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8_{3482A78C-12F9-458F-93B3-375BCE631FEA}" xr6:coauthVersionLast="46" xr6:coauthVersionMax="46" xr10:uidLastSave="{00000000-0000-0000-0000-000000000000}"/>
  <bookViews>
    <workbookView xWindow="2205" yWindow="2205" windowWidth="21600" windowHeight="12735" tabRatio="730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uparivanje" sheetId="12" r:id="rId9"/>
    <sheet name="status_rezultat" sheetId="13" r:id="rId10"/>
    <sheet name="csv" sheetId="16" r:id="rId11"/>
  </sheets>
  <definedNames>
    <definedName name="csv">csv!$A$3:$CZ$402</definedName>
    <definedName name="datum_natjecanja">data!$C$4</definedName>
    <definedName name="dnevnik_id">data!$C$15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klub">'registar-natjecatelji'!$J$10:$J$1209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data!$C$19</definedName>
    <definedName name="max_kategorijaAlias_id">data!$C$23</definedName>
    <definedName name="max_minuta">data!$C$29</definedName>
    <definedName name="max_osoba_id">data!$C$17</definedName>
    <definedName name="max_rezultat_id">data!$C$27</definedName>
    <definedName name="max_staza_id">data!$C$21</definedName>
    <definedName name="max_stazakategorija_id">data!$C$25</definedName>
    <definedName name="natjecanje_kategorija">natjecanje!$O$12:$O$411</definedName>
    <definedName name="natjecanje_katnatid">natjecanje!$P$12:$P$411</definedName>
    <definedName name="natjecanjeKategorija_kategorija">'natjecanje-kategorije'!$D$10:$D$59</definedName>
    <definedName name="natjecanjeKategorije_katRegId">'natjecanje-kategorije'!$G$10:$G$59</definedName>
    <definedName name="natjecanjeStaze_kategorija">'natjecanje-staze'!$G$8:$G$57</definedName>
    <definedName name="natjecanjeStaze_naziv">'natjecanje-staze'!$M$8:$M$57</definedName>
    <definedName name="natjecanjeStaze_stazaId">'natjecanje-staze'!$K$8:$K$57</definedName>
    <definedName name="registar">'registar-natjecatelji'!$H$10:$H$1209</definedName>
    <definedName name="registarNatjecatelji">'registar-natjecatelji'!$B$10:$F$1209</definedName>
    <definedName name="statusRezultat_id">status_rezultat!$B$10:$B$29</definedName>
    <definedName name="statusRezultat_oEvent">status_rezultat!$E$10:$E$29</definedName>
    <definedName name="staza_alias">'natjecanje-staze'!$H$8:$H$57</definedName>
    <definedName name="staza_id">'natjecanje-staze'!$K$8:$K$57</definedName>
    <definedName name="staza_naziv">'natjecanje-staze'!#REF!</definedName>
    <definedName name="staza_trka">'natjecanje-staze'!$G$8:$G$57</definedName>
    <definedName name="trka_id">data!$C$13</definedName>
    <definedName name="uparivanje_id">uparivanje!$B$10:$B$39</definedName>
    <definedName name="uparivanje_oznaka">uparivanje!$C$10:$C$39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T12" i="1" l="1"/>
  <c r="BT19" i="1"/>
  <c r="AZ34" i="1"/>
  <c r="AY34" i="1"/>
  <c r="AX34" i="1"/>
  <c r="O34" i="1"/>
  <c r="Q34" i="1" s="1"/>
  <c r="U34" i="1" s="1"/>
  <c r="M34" i="1"/>
  <c r="W34" i="1" s="1"/>
  <c r="X34" i="1" s="1"/>
  <c r="K34" i="1"/>
  <c r="AI34" i="1" s="1"/>
  <c r="AJ34" i="1" s="1"/>
  <c r="J34" i="1"/>
  <c r="AH34" i="1" s="1"/>
  <c r="H34" i="1"/>
  <c r="BG34" i="1" s="1"/>
  <c r="G34" i="1"/>
  <c r="BF34" i="1" s="1"/>
  <c r="BH34" i="1" s="1"/>
  <c r="E34" i="1"/>
  <c r="BL34" i="1" s="1"/>
  <c r="D34" i="1"/>
  <c r="BK34" i="1" s="1"/>
  <c r="B34" i="1"/>
  <c r="AZ33" i="1"/>
  <c r="AY33" i="1"/>
  <c r="AX33" i="1"/>
  <c r="O33" i="1"/>
  <c r="Q33" i="1" s="1"/>
  <c r="U33" i="1" s="1"/>
  <c r="M33" i="1"/>
  <c r="W33" i="1" s="1"/>
  <c r="X33" i="1" s="1"/>
  <c r="K33" i="1"/>
  <c r="AI33" i="1" s="1"/>
  <c r="AJ33" i="1" s="1"/>
  <c r="J33" i="1"/>
  <c r="AH33" i="1" s="1"/>
  <c r="H33" i="1"/>
  <c r="BG33" i="1" s="1"/>
  <c r="G33" i="1"/>
  <c r="BF33" i="1" s="1"/>
  <c r="BH33" i="1" s="1"/>
  <c r="E33" i="1"/>
  <c r="BL33" i="1" s="1"/>
  <c r="D33" i="1"/>
  <c r="BK33" i="1" s="1"/>
  <c r="B33" i="1"/>
  <c r="BF32" i="1"/>
  <c r="BH32" i="1" s="1"/>
  <c r="AZ32" i="1"/>
  <c r="AY32" i="1"/>
  <c r="AX32" i="1"/>
  <c r="O32" i="1"/>
  <c r="Q32" i="1" s="1"/>
  <c r="U32" i="1" s="1"/>
  <c r="M32" i="1"/>
  <c r="W32" i="1" s="1"/>
  <c r="X32" i="1" s="1"/>
  <c r="K32" i="1"/>
  <c r="AI32" i="1" s="1"/>
  <c r="AJ32" i="1" s="1"/>
  <c r="J32" i="1"/>
  <c r="AH32" i="1" s="1"/>
  <c r="H32" i="1"/>
  <c r="BG32" i="1" s="1"/>
  <c r="G32" i="1"/>
  <c r="E32" i="1"/>
  <c r="BL32" i="1" s="1"/>
  <c r="D32" i="1"/>
  <c r="BK32" i="1" s="1"/>
  <c r="B32" i="1"/>
  <c r="AZ31" i="1"/>
  <c r="AY31" i="1"/>
  <c r="AX31" i="1"/>
  <c r="O31" i="1"/>
  <c r="M31" i="1"/>
  <c r="W31" i="1" s="1"/>
  <c r="X31" i="1" s="1"/>
  <c r="K31" i="1"/>
  <c r="AI31" i="1" s="1"/>
  <c r="AJ31" i="1" s="1"/>
  <c r="J31" i="1"/>
  <c r="AH31" i="1" s="1"/>
  <c r="H31" i="1"/>
  <c r="BG31" i="1" s="1"/>
  <c r="G31" i="1"/>
  <c r="BF31" i="1" s="1"/>
  <c r="BH31" i="1" s="1"/>
  <c r="E31" i="1"/>
  <c r="BL31" i="1" s="1"/>
  <c r="S31" i="1" s="1"/>
  <c r="D31" i="1"/>
  <c r="BK31" i="1" s="1"/>
  <c r="B31" i="1"/>
  <c r="AZ30" i="1"/>
  <c r="AY30" i="1"/>
  <c r="AX30" i="1"/>
  <c r="W30" i="1"/>
  <c r="X30" i="1" s="1"/>
  <c r="O30" i="1"/>
  <c r="M30" i="1"/>
  <c r="K30" i="1"/>
  <c r="AI30" i="1" s="1"/>
  <c r="AJ30" i="1" s="1"/>
  <c r="J30" i="1"/>
  <c r="AH30" i="1" s="1"/>
  <c r="H30" i="1"/>
  <c r="BG30" i="1" s="1"/>
  <c r="G30" i="1"/>
  <c r="BF30" i="1" s="1"/>
  <c r="BH30" i="1" s="1"/>
  <c r="E30" i="1"/>
  <c r="BL30" i="1" s="1"/>
  <c r="D30" i="1"/>
  <c r="BK30" i="1" s="1"/>
  <c r="B30" i="1"/>
  <c r="AZ29" i="1"/>
  <c r="AY29" i="1"/>
  <c r="AX29" i="1"/>
  <c r="O29" i="1"/>
  <c r="M29" i="1"/>
  <c r="W29" i="1" s="1"/>
  <c r="X29" i="1" s="1"/>
  <c r="K29" i="1"/>
  <c r="AI29" i="1" s="1"/>
  <c r="AJ29" i="1" s="1"/>
  <c r="J29" i="1"/>
  <c r="AH29" i="1" s="1"/>
  <c r="H29" i="1"/>
  <c r="BG29" i="1" s="1"/>
  <c r="G29" i="1"/>
  <c r="BF29" i="1" s="1"/>
  <c r="BH29" i="1" s="1"/>
  <c r="E29" i="1"/>
  <c r="BL29" i="1" s="1"/>
  <c r="S29" i="1" s="1"/>
  <c r="D29" i="1"/>
  <c r="BK29" i="1" s="1"/>
  <c r="B29" i="1"/>
  <c r="AZ28" i="1"/>
  <c r="AY28" i="1"/>
  <c r="AX28" i="1"/>
  <c r="O28" i="1"/>
  <c r="Q28" i="1" s="1"/>
  <c r="U28" i="1" s="1"/>
  <c r="M28" i="1"/>
  <c r="W28" i="1" s="1"/>
  <c r="X28" i="1" s="1"/>
  <c r="K28" i="1"/>
  <c r="AI28" i="1" s="1"/>
  <c r="AJ28" i="1" s="1"/>
  <c r="J28" i="1"/>
  <c r="AH28" i="1" s="1"/>
  <c r="H28" i="1"/>
  <c r="BG28" i="1" s="1"/>
  <c r="G28" i="1"/>
  <c r="BF28" i="1" s="1"/>
  <c r="BH28" i="1" s="1"/>
  <c r="E28" i="1"/>
  <c r="BL28" i="1" s="1"/>
  <c r="D28" i="1"/>
  <c r="BK28" i="1" s="1"/>
  <c r="B28" i="1"/>
  <c r="BL27" i="1"/>
  <c r="BF27" i="1"/>
  <c r="BH27" i="1" s="1"/>
  <c r="AZ27" i="1"/>
  <c r="AY27" i="1"/>
  <c r="AX27" i="1"/>
  <c r="O27" i="1"/>
  <c r="M27" i="1"/>
  <c r="W27" i="1" s="1"/>
  <c r="X27" i="1" s="1"/>
  <c r="K27" i="1"/>
  <c r="AI27" i="1" s="1"/>
  <c r="AJ27" i="1" s="1"/>
  <c r="J27" i="1"/>
  <c r="AH27" i="1" s="1"/>
  <c r="H27" i="1"/>
  <c r="BG27" i="1" s="1"/>
  <c r="G27" i="1"/>
  <c r="E27" i="1"/>
  <c r="D27" i="1"/>
  <c r="BK27" i="1" s="1"/>
  <c r="B27" i="1"/>
  <c r="BK26" i="1"/>
  <c r="AZ26" i="1"/>
  <c r="AY26" i="1"/>
  <c r="AX26" i="1"/>
  <c r="O26" i="1"/>
  <c r="Q26" i="1" s="1"/>
  <c r="U26" i="1" s="1"/>
  <c r="M26" i="1"/>
  <c r="W26" i="1" s="1"/>
  <c r="X26" i="1" s="1"/>
  <c r="K26" i="1"/>
  <c r="AI26" i="1" s="1"/>
  <c r="AJ26" i="1" s="1"/>
  <c r="J26" i="1"/>
  <c r="AH26" i="1" s="1"/>
  <c r="H26" i="1"/>
  <c r="BG26" i="1" s="1"/>
  <c r="G26" i="1"/>
  <c r="BF26" i="1" s="1"/>
  <c r="BH26" i="1" s="1"/>
  <c r="E26" i="1"/>
  <c r="BL26" i="1" s="1"/>
  <c r="D26" i="1"/>
  <c r="B26" i="1"/>
  <c r="AZ25" i="1"/>
  <c r="AY25" i="1"/>
  <c r="AX25" i="1"/>
  <c r="Q25" i="1"/>
  <c r="U25" i="1" s="1"/>
  <c r="O25" i="1"/>
  <c r="M25" i="1"/>
  <c r="W25" i="1" s="1"/>
  <c r="X25" i="1" s="1"/>
  <c r="K25" i="1"/>
  <c r="AI25" i="1" s="1"/>
  <c r="AJ25" i="1" s="1"/>
  <c r="J25" i="1"/>
  <c r="AH25" i="1" s="1"/>
  <c r="H25" i="1"/>
  <c r="BG25" i="1" s="1"/>
  <c r="G25" i="1"/>
  <c r="BF25" i="1" s="1"/>
  <c r="BH25" i="1" s="1"/>
  <c r="E25" i="1"/>
  <c r="BL25" i="1" s="1"/>
  <c r="D25" i="1"/>
  <c r="BK25" i="1" s="1"/>
  <c r="B25" i="1"/>
  <c r="AZ24" i="1"/>
  <c r="AY24" i="1"/>
  <c r="AX24" i="1"/>
  <c r="O24" i="1"/>
  <c r="Q24" i="1" s="1"/>
  <c r="U24" i="1" s="1"/>
  <c r="M24" i="1"/>
  <c r="W24" i="1" s="1"/>
  <c r="X24" i="1" s="1"/>
  <c r="K24" i="1"/>
  <c r="AI24" i="1" s="1"/>
  <c r="AJ24" i="1" s="1"/>
  <c r="J24" i="1"/>
  <c r="AH24" i="1" s="1"/>
  <c r="H24" i="1"/>
  <c r="BG24" i="1" s="1"/>
  <c r="G24" i="1"/>
  <c r="BF24" i="1" s="1"/>
  <c r="BH24" i="1" s="1"/>
  <c r="E24" i="1"/>
  <c r="BL24" i="1" s="1"/>
  <c r="D24" i="1"/>
  <c r="BK24" i="1" s="1"/>
  <c r="B24" i="1"/>
  <c r="AZ23" i="1"/>
  <c r="AY23" i="1"/>
  <c r="AX23" i="1"/>
  <c r="O23" i="1"/>
  <c r="Q23" i="1" s="1"/>
  <c r="M23" i="1"/>
  <c r="W23" i="1" s="1"/>
  <c r="X23" i="1" s="1"/>
  <c r="K23" i="1"/>
  <c r="AI23" i="1" s="1"/>
  <c r="AJ23" i="1" s="1"/>
  <c r="J23" i="1"/>
  <c r="AH23" i="1" s="1"/>
  <c r="H23" i="1"/>
  <c r="BG23" i="1" s="1"/>
  <c r="G23" i="1"/>
  <c r="BF23" i="1" s="1"/>
  <c r="BH23" i="1" s="1"/>
  <c r="E23" i="1"/>
  <c r="BL23" i="1" s="1"/>
  <c r="D23" i="1"/>
  <c r="BK23" i="1" s="1"/>
  <c r="B23" i="1"/>
  <c r="BF22" i="1"/>
  <c r="BH22" i="1" s="1"/>
  <c r="AZ22" i="1"/>
  <c r="AY22" i="1"/>
  <c r="AX22" i="1"/>
  <c r="O22" i="1"/>
  <c r="M22" i="1"/>
  <c r="W22" i="1" s="1"/>
  <c r="X22" i="1" s="1"/>
  <c r="K22" i="1"/>
  <c r="AI22" i="1" s="1"/>
  <c r="AJ22" i="1" s="1"/>
  <c r="J22" i="1"/>
  <c r="AH22" i="1" s="1"/>
  <c r="H22" i="1"/>
  <c r="BG22" i="1" s="1"/>
  <c r="G22" i="1"/>
  <c r="E22" i="1"/>
  <c r="BL22" i="1" s="1"/>
  <c r="D22" i="1"/>
  <c r="BK22" i="1" s="1"/>
  <c r="B22" i="1"/>
  <c r="AZ21" i="1"/>
  <c r="AY21" i="1"/>
  <c r="AX21" i="1"/>
  <c r="W21" i="1"/>
  <c r="X21" i="1" s="1"/>
  <c r="O21" i="1"/>
  <c r="Q21" i="1" s="1"/>
  <c r="M21" i="1"/>
  <c r="K21" i="1"/>
  <c r="AI21" i="1" s="1"/>
  <c r="AJ21" i="1" s="1"/>
  <c r="J21" i="1"/>
  <c r="AH21" i="1" s="1"/>
  <c r="H21" i="1"/>
  <c r="BG21" i="1" s="1"/>
  <c r="G21" i="1"/>
  <c r="BF21" i="1" s="1"/>
  <c r="BH21" i="1" s="1"/>
  <c r="E21" i="1"/>
  <c r="BL21" i="1" s="1"/>
  <c r="D21" i="1"/>
  <c r="BK21" i="1" s="1"/>
  <c r="B21" i="1"/>
  <c r="AZ20" i="1"/>
  <c r="AY20" i="1"/>
  <c r="AX20" i="1"/>
  <c r="O20" i="1"/>
  <c r="Q20" i="1" s="1"/>
  <c r="U20" i="1" s="1"/>
  <c r="M20" i="1"/>
  <c r="W20" i="1" s="1"/>
  <c r="X20" i="1" s="1"/>
  <c r="K20" i="1"/>
  <c r="AI20" i="1" s="1"/>
  <c r="AJ20" i="1" s="1"/>
  <c r="J20" i="1"/>
  <c r="AH20" i="1" s="1"/>
  <c r="H20" i="1"/>
  <c r="BG20" i="1" s="1"/>
  <c r="G20" i="1"/>
  <c r="BF20" i="1" s="1"/>
  <c r="BH20" i="1" s="1"/>
  <c r="E20" i="1"/>
  <c r="D20" i="1"/>
  <c r="BK20" i="1" s="1"/>
  <c r="B20" i="1"/>
  <c r="AZ19" i="1"/>
  <c r="AY19" i="1"/>
  <c r="AX19" i="1"/>
  <c r="O19" i="1"/>
  <c r="M19" i="1"/>
  <c r="W19" i="1" s="1"/>
  <c r="X19" i="1" s="1"/>
  <c r="AF19" i="1" s="1"/>
  <c r="K19" i="1"/>
  <c r="AI19" i="1" s="1"/>
  <c r="AJ19" i="1" s="1"/>
  <c r="J19" i="1"/>
  <c r="AH19" i="1" s="1"/>
  <c r="H19" i="1"/>
  <c r="BG19" i="1" s="1"/>
  <c r="G19" i="1"/>
  <c r="BF19" i="1" s="1"/>
  <c r="BH19" i="1" s="1"/>
  <c r="E19" i="1"/>
  <c r="D19" i="1"/>
  <c r="BK19" i="1" s="1"/>
  <c r="B19" i="1"/>
  <c r="AZ18" i="1"/>
  <c r="AY18" i="1"/>
  <c r="AX18" i="1"/>
  <c r="O18" i="1"/>
  <c r="Q18" i="1" s="1"/>
  <c r="U18" i="1" s="1"/>
  <c r="M18" i="1"/>
  <c r="W18" i="1" s="1"/>
  <c r="X18" i="1" s="1"/>
  <c r="K18" i="1"/>
  <c r="AI18" i="1" s="1"/>
  <c r="AJ18" i="1" s="1"/>
  <c r="J18" i="1"/>
  <c r="AH18" i="1" s="1"/>
  <c r="H18" i="1"/>
  <c r="BG18" i="1" s="1"/>
  <c r="G18" i="1"/>
  <c r="BF18" i="1" s="1"/>
  <c r="BH18" i="1" s="1"/>
  <c r="E18" i="1"/>
  <c r="BL18" i="1" s="1"/>
  <c r="D18" i="1"/>
  <c r="BK18" i="1" s="1"/>
  <c r="B18" i="1"/>
  <c r="AZ17" i="1"/>
  <c r="AY17" i="1"/>
  <c r="AX17" i="1"/>
  <c r="Q17" i="1"/>
  <c r="U17" i="1" s="1"/>
  <c r="O17" i="1"/>
  <c r="M17" i="1"/>
  <c r="W17" i="1" s="1"/>
  <c r="X17" i="1" s="1"/>
  <c r="K17" i="1"/>
  <c r="AI17" i="1" s="1"/>
  <c r="AJ17" i="1" s="1"/>
  <c r="J17" i="1"/>
  <c r="AH17" i="1" s="1"/>
  <c r="H17" i="1"/>
  <c r="BG17" i="1" s="1"/>
  <c r="G17" i="1"/>
  <c r="BF17" i="1" s="1"/>
  <c r="BH17" i="1" s="1"/>
  <c r="E17" i="1"/>
  <c r="BL17" i="1" s="1"/>
  <c r="D17" i="1"/>
  <c r="BK17" i="1" s="1"/>
  <c r="B17" i="1"/>
  <c r="AZ16" i="1"/>
  <c r="AY16" i="1"/>
  <c r="AX16" i="1"/>
  <c r="O16" i="1"/>
  <c r="Q16" i="1" s="1"/>
  <c r="U16" i="1" s="1"/>
  <c r="M16" i="1"/>
  <c r="W16" i="1" s="1"/>
  <c r="X16" i="1" s="1"/>
  <c r="K16" i="1"/>
  <c r="AI16" i="1" s="1"/>
  <c r="AJ16" i="1" s="1"/>
  <c r="J16" i="1"/>
  <c r="AH16" i="1" s="1"/>
  <c r="H16" i="1"/>
  <c r="BG16" i="1" s="1"/>
  <c r="G16" i="1"/>
  <c r="BF16" i="1" s="1"/>
  <c r="BH16" i="1" s="1"/>
  <c r="E16" i="1"/>
  <c r="D16" i="1"/>
  <c r="BK16" i="1" s="1"/>
  <c r="B16" i="1"/>
  <c r="AZ15" i="1"/>
  <c r="AY15" i="1"/>
  <c r="AX15" i="1"/>
  <c r="O15" i="1"/>
  <c r="M15" i="1"/>
  <c r="W15" i="1" s="1"/>
  <c r="X15" i="1" s="1"/>
  <c r="K15" i="1"/>
  <c r="AI15" i="1" s="1"/>
  <c r="AJ15" i="1" s="1"/>
  <c r="J15" i="1"/>
  <c r="AH15" i="1" s="1"/>
  <c r="H15" i="1"/>
  <c r="BG15" i="1" s="1"/>
  <c r="G15" i="1"/>
  <c r="BF15" i="1" s="1"/>
  <c r="BH15" i="1" s="1"/>
  <c r="E15" i="1"/>
  <c r="BL15" i="1" s="1"/>
  <c r="S15" i="1" s="1"/>
  <c r="D15" i="1"/>
  <c r="BK15" i="1" s="1"/>
  <c r="B15" i="1"/>
  <c r="AZ14" i="1"/>
  <c r="AY14" i="1"/>
  <c r="AX14" i="1"/>
  <c r="O14" i="1"/>
  <c r="M14" i="1"/>
  <c r="W14" i="1" s="1"/>
  <c r="X14" i="1" s="1"/>
  <c r="AF14" i="1" s="1"/>
  <c r="K14" i="1"/>
  <c r="AI14" i="1" s="1"/>
  <c r="AJ14" i="1" s="1"/>
  <c r="J14" i="1"/>
  <c r="AH14" i="1" s="1"/>
  <c r="H14" i="1"/>
  <c r="BG14" i="1" s="1"/>
  <c r="G14" i="1"/>
  <c r="BF14" i="1" s="1"/>
  <c r="BH14" i="1" s="1"/>
  <c r="E14" i="1"/>
  <c r="BL14" i="1" s="1"/>
  <c r="D14" i="1"/>
  <c r="BK14" i="1" s="1"/>
  <c r="B14" i="1"/>
  <c r="AZ13" i="1"/>
  <c r="AY13" i="1"/>
  <c r="AX13" i="1"/>
  <c r="O13" i="1"/>
  <c r="Q13" i="1" s="1"/>
  <c r="M13" i="1"/>
  <c r="W13" i="1" s="1"/>
  <c r="X13" i="1" s="1"/>
  <c r="K13" i="1"/>
  <c r="AI13" i="1" s="1"/>
  <c r="AJ13" i="1" s="1"/>
  <c r="J13" i="1"/>
  <c r="AH13" i="1" s="1"/>
  <c r="H13" i="1"/>
  <c r="BG13" i="1" s="1"/>
  <c r="G13" i="1"/>
  <c r="BF13" i="1" s="1"/>
  <c r="BH13" i="1" s="1"/>
  <c r="E13" i="1"/>
  <c r="BL13" i="1" s="1"/>
  <c r="S13" i="1" s="1"/>
  <c r="D13" i="1"/>
  <c r="BK13" i="1" s="1"/>
  <c r="B13" i="1"/>
  <c r="AZ35" i="1"/>
  <c r="AY35" i="1"/>
  <c r="AX35" i="1"/>
  <c r="O35" i="1"/>
  <c r="Q35" i="1" s="1"/>
  <c r="U35" i="1" s="1"/>
  <c r="M35" i="1"/>
  <c r="W35" i="1" s="1"/>
  <c r="X35" i="1" s="1"/>
  <c r="K35" i="1"/>
  <c r="AI35" i="1" s="1"/>
  <c r="AJ35" i="1" s="1"/>
  <c r="J35" i="1"/>
  <c r="AH35" i="1" s="1"/>
  <c r="H35" i="1"/>
  <c r="BG35" i="1" s="1"/>
  <c r="G35" i="1"/>
  <c r="BF35" i="1" s="1"/>
  <c r="BH35" i="1" s="1"/>
  <c r="E35" i="1"/>
  <c r="BL35" i="1" s="1"/>
  <c r="D35" i="1"/>
  <c r="BK35" i="1" s="1"/>
  <c r="B35" i="1"/>
  <c r="AZ411" i="1"/>
  <c r="AY411" i="1"/>
  <c r="AX411" i="1"/>
  <c r="O411" i="1"/>
  <c r="P411" i="1" s="1"/>
  <c r="M411" i="1"/>
  <c r="W411" i="1" s="1"/>
  <c r="X411" i="1" s="1"/>
  <c r="K411" i="1"/>
  <c r="AI411" i="1" s="1"/>
  <c r="AJ411" i="1" s="1"/>
  <c r="AK411" i="1" s="1" a="1"/>
  <c r="AK411" i="1" s="1"/>
  <c r="J411" i="1"/>
  <c r="AH411" i="1" s="1"/>
  <c r="H411" i="1"/>
  <c r="BG411" i="1" s="1"/>
  <c r="G411" i="1"/>
  <c r="BF411" i="1" s="1"/>
  <c r="BH411" i="1" s="1"/>
  <c r="E411" i="1"/>
  <c r="BL411" i="1" s="1"/>
  <c r="S411" i="1" s="1"/>
  <c r="R411" i="1" s="1" a="1"/>
  <c r="R411" i="1" s="1"/>
  <c r="D411" i="1"/>
  <c r="BK411" i="1" s="1"/>
  <c r="AZ410" i="1"/>
  <c r="AY410" i="1"/>
  <c r="AX410" i="1"/>
  <c r="Q410" i="1"/>
  <c r="O410" i="1"/>
  <c r="P410" i="1" s="1"/>
  <c r="M410" i="1"/>
  <c r="W410" i="1" s="1"/>
  <c r="X410" i="1" s="1"/>
  <c r="K410" i="1"/>
  <c r="AI410" i="1" s="1"/>
  <c r="AJ410" i="1" s="1"/>
  <c r="J410" i="1"/>
  <c r="AH410" i="1" s="1"/>
  <c r="H410" i="1"/>
  <c r="BG410" i="1" s="1"/>
  <c r="G410" i="1"/>
  <c r="BF410" i="1" s="1"/>
  <c r="BH410" i="1" s="1"/>
  <c r="E410" i="1"/>
  <c r="BL410" i="1" s="1"/>
  <c r="S410" i="1" s="1"/>
  <c r="R410" i="1" s="1" a="1"/>
  <c r="R410" i="1" s="1"/>
  <c r="D410" i="1"/>
  <c r="BK410" i="1" s="1"/>
  <c r="AZ409" i="1"/>
  <c r="AY409" i="1"/>
  <c r="AX409" i="1"/>
  <c r="O409" i="1"/>
  <c r="M409" i="1"/>
  <c r="W409" i="1" s="1"/>
  <c r="X409" i="1" s="1"/>
  <c r="K409" i="1"/>
  <c r="AI409" i="1" s="1"/>
  <c r="AJ409" i="1" s="1"/>
  <c r="AP409" i="1" s="1"/>
  <c r="AT409" i="1" s="1"/>
  <c r="J409" i="1"/>
  <c r="AH409" i="1" s="1"/>
  <c r="H409" i="1"/>
  <c r="BG409" i="1" s="1"/>
  <c r="G409" i="1"/>
  <c r="BF409" i="1" s="1"/>
  <c r="BH409" i="1" s="1"/>
  <c r="E409" i="1"/>
  <c r="BL409" i="1" s="1"/>
  <c r="S409" i="1" s="1"/>
  <c r="R409" i="1" s="1" a="1"/>
  <c r="R409" i="1" s="1"/>
  <c r="D409" i="1"/>
  <c r="BK409" i="1" s="1"/>
  <c r="BF408" i="1"/>
  <c r="BH408" i="1" s="1"/>
  <c r="AZ408" i="1"/>
  <c r="AY408" i="1"/>
  <c r="AX408" i="1"/>
  <c r="O408" i="1"/>
  <c r="U408" i="1" s="1"/>
  <c r="M408" i="1"/>
  <c r="W408" i="1" s="1"/>
  <c r="X408" i="1" s="1"/>
  <c r="K408" i="1"/>
  <c r="AI408" i="1" s="1"/>
  <c r="AJ408" i="1" s="1"/>
  <c r="J408" i="1"/>
  <c r="AH408" i="1" s="1"/>
  <c r="H408" i="1"/>
  <c r="BG408" i="1" s="1"/>
  <c r="G408" i="1"/>
  <c r="E408" i="1"/>
  <c r="BL408" i="1" s="1"/>
  <c r="S408" i="1" s="1"/>
  <c r="R408" i="1" s="1" a="1"/>
  <c r="R408" i="1" s="1"/>
  <c r="D408" i="1"/>
  <c r="BK408" i="1" s="1"/>
  <c r="AZ407" i="1"/>
  <c r="AY407" i="1"/>
  <c r="AX407" i="1"/>
  <c r="O407" i="1"/>
  <c r="Q407" i="1" s="1"/>
  <c r="M407" i="1"/>
  <c r="W407" i="1" s="1"/>
  <c r="X407" i="1" s="1"/>
  <c r="K407" i="1"/>
  <c r="AI407" i="1" s="1"/>
  <c r="AJ407" i="1" s="1"/>
  <c r="J407" i="1"/>
  <c r="AH407" i="1" s="1"/>
  <c r="H407" i="1"/>
  <c r="BG407" i="1" s="1"/>
  <c r="G407" i="1"/>
  <c r="BF407" i="1" s="1"/>
  <c r="BH407" i="1" s="1"/>
  <c r="E407" i="1"/>
  <c r="BL407" i="1" s="1"/>
  <c r="S407" i="1" s="1"/>
  <c r="R407" i="1" s="1" a="1"/>
  <c r="R407" i="1" s="1"/>
  <c r="D407" i="1"/>
  <c r="BK407" i="1" s="1"/>
  <c r="AZ406" i="1"/>
  <c r="AY406" i="1"/>
  <c r="AX406" i="1"/>
  <c r="U406" i="1"/>
  <c r="O406" i="1"/>
  <c r="Q406" i="1" s="1"/>
  <c r="M406" i="1"/>
  <c r="W406" i="1" s="1"/>
  <c r="X406" i="1" s="1"/>
  <c r="K406" i="1"/>
  <c r="AI406" i="1" s="1"/>
  <c r="AJ406" i="1" s="1"/>
  <c r="J406" i="1"/>
  <c r="AH406" i="1" s="1"/>
  <c r="H406" i="1"/>
  <c r="BG406" i="1" s="1"/>
  <c r="G406" i="1"/>
  <c r="BF406" i="1" s="1"/>
  <c r="BH406" i="1" s="1"/>
  <c r="E406" i="1"/>
  <c r="BL406" i="1" s="1"/>
  <c r="S406" i="1" s="1"/>
  <c r="R406" i="1" s="1" a="1"/>
  <c r="R406" i="1" s="1"/>
  <c r="D406" i="1"/>
  <c r="BK406" i="1" s="1"/>
  <c r="AZ405" i="1"/>
  <c r="AY405" i="1"/>
  <c r="AX405" i="1"/>
  <c r="O405" i="1"/>
  <c r="Q405" i="1" s="1"/>
  <c r="M405" i="1"/>
  <c r="W405" i="1" s="1"/>
  <c r="X405" i="1" s="1"/>
  <c r="K405" i="1"/>
  <c r="AI405" i="1" s="1"/>
  <c r="AJ405" i="1" s="1"/>
  <c r="J405" i="1"/>
  <c r="AH405" i="1" s="1"/>
  <c r="H405" i="1"/>
  <c r="BG405" i="1" s="1"/>
  <c r="G405" i="1"/>
  <c r="BF405" i="1" s="1"/>
  <c r="BH405" i="1" s="1"/>
  <c r="E405" i="1"/>
  <c r="BL405" i="1" s="1"/>
  <c r="S405" i="1" s="1"/>
  <c r="R405" i="1" s="1" a="1"/>
  <c r="R405" i="1" s="1"/>
  <c r="D405" i="1"/>
  <c r="BK405" i="1" s="1"/>
  <c r="BL404" i="1"/>
  <c r="S404" i="1" s="1"/>
  <c r="R404" i="1" s="1" a="1"/>
  <c r="R404" i="1" s="1"/>
  <c r="BF404" i="1"/>
  <c r="BH404" i="1" s="1"/>
  <c r="AZ404" i="1"/>
  <c r="AY404" i="1"/>
  <c r="AX404" i="1"/>
  <c r="O404" i="1"/>
  <c r="U404" i="1" s="1"/>
  <c r="M404" i="1"/>
  <c r="W404" i="1" s="1"/>
  <c r="X404" i="1" s="1"/>
  <c r="K404" i="1"/>
  <c r="AI404" i="1" s="1"/>
  <c r="AJ404" i="1" s="1"/>
  <c r="J404" i="1"/>
  <c r="AH404" i="1" s="1"/>
  <c r="H404" i="1"/>
  <c r="BG404" i="1" s="1"/>
  <c r="G404" i="1"/>
  <c r="E404" i="1"/>
  <c r="D404" i="1"/>
  <c r="BK404" i="1" s="1"/>
  <c r="BK403" i="1"/>
  <c r="AZ403" i="1"/>
  <c r="AY403" i="1"/>
  <c r="AX403" i="1"/>
  <c r="P403" i="1"/>
  <c r="O403" i="1"/>
  <c r="U403" i="1" s="1"/>
  <c r="M403" i="1"/>
  <c r="W403" i="1" s="1"/>
  <c r="X403" i="1" s="1"/>
  <c r="K403" i="1"/>
  <c r="AI403" i="1" s="1"/>
  <c r="AJ403" i="1" s="1"/>
  <c r="J403" i="1"/>
  <c r="AH403" i="1" s="1"/>
  <c r="H403" i="1"/>
  <c r="BG403" i="1" s="1"/>
  <c r="G403" i="1"/>
  <c r="BF403" i="1" s="1"/>
  <c r="BH403" i="1" s="1"/>
  <c r="E403" i="1"/>
  <c r="BL403" i="1" s="1"/>
  <c r="S403" i="1" s="1"/>
  <c r="R403" i="1" s="1" a="1"/>
  <c r="R403" i="1" s="1"/>
  <c r="D403" i="1"/>
  <c r="AZ402" i="1"/>
  <c r="AY402" i="1"/>
  <c r="AX402" i="1"/>
  <c r="O402" i="1"/>
  <c r="U402" i="1" s="1"/>
  <c r="M402" i="1"/>
  <c r="W402" i="1" s="1"/>
  <c r="X402" i="1" s="1"/>
  <c r="K402" i="1"/>
  <c r="AI402" i="1" s="1"/>
  <c r="AJ402" i="1" s="1"/>
  <c r="J402" i="1"/>
  <c r="AH402" i="1" s="1"/>
  <c r="H402" i="1"/>
  <c r="BG402" i="1" s="1"/>
  <c r="G402" i="1"/>
  <c r="BF402" i="1" s="1"/>
  <c r="BH402" i="1" s="1"/>
  <c r="E402" i="1"/>
  <c r="BL402" i="1" s="1"/>
  <c r="S402" i="1" s="1"/>
  <c r="R402" i="1" s="1" a="1"/>
  <c r="R402" i="1" s="1"/>
  <c r="D402" i="1"/>
  <c r="BK402" i="1" s="1"/>
  <c r="AZ401" i="1"/>
  <c r="AY401" i="1"/>
  <c r="AX401" i="1"/>
  <c r="O401" i="1"/>
  <c r="U401" i="1" s="1"/>
  <c r="M401" i="1"/>
  <c r="W401" i="1" s="1"/>
  <c r="X401" i="1" s="1"/>
  <c r="K401" i="1"/>
  <c r="AI401" i="1" s="1"/>
  <c r="AJ401" i="1" s="1"/>
  <c r="J401" i="1"/>
  <c r="AH401" i="1" s="1"/>
  <c r="H401" i="1"/>
  <c r="BG401" i="1" s="1"/>
  <c r="G401" i="1"/>
  <c r="BF401" i="1" s="1"/>
  <c r="BH401" i="1" s="1"/>
  <c r="E401" i="1"/>
  <c r="BL401" i="1" s="1"/>
  <c r="S401" i="1" s="1"/>
  <c r="R401" i="1" s="1" a="1"/>
  <c r="R401" i="1" s="1"/>
  <c r="D401" i="1"/>
  <c r="BK401" i="1" s="1"/>
  <c r="AZ400" i="1"/>
  <c r="AY400" i="1"/>
  <c r="AX400" i="1"/>
  <c r="P400" i="1"/>
  <c r="O400" i="1"/>
  <c r="Q400" i="1" s="1"/>
  <c r="M400" i="1"/>
  <c r="W400" i="1" s="1"/>
  <c r="X400" i="1" s="1"/>
  <c r="AF400" i="1" s="1"/>
  <c r="K400" i="1"/>
  <c r="AI400" i="1" s="1"/>
  <c r="AJ400" i="1" s="1"/>
  <c r="J400" i="1"/>
  <c r="AH400" i="1" s="1"/>
  <c r="H400" i="1"/>
  <c r="BG400" i="1" s="1"/>
  <c r="G400" i="1"/>
  <c r="BF400" i="1" s="1"/>
  <c r="BH400" i="1" s="1"/>
  <c r="E400" i="1"/>
  <c r="BL400" i="1" s="1"/>
  <c r="S400" i="1" s="1"/>
  <c r="R400" i="1" s="1" a="1"/>
  <c r="R400" i="1" s="1"/>
  <c r="D400" i="1"/>
  <c r="BK400" i="1" s="1"/>
  <c r="AZ399" i="1"/>
  <c r="AY399" i="1"/>
  <c r="AX399" i="1"/>
  <c r="U399" i="1"/>
  <c r="P399" i="1"/>
  <c r="O399" i="1"/>
  <c r="Q399" i="1" s="1"/>
  <c r="M399" i="1"/>
  <c r="W399" i="1" s="1"/>
  <c r="X399" i="1" s="1"/>
  <c r="K399" i="1"/>
  <c r="AI399" i="1" s="1"/>
  <c r="AJ399" i="1" s="1"/>
  <c r="J399" i="1"/>
  <c r="AH399" i="1" s="1"/>
  <c r="H399" i="1"/>
  <c r="BG399" i="1" s="1"/>
  <c r="G399" i="1"/>
  <c r="BF399" i="1" s="1"/>
  <c r="BH399" i="1" s="1"/>
  <c r="E399" i="1"/>
  <c r="BL399" i="1" s="1"/>
  <c r="S399" i="1" s="1"/>
  <c r="R399" i="1" s="1" a="1"/>
  <c r="R399" i="1" s="1"/>
  <c r="D399" i="1"/>
  <c r="BK399" i="1" s="1"/>
  <c r="BG398" i="1"/>
  <c r="BF398" i="1"/>
  <c r="BH398" i="1" s="1"/>
  <c r="AZ398" i="1"/>
  <c r="AY398" i="1"/>
  <c r="AX398" i="1"/>
  <c r="O398" i="1"/>
  <c r="U398" i="1" s="1"/>
  <c r="M398" i="1"/>
  <c r="W398" i="1" s="1"/>
  <c r="X398" i="1" s="1"/>
  <c r="K398" i="1"/>
  <c r="AI398" i="1" s="1"/>
  <c r="AJ398" i="1" s="1"/>
  <c r="J398" i="1"/>
  <c r="AH398" i="1" s="1"/>
  <c r="H398" i="1"/>
  <c r="G398" i="1"/>
  <c r="E398" i="1"/>
  <c r="BL398" i="1" s="1"/>
  <c r="S398" i="1" s="1"/>
  <c r="R398" i="1" s="1" a="1"/>
  <c r="R398" i="1" s="1"/>
  <c r="D398" i="1"/>
  <c r="BK398" i="1" s="1"/>
  <c r="BF397" i="1"/>
  <c r="BH397" i="1" s="1"/>
  <c r="AZ397" i="1"/>
  <c r="AY397" i="1"/>
  <c r="AX397" i="1"/>
  <c r="O397" i="1"/>
  <c r="U397" i="1" s="1"/>
  <c r="M397" i="1"/>
  <c r="W397" i="1" s="1"/>
  <c r="X397" i="1" s="1"/>
  <c r="Y397" i="1" s="1"/>
  <c r="K397" i="1"/>
  <c r="AI397" i="1" s="1"/>
  <c r="AJ397" i="1" s="1"/>
  <c r="J397" i="1"/>
  <c r="AH397" i="1" s="1"/>
  <c r="H397" i="1"/>
  <c r="BG397" i="1" s="1"/>
  <c r="G397" i="1"/>
  <c r="E397" i="1"/>
  <c r="BL397" i="1" s="1"/>
  <c r="S397" i="1" s="1"/>
  <c r="R397" i="1" s="1" a="1"/>
  <c r="R397" i="1" s="1"/>
  <c r="D397" i="1"/>
  <c r="BK397" i="1" s="1"/>
  <c r="AZ396" i="1"/>
  <c r="AY396" i="1"/>
  <c r="AX396" i="1"/>
  <c r="O396" i="1"/>
  <c r="U396" i="1" s="1"/>
  <c r="M396" i="1"/>
  <c r="W396" i="1" s="1"/>
  <c r="X396" i="1" s="1"/>
  <c r="AF396" i="1" s="1"/>
  <c r="K396" i="1"/>
  <c r="AI396" i="1" s="1"/>
  <c r="AJ396" i="1" s="1"/>
  <c r="J396" i="1"/>
  <c r="AH396" i="1" s="1"/>
  <c r="H396" i="1"/>
  <c r="BG396" i="1" s="1"/>
  <c r="G396" i="1"/>
  <c r="BF396" i="1" s="1"/>
  <c r="BH396" i="1" s="1"/>
  <c r="E396" i="1"/>
  <c r="BL396" i="1" s="1"/>
  <c r="S396" i="1" s="1"/>
  <c r="R396" i="1" s="1" a="1"/>
  <c r="R396" i="1" s="1"/>
  <c r="D396" i="1"/>
  <c r="BK396" i="1" s="1"/>
  <c r="AZ395" i="1"/>
  <c r="AY395" i="1"/>
  <c r="AX395" i="1"/>
  <c r="W395" i="1"/>
  <c r="X395" i="1" s="1"/>
  <c r="O395" i="1"/>
  <c r="Q395" i="1" s="1"/>
  <c r="M395" i="1"/>
  <c r="K395" i="1"/>
  <c r="AI395" i="1" s="1"/>
  <c r="AJ395" i="1" s="1"/>
  <c r="AK395" i="1" s="1" a="1"/>
  <c r="AK395" i="1" s="1"/>
  <c r="J395" i="1"/>
  <c r="AH395" i="1" s="1"/>
  <c r="H395" i="1"/>
  <c r="BG395" i="1" s="1"/>
  <c r="G395" i="1"/>
  <c r="BF395" i="1" s="1"/>
  <c r="BH395" i="1" s="1"/>
  <c r="E395" i="1"/>
  <c r="BL395" i="1" s="1"/>
  <c r="S395" i="1" s="1"/>
  <c r="R395" i="1" s="1" a="1"/>
  <c r="R395" i="1" s="1"/>
  <c r="D395" i="1"/>
  <c r="BK395" i="1" s="1"/>
  <c r="AZ394" i="1"/>
  <c r="AY394" i="1"/>
  <c r="AX394" i="1"/>
  <c r="U394" i="1"/>
  <c r="Q394" i="1"/>
  <c r="O394" i="1"/>
  <c r="P394" i="1" s="1"/>
  <c r="M394" i="1"/>
  <c r="W394" i="1" s="1"/>
  <c r="X394" i="1" s="1"/>
  <c r="K394" i="1"/>
  <c r="AI394" i="1" s="1"/>
  <c r="AJ394" i="1" s="1"/>
  <c r="J394" i="1"/>
  <c r="AH394" i="1" s="1"/>
  <c r="H394" i="1"/>
  <c r="BG394" i="1" s="1"/>
  <c r="G394" i="1"/>
  <c r="BF394" i="1" s="1"/>
  <c r="BH394" i="1" s="1"/>
  <c r="E394" i="1"/>
  <c r="BL394" i="1" s="1"/>
  <c r="S394" i="1" s="1"/>
  <c r="R394" i="1" s="1" a="1"/>
  <c r="R394" i="1" s="1"/>
  <c r="D394" i="1"/>
  <c r="BK394" i="1" s="1"/>
  <c r="AZ393" i="1"/>
  <c r="AY393" i="1"/>
  <c r="AX393" i="1"/>
  <c r="O393" i="1"/>
  <c r="M393" i="1"/>
  <c r="W393" i="1" s="1"/>
  <c r="X393" i="1" s="1"/>
  <c r="K393" i="1"/>
  <c r="AI393" i="1" s="1"/>
  <c r="AJ393" i="1" s="1"/>
  <c r="AP393" i="1" s="1"/>
  <c r="AT393" i="1" s="1"/>
  <c r="J393" i="1"/>
  <c r="AH393" i="1" s="1"/>
  <c r="H393" i="1"/>
  <c r="BG393" i="1" s="1"/>
  <c r="G393" i="1"/>
  <c r="BF393" i="1" s="1"/>
  <c r="BH393" i="1" s="1"/>
  <c r="E393" i="1"/>
  <c r="BL393" i="1" s="1"/>
  <c r="S393" i="1" s="1"/>
  <c r="R393" i="1" s="1" a="1"/>
  <c r="R393" i="1" s="1"/>
  <c r="D393" i="1"/>
  <c r="BK393" i="1" s="1"/>
  <c r="AZ392" i="1"/>
  <c r="AY392" i="1"/>
  <c r="AX392" i="1"/>
  <c r="O392" i="1"/>
  <c r="U392" i="1" s="1"/>
  <c r="M392" i="1"/>
  <c r="W392" i="1" s="1"/>
  <c r="X392" i="1" s="1"/>
  <c r="K392" i="1"/>
  <c r="AI392" i="1" s="1"/>
  <c r="AJ392" i="1" s="1"/>
  <c r="J392" i="1"/>
  <c r="AH392" i="1" s="1"/>
  <c r="H392" i="1"/>
  <c r="BG392" i="1" s="1"/>
  <c r="G392" i="1"/>
  <c r="BF392" i="1" s="1"/>
  <c r="BH392" i="1" s="1"/>
  <c r="E392" i="1"/>
  <c r="BL392" i="1" s="1"/>
  <c r="S392" i="1" s="1"/>
  <c r="R392" i="1" s="1" a="1"/>
  <c r="R392" i="1" s="1"/>
  <c r="D392" i="1"/>
  <c r="BK392" i="1" s="1"/>
  <c r="AZ391" i="1"/>
  <c r="AY391" i="1"/>
  <c r="AX391" i="1"/>
  <c r="Q391" i="1"/>
  <c r="O391" i="1"/>
  <c r="P391" i="1" s="1"/>
  <c r="M391" i="1"/>
  <c r="W391" i="1" s="1"/>
  <c r="X391" i="1" s="1"/>
  <c r="K391" i="1"/>
  <c r="AI391" i="1" s="1"/>
  <c r="AJ391" i="1" s="1"/>
  <c r="J391" i="1"/>
  <c r="AH391" i="1" s="1"/>
  <c r="H391" i="1"/>
  <c r="BG391" i="1" s="1"/>
  <c r="G391" i="1"/>
  <c r="BF391" i="1" s="1"/>
  <c r="BH391" i="1" s="1"/>
  <c r="E391" i="1"/>
  <c r="BL391" i="1" s="1"/>
  <c r="S391" i="1" s="1"/>
  <c r="R391" i="1" s="1" a="1"/>
  <c r="R391" i="1" s="1"/>
  <c r="D391" i="1"/>
  <c r="BK391" i="1" s="1"/>
  <c r="AZ390" i="1"/>
  <c r="AY390" i="1"/>
  <c r="AX390" i="1"/>
  <c r="U390" i="1"/>
  <c r="O390" i="1"/>
  <c r="Q390" i="1" s="1"/>
  <c r="M390" i="1"/>
  <c r="W390" i="1" s="1"/>
  <c r="X390" i="1" s="1"/>
  <c r="K390" i="1"/>
  <c r="AI390" i="1" s="1"/>
  <c r="AJ390" i="1" s="1"/>
  <c r="J390" i="1"/>
  <c r="AH390" i="1" s="1"/>
  <c r="H390" i="1"/>
  <c r="BG390" i="1" s="1"/>
  <c r="G390" i="1"/>
  <c r="BF390" i="1" s="1"/>
  <c r="BH390" i="1" s="1"/>
  <c r="E390" i="1"/>
  <c r="BL390" i="1" s="1"/>
  <c r="S390" i="1" s="1"/>
  <c r="R390" i="1" s="1" a="1"/>
  <c r="R390" i="1" s="1"/>
  <c r="D390" i="1"/>
  <c r="BK390" i="1" s="1"/>
  <c r="BL389" i="1"/>
  <c r="S389" i="1" s="1"/>
  <c r="R389" i="1" s="1" a="1"/>
  <c r="R389" i="1" s="1"/>
  <c r="BK389" i="1"/>
  <c r="AZ389" i="1"/>
  <c r="AY389" i="1"/>
  <c r="AX389" i="1"/>
  <c r="W389" i="1"/>
  <c r="X389" i="1" s="1"/>
  <c r="O389" i="1"/>
  <c r="Q389" i="1" s="1"/>
  <c r="M389" i="1"/>
  <c r="K389" i="1"/>
  <c r="AI389" i="1" s="1"/>
  <c r="AJ389" i="1" s="1"/>
  <c r="J389" i="1"/>
  <c r="AH389" i="1" s="1"/>
  <c r="H389" i="1"/>
  <c r="BG389" i="1" s="1"/>
  <c r="G389" i="1"/>
  <c r="BF389" i="1" s="1"/>
  <c r="BH389" i="1" s="1"/>
  <c r="E389" i="1"/>
  <c r="D389" i="1"/>
  <c r="AZ388" i="1"/>
  <c r="AY388" i="1"/>
  <c r="AX388" i="1"/>
  <c r="W388" i="1"/>
  <c r="X388" i="1" s="1"/>
  <c r="Q388" i="1"/>
  <c r="O388" i="1"/>
  <c r="U388" i="1" s="1"/>
  <c r="M388" i="1"/>
  <c r="K388" i="1"/>
  <c r="AI388" i="1" s="1"/>
  <c r="AJ388" i="1" s="1"/>
  <c r="J388" i="1"/>
  <c r="AH388" i="1" s="1"/>
  <c r="H388" i="1"/>
  <c r="BG388" i="1" s="1"/>
  <c r="G388" i="1"/>
  <c r="BF388" i="1" s="1"/>
  <c r="BH388" i="1" s="1"/>
  <c r="E388" i="1"/>
  <c r="BL388" i="1" s="1"/>
  <c r="S388" i="1" s="1"/>
  <c r="R388" i="1" s="1" a="1"/>
  <c r="R388" i="1" s="1"/>
  <c r="D388" i="1"/>
  <c r="BK388" i="1" s="1"/>
  <c r="AZ387" i="1"/>
  <c r="AY387" i="1"/>
  <c r="AX387" i="1"/>
  <c r="O387" i="1"/>
  <c r="U387" i="1" s="1"/>
  <c r="M387" i="1"/>
  <c r="W387" i="1" s="1"/>
  <c r="X387" i="1" s="1"/>
  <c r="K387" i="1"/>
  <c r="AI387" i="1" s="1"/>
  <c r="AJ387" i="1" s="1"/>
  <c r="J387" i="1"/>
  <c r="AH387" i="1" s="1"/>
  <c r="H387" i="1"/>
  <c r="BG387" i="1" s="1"/>
  <c r="G387" i="1"/>
  <c r="BF387" i="1" s="1"/>
  <c r="BH387" i="1" s="1"/>
  <c r="E387" i="1"/>
  <c r="BL387" i="1" s="1"/>
  <c r="S387" i="1" s="1"/>
  <c r="R387" i="1" s="1" a="1"/>
  <c r="R387" i="1" s="1"/>
  <c r="D387" i="1"/>
  <c r="BK387" i="1" s="1"/>
  <c r="AZ386" i="1"/>
  <c r="AY386" i="1"/>
  <c r="AX386" i="1"/>
  <c r="P386" i="1"/>
  <c r="O386" i="1"/>
  <c r="U386" i="1" s="1"/>
  <c r="M386" i="1"/>
  <c r="W386" i="1" s="1"/>
  <c r="X386" i="1" s="1"/>
  <c r="K386" i="1"/>
  <c r="AI386" i="1" s="1"/>
  <c r="AJ386" i="1" s="1"/>
  <c r="J386" i="1"/>
  <c r="AH386" i="1" s="1"/>
  <c r="H386" i="1"/>
  <c r="BG386" i="1" s="1"/>
  <c r="G386" i="1"/>
  <c r="BF386" i="1" s="1"/>
  <c r="BH386" i="1" s="1"/>
  <c r="E386" i="1"/>
  <c r="BL386" i="1" s="1"/>
  <c r="S386" i="1" s="1"/>
  <c r="R386" i="1" s="1" a="1"/>
  <c r="R386" i="1" s="1"/>
  <c r="D386" i="1"/>
  <c r="BK386" i="1" s="1"/>
  <c r="AZ385" i="1"/>
  <c r="AY385" i="1"/>
  <c r="AX385" i="1"/>
  <c r="O385" i="1"/>
  <c r="U385" i="1" s="1"/>
  <c r="M385" i="1"/>
  <c r="W385" i="1" s="1"/>
  <c r="X385" i="1" s="1"/>
  <c r="K385" i="1"/>
  <c r="AI385" i="1" s="1"/>
  <c r="AJ385" i="1" s="1"/>
  <c r="J385" i="1"/>
  <c r="AH385" i="1" s="1"/>
  <c r="H385" i="1"/>
  <c r="BG385" i="1" s="1"/>
  <c r="G385" i="1"/>
  <c r="BF385" i="1" s="1"/>
  <c r="BH385" i="1" s="1"/>
  <c r="E385" i="1"/>
  <c r="BL385" i="1" s="1"/>
  <c r="S385" i="1" s="1"/>
  <c r="R385" i="1" s="1" a="1"/>
  <c r="R385" i="1" s="1"/>
  <c r="D385" i="1"/>
  <c r="BK385" i="1" s="1"/>
  <c r="AZ384" i="1"/>
  <c r="AY384" i="1"/>
  <c r="AX384" i="1"/>
  <c r="P384" i="1"/>
  <c r="O384" i="1"/>
  <c r="Q384" i="1" s="1"/>
  <c r="M384" i="1"/>
  <c r="W384" i="1" s="1"/>
  <c r="X384" i="1" s="1"/>
  <c r="K384" i="1"/>
  <c r="AI384" i="1" s="1"/>
  <c r="AJ384" i="1" s="1"/>
  <c r="J384" i="1"/>
  <c r="AH384" i="1" s="1"/>
  <c r="H384" i="1"/>
  <c r="BG384" i="1" s="1"/>
  <c r="G384" i="1"/>
  <c r="BF384" i="1" s="1"/>
  <c r="BH384" i="1" s="1"/>
  <c r="E384" i="1"/>
  <c r="BL384" i="1" s="1"/>
  <c r="S384" i="1" s="1"/>
  <c r="R384" i="1" s="1" a="1"/>
  <c r="R384" i="1" s="1"/>
  <c r="D384" i="1"/>
  <c r="BK384" i="1" s="1"/>
  <c r="AZ383" i="1"/>
  <c r="AY383" i="1"/>
  <c r="AX383" i="1"/>
  <c r="Q383" i="1"/>
  <c r="O383" i="1"/>
  <c r="P383" i="1" s="1"/>
  <c r="M383" i="1"/>
  <c r="W383" i="1" s="1"/>
  <c r="X383" i="1" s="1"/>
  <c r="K383" i="1"/>
  <c r="AI383" i="1" s="1"/>
  <c r="AJ383" i="1" s="1"/>
  <c r="J383" i="1"/>
  <c r="AH383" i="1" s="1"/>
  <c r="H383" i="1"/>
  <c r="BG383" i="1" s="1"/>
  <c r="G383" i="1"/>
  <c r="BF383" i="1" s="1"/>
  <c r="BH383" i="1" s="1"/>
  <c r="E383" i="1"/>
  <c r="BL383" i="1" s="1"/>
  <c r="S383" i="1" s="1"/>
  <c r="R383" i="1" s="1" a="1"/>
  <c r="R383" i="1" s="1"/>
  <c r="D383" i="1"/>
  <c r="BK383" i="1" s="1"/>
  <c r="AZ382" i="1"/>
  <c r="AY382" i="1"/>
  <c r="AX382" i="1"/>
  <c r="O382" i="1"/>
  <c r="M382" i="1"/>
  <c r="W382" i="1" s="1"/>
  <c r="X382" i="1" s="1"/>
  <c r="K382" i="1"/>
  <c r="AI382" i="1" s="1"/>
  <c r="AJ382" i="1" s="1"/>
  <c r="J382" i="1"/>
  <c r="AH382" i="1" s="1"/>
  <c r="H382" i="1"/>
  <c r="BG382" i="1" s="1"/>
  <c r="G382" i="1"/>
  <c r="BF382" i="1" s="1"/>
  <c r="BH382" i="1" s="1"/>
  <c r="E382" i="1"/>
  <c r="BL382" i="1" s="1"/>
  <c r="S382" i="1" s="1"/>
  <c r="R382" i="1" s="1" a="1"/>
  <c r="R382" i="1" s="1"/>
  <c r="D382" i="1"/>
  <c r="BK382" i="1" s="1"/>
  <c r="AZ381" i="1"/>
  <c r="AY381" i="1"/>
  <c r="AX381" i="1"/>
  <c r="O381" i="1"/>
  <c r="U381" i="1" s="1"/>
  <c r="M381" i="1"/>
  <c r="W381" i="1" s="1"/>
  <c r="X381" i="1" s="1"/>
  <c r="Y381" i="1" s="1"/>
  <c r="K381" i="1"/>
  <c r="AI381" i="1" s="1"/>
  <c r="AJ381" i="1" s="1"/>
  <c r="J381" i="1"/>
  <c r="AH381" i="1" s="1"/>
  <c r="H381" i="1"/>
  <c r="BG381" i="1" s="1"/>
  <c r="G381" i="1"/>
  <c r="BF381" i="1" s="1"/>
  <c r="BH381" i="1" s="1"/>
  <c r="E381" i="1"/>
  <c r="BL381" i="1" s="1"/>
  <c r="S381" i="1" s="1"/>
  <c r="R381" i="1" s="1" a="1"/>
  <c r="R381" i="1" s="1"/>
  <c r="D381" i="1"/>
  <c r="BK381" i="1" s="1"/>
  <c r="AZ380" i="1"/>
  <c r="AY380" i="1"/>
  <c r="AX380" i="1"/>
  <c r="Y380" i="1"/>
  <c r="AD380" i="1" s="1"/>
  <c r="O380" i="1"/>
  <c r="U380" i="1" s="1"/>
  <c r="M380" i="1"/>
  <c r="W380" i="1" s="1"/>
  <c r="X380" i="1" s="1"/>
  <c r="AF380" i="1" s="1"/>
  <c r="K380" i="1"/>
  <c r="AI380" i="1" s="1"/>
  <c r="AJ380" i="1" s="1"/>
  <c r="J380" i="1"/>
  <c r="AH380" i="1" s="1"/>
  <c r="H380" i="1"/>
  <c r="BG380" i="1" s="1"/>
  <c r="G380" i="1"/>
  <c r="BF380" i="1" s="1"/>
  <c r="BH380" i="1" s="1"/>
  <c r="E380" i="1"/>
  <c r="BL380" i="1" s="1"/>
  <c r="S380" i="1" s="1"/>
  <c r="R380" i="1" s="1" a="1"/>
  <c r="R380" i="1" s="1"/>
  <c r="D380" i="1"/>
  <c r="BK380" i="1" s="1"/>
  <c r="AZ379" i="1"/>
  <c r="AY379" i="1"/>
  <c r="AX379" i="1"/>
  <c r="W379" i="1"/>
  <c r="X379" i="1" s="1"/>
  <c r="O379" i="1"/>
  <c r="P379" i="1" s="1"/>
  <c r="M379" i="1"/>
  <c r="K379" i="1"/>
  <c r="AI379" i="1" s="1"/>
  <c r="AJ379" i="1" s="1"/>
  <c r="AK379" i="1" s="1" a="1"/>
  <c r="AK379" i="1" s="1"/>
  <c r="J379" i="1"/>
  <c r="AH379" i="1" s="1"/>
  <c r="H379" i="1"/>
  <c r="BG379" i="1" s="1"/>
  <c r="G379" i="1"/>
  <c r="BF379" i="1" s="1"/>
  <c r="BH379" i="1" s="1"/>
  <c r="E379" i="1"/>
  <c r="BL379" i="1" s="1"/>
  <c r="S379" i="1" s="1"/>
  <c r="R379" i="1" s="1" a="1"/>
  <c r="R379" i="1" s="1"/>
  <c r="D379" i="1"/>
  <c r="BK379" i="1" s="1"/>
  <c r="BK378" i="1"/>
  <c r="AZ378" i="1"/>
  <c r="AY378" i="1"/>
  <c r="AX378" i="1"/>
  <c r="R378" i="1" a="1"/>
  <c r="R378" i="1" s="1"/>
  <c r="O378" i="1"/>
  <c r="Q378" i="1" s="1"/>
  <c r="M378" i="1"/>
  <c r="W378" i="1" s="1"/>
  <c r="X378" i="1" s="1"/>
  <c r="K378" i="1"/>
  <c r="AI378" i="1" s="1"/>
  <c r="AJ378" i="1" s="1"/>
  <c r="J378" i="1"/>
  <c r="AH378" i="1" s="1"/>
  <c r="H378" i="1"/>
  <c r="BG378" i="1" s="1"/>
  <c r="G378" i="1"/>
  <c r="BF378" i="1" s="1"/>
  <c r="BH378" i="1" s="1"/>
  <c r="E378" i="1"/>
  <c r="BL378" i="1" s="1"/>
  <c r="S378" i="1" s="1"/>
  <c r="D378" i="1"/>
  <c r="BF377" i="1"/>
  <c r="BH377" i="1" s="1"/>
  <c r="AZ377" i="1"/>
  <c r="AY377" i="1"/>
  <c r="AX377" i="1"/>
  <c r="O377" i="1"/>
  <c r="M377" i="1"/>
  <c r="W377" i="1" s="1"/>
  <c r="X377" i="1" s="1"/>
  <c r="K377" i="1"/>
  <c r="AI377" i="1" s="1"/>
  <c r="AJ377" i="1" s="1"/>
  <c r="AP377" i="1" s="1"/>
  <c r="AT377" i="1" s="1"/>
  <c r="J377" i="1"/>
  <c r="AH377" i="1" s="1"/>
  <c r="H377" i="1"/>
  <c r="BG377" i="1" s="1"/>
  <c r="G377" i="1"/>
  <c r="E377" i="1"/>
  <c r="BL377" i="1" s="1"/>
  <c r="S377" i="1" s="1"/>
  <c r="R377" i="1" s="1" a="1"/>
  <c r="R377" i="1" s="1"/>
  <c r="D377" i="1"/>
  <c r="BK377" i="1" s="1"/>
  <c r="AZ376" i="1"/>
  <c r="AY376" i="1"/>
  <c r="AX376" i="1"/>
  <c r="O376" i="1"/>
  <c r="U376" i="1" s="1"/>
  <c r="M376" i="1"/>
  <c r="W376" i="1" s="1"/>
  <c r="X376" i="1" s="1"/>
  <c r="K376" i="1"/>
  <c r="AI376" i="1" s="1"/>
  <c r="AJ376" i="1" s="1"/>
  <c r="J376" i="1"/>
  <c r="AH376" i="1" s="1"/>
  <c r="H376" i="1"/>
  <c r="BG376" i="1" s="1"/>
  <c r="G376" i="1"/>
  <c r="BF376" i="1" s="1"/>
  <c r="BH376" i="1" s="1"/>
  <c r="E376" i="1"/>
  <c r="BL376" i="1" s="1"/>
  <c r="S376" i="1" s="1"/>
  <c r="R376" i="1" s="1" a="1"/>
  <c r="R376" i="1" s="1"/>
  <c r="D376" i="1"/>
  <c r="BK376" i="1" s="1"/>
  <c r="AZ375" i="1"/>
  <c r="AY375" i="1"/>
  <c r="AX375" i="1"/>
  <c r="Q375" i="1"/>
  <c r="O375" i="1"/>
  <c r="P375" i="1" s="1"/>
  <c r="M375" i="1"/>
  <c r="W375" i="1" s="1"/>
  <c r="X375" i="1" s="1"/>
  <c r="K375" i="1"/>
  <c r="AI375" i="1" s="1"/>
  <c r="AJ375" i="1" s="1"/>
  <c r="J375" i="1"/>
  <c r="AH375" i="1" s="1"/>
  <c r="H375" i="1"/>
  <c r="BG375" i="1" s="1"/>
  <c r="G375" i="1"/>
  <c r="BF375" i="1" s="1"/>
  <c r="BH375" i="1" s="1"/>
  <c r="E375" i="1"/>
  <c r="BL375" i="1" s="1"/>
  <c r="S375" i="1" s="1"/>
  <c r="R375" i="1" s="1" a="1"/>
  <c r="R375" i="1" s="1"/>
  <c r="D375" i="1"/>
  <c r="BK375" i="1" s="1"/>
  <c r="AZ374" i="1"/>
  <c r="AY374" i="1"/>
  <c r="AX374" i="1"/>
  <c r="O374" i="1"/>
  <c r="U374" i="1" s="1"/>
  <c r="M374" i="1"/>
  <c r="W374" i="1" s="1"/>
  <c r="X374" i="1" s="1"/>
  <c r="K374" i="1"/>
  <c r="AI374" i="1" s="1"/>
  <c r="AJ374" i="1" s="1"/>
  <c r="J374" i="1"/>
  <c r="AH374" i="1" s="1"/>
  <c r="H374" i="1"/>
  <c r="BG374" i="1" s="1"/>
  <c r="G374" i="1"/>
  <c r="BF374" i="1" s="1"/>
  <c r="BH374" i="1" s="1"/>
  <c r="E374" i="1"/>
  <c r="BL374" i="1" s="1"/>
  <c r="S374" i="1" s="1"/>
  <c r="R374" i="1" s="1" a="1"/>
  <c r="R374" i="1" s="1"/>
  <c r="D374" i="1"/>
  <c r="BK374" i="1" s="1"/>
  <c r="AZ373" i="1"/>
  <c r="AY373" i="1"/>
  <c r="AX373" i="1"/>
  <c r="O373" i="1"/>
  <c r="M373" i="1"/>
  <c r="W373" i="1" s="1"/>
  <c r="X373" i="1" s="1"/>
  <c r="Y373" i="1" s="1"/>
  <c r="AD373" i="1" s="1"/>
  <c r="K373" i="1"/>
  <c r="AI373" i="1" s="1"/>
  <c r="AJ373" i="1" s="1"/>
  <c r="AP373" i="1" s="1"/>
  <c r="AT373" i="1" s="1"/>
  <c r="J373" i="1"/>
  <c r="AH373" i="1" s="1"/>
  <c r="H373" i="1"/>
  <c r="BG373" i="1" s="1"/>
  <c r="G373" i="1"/>
  <c r="BF373" i="1" s="1"/>
  <c r="BH373" i="1" s="1"/>
  <c r="E373" i="1"/>
  <c r="BL373" i="1" s="1"/>
  <c r="S373" i="1" s="1"/>
  <c r="R373" i="1" s="1" a="1"/>
  <c r="R373" i="1" s="1"/>
  <c r="D373" i="1"/>
  <c r="BK373" i="1" s="1"/>
  <c r="AZ372" i="1"/>
  <c r="AY372" i="1"/>
  <c r="AX372" i="1"/>
  <c r="O372" i="1"/>
  <c r="M372" i="1"/>
  <c r="W372" i="1" s="1"/>
  <c r="X372" i="1" s="1"/>
  <c r="K372" i="1"/>
  <c r="AI372" i="1" s="1"/>
  <c r="AJ372" i="1" s="1"/>
  <c r="J372" i="1"/>
  <c r="AH372" i="1" s="1"/>
  <c r="H372" i="1"/>
  <c r="BG372" i="1" s="1"/>
  <c r="G372" i="1"/>
  <c r="BF372" i="1" s="1"/>
  <c r="BH372" i="1" s="1"/>
  <c r="E372" i="1"/>
  <c r="BL372" i="1" s="1"/>
  <c r="S372" i="1" s="1"/>
  <c r="R372" i="1" s="1" a="1"/>
  <c r="R372" i="1" s="1"/>
  <c r="D372" i="1"/>
  <c r="BK372" i="1" s="1"/>
  <c r="AZ371" i="1"/>
  <c r="AY371" i="1"/>
  <c r="AX371" i="1"/>
  <c r="Q371" i="1"/>
  <c r="P371" i="1"/>
  <c r="O371" i="1"/>
  <c r="U371" i="1" s="1"/>
  <c r="M371" i="1"/>
  <c r="W371" i="1" s="1"/>
  <c r="X371" i="1" s="1"/>
  <c r="K371" i="1"/>
  <c r="AI371" i="1" s="1"/>
  <c r="AJ371" i="1" s="1"/>
  <c r="J371" i="1"/>
  <c r="AH371" i="1" s="1"/>
  <c r="H371" i="1"/>
  <c r="BG371" i="1" s="1"/>
  <c r="G371" i="1"/>
  <c r="BF371" i="1" s="1"/>
  <c r="BH371" i="1" s="1"/>
  <c r="E371" i="1"/>
  <c r="BL371" i="1" s="1"/>
  <c r="S371" i="1" s="1"/>
  <c r="R371" i="1" s="1" a="1"/>
  <c r="R371" i="1" s="1"/>
  <c r="D371" i="1"/>
  <c r="BK371" i="1" s="1"/>
  <c r="AZ370" i="1"/>
  <c r="AY370" i="1"/>
  <c r="AX370" i="1"/>
  <c r="O370" i="1"/>
  <c r="U370" i="1" s="1"/>
  <c r="M370" i="1"/>
  <c r="W370" i="1" s="1"/>
  <c r="X370" i="1" s="1"/>
  <c r="K370" i="1"/>
  <c r="AI370" i="1" s="1"/>
  <c r="AJ370" i="1" s="1"/>
  <c r="J370" i="1"/>
  <c r="AH370" i="1" s="1"/>
  <c r="H370" i="1"/>
  <c r="BG370" i="1" s="1"/>
  <c r="G370" i="1"/>
  <c r="BF370" i="1" s="1"/>
  <c r="BH370" i="1" s="1"/>
  <c r="E370" i="1"/>
  <c r="BL370" i="1" s="1"/>
  <c r="S370" i="1" s="1"/>
  <c r="R370" i="1" s="1" a="1"/>
  <c r="R370" i="1" s="1"/>
  <c r="D370" i="1"/>
  <c r="BK370" i="1" s="1"/>
  <c r="AZ369" i="1"/>
  <c r="AY369" i="1"/>
  <c r="AX369" i="1"/>
  <c r="O369" i="1"/>
  <c r="Q369" i="1" s="1"/>
  <c r="M369" i="1"/>
  <c r="W369" i="1" s="1"/>
  <c r="X369" i="1" s="1"/>
  <c r="K369" i="1"/>
  <c r="AI369" i="1" s="1"/>
  <c r="AJ369" i="1" s="1"/>
  <c r="J369" i="1"/>
  <c r="AH369" i="1" s="1"/>
  <c r="H369" i="1"/>
  <c r="BG369" i="1" s="1"/>
  <c r="G369" i="1"/>
  <c r="BF369" i="1" s="1"/>
  <c r="BH369" i="1" s="1"/>
  <c r="E369" i="1"/>
  <c r="BL369" i="1" s="1"/>
  <c r="S369" i="1" s="1"/>
  <c r="R369" i="1" s="1" a="1"/>
  <c r="R369" i="1" s="1"/>
  <c r="D369" i="1"/>
  <c r="BK369" i="1" s="1"/>
  <c r="AZ368" i="1"/>
  <c r="AY368" i="1"/>
  <c r="AX368" i="1"/>
  <c r="O368" i="1"/>
  <c r="U368" i="1" s="1"/>
  <c r="M368" i="1"/>
  <c r="W368" i="1" s="1"/>
  <c r="X368" i="1" s="1"/>
  <c r="K368" i="1"/>
  <c r="AI368" i="1" s="1"/>
  <c r="AJ368" i="1" s="1"/>
  <c r="J368" i="1"/>
  <c r="AH368" i="1" s="1"/>
  <c r="H368" i="1"/>
  <c r="BG368" i="1" s="1"/>
  <c r="G368" i="1"/>
  <c r="BF368" i="1" s="1"/>
  <c r="BH368" i="1" s="1"/>
  <c r="E368" i="1"/>
  <c r="BL368" i="1" s="1"/>
  <c r="S368" i="1" s="1"/>
  <c r="R368" i="1" s="1" a="1"/>
  <c r="R368" i="1" s="1"/>
  <c r="D368" i="1"/>
  <c r="BK368" i="1" s="1"/>
  <c r="AZ367" i="1"/>
  <c r="AY367" i="1"/>
  <c r="AX367" i="1"/>
  <c r="O367" i="1"/>
  <c r="U367" i="1" s="1"/>
  <c r="M367" i="1"/>
  <c r="W367" i="1" s="1"/>
  <c r="X367" i="1" s="1"/>
  <c r="K367" i="1"/>
  <c r="AI367" i="1" s="1"/>
  <c r="AJ367" i="1" s="1"/>
  <c r="J367" i="1"/>
  <c r="AH367" i="1" s="1"/>
  <c r="H367" i="1"/>
  <c r="BG367" i="1" s="1"/>
  <c r="G367" i="1"/>
  <c r="BF367" i="1" s="1"/>
  <c r="BH367" i="1" s="1"/>
  <c r="E367" i="1"/>
  <c r="BL367" i="1" s="1"/>
  <c r="S367" i="1" s="1"/>
  <c r="R367" i="1" s="1" a="1"/>
  <c r="R367" i="1" s="1"/>
  <c r="D367" i="1"/>
  <c r="BK367" i="1" s="1"/>
  <c r="AZ366" i="1"/>
  <c r="AY366" i="1"/>
  <c r="AX366" i="1"/>
  <c r="W366" i="1"/>
  <c r="X366" i="1" s="1"/>
  <c r="P366" i="1"/>
  <c r="O366" i="1"/>
  <c r="U366" i="1" s="1"/>
  <c r="M366" i="1"/>
  <c r="K366" i="1"/>
  <c r="AI366" i="1" s="1"/>
  <c r="AJ366" i="1" s="1"/>
  <c r="J366" i="1"/>
  <c r="AH366" i="1" s="1"/>
  <c r="H366" i="1"/>
  <c r="BG366" i="1" s="1"/>
  <c r="G366" i="1"/>
  <c r="BF366" i="1" s="1"/>
  <c r="BH366" i="1" s="1"/>
  <c r="E366" i="1"/>
  <c r="BL366" i="1" s="1"/>
  <c r="S366" i="1" s="1"/>
  <c r="R366" i="1" s="1" a="1"/>
  <c r="R366" i="1" s="1"/>
  <c r="D366" i="1"/>
  <c r="BK366" i="1" s="1"/>
  <c r="AZ365" i="1"/>
  <c r="AY365" i="1"/>
  <c r="AX365" i="1"/>
  <c r="O365" i="1"/>
  <c r="U365" i="1" s="1"/>
  <c r="M365" i="1"/>
  <c r="W365" i="1" s="1"/>
  <c r="X365" i="1" s="1"/>
  <c r="K365" i="1"/>
  <c r="AI365" i="1" s="1"/>
  <c r="AJ365" i="1" s="1"/>
  <c r="J365" i="1"/>
  <c r="AH365" i="1" s="1"/>
  <c r="H365" i="1"/>
  <c r="BG365" i="1" s="1"/>
  <c r="G365" i="1"/>
  <c r="BF365" i="1" s="1"/>
  <c r="BH365" i="1" s="1"/>
  <c r="E365" i="1"/>
  <c r="BL365" i="1" s="1"/>
  <c r="S365" i="1" s="1"/>
  <c r="R365" i="1" s="1" a="1"/>
  <c r="R365" i="1" s="1"/>
  <c r="D365" i="1"/>
  <c r="BK365" i="1" s="1"/>
  <c r="AZ364" i="1"/>
  <c r="AY364" i="1"/>
  <c r="AX364" i="1"/>
  <c r="O364" i="1"/>
  <c r="U364" i="1" s="1"/>
  <c r="M364" i="1"/>
  <c r="W364" i="1" s="1"/>
  <c r="X364" i="1" s="1"/>
  <c r="K364" i="1"/>
  <c r="AI364" i="1" s="1"/>
  <c r="AJ364" i="1" s="1"/>
  <c r="J364" i="1"/>
  <c r="AH364" i="1" s="1"/>
  <c r="H364" i="1"/>
  <c r="BG364" i="1" s="1"/>
  <c r="G364" i="1"/>
  <c r="BF364" i="1" s="1"/>
  <c r="BH364" i="1" s="1"/>
  <c r="E364" i="1"/>
  <c r="BL364" i="1" s="1"/>
  <c r="S364" i="1" s="1"/>
  <c r="R364" i="1" s="1" a="1"/>
  <c r="R364" i="1" s="1"/>
  <c r="D364" i="1"/>
  <c r="BK364" i="1" s="1"/>
  <c r="AZ363" i="1"/>
  <c r="AY363" i="1"/>
  <c r="AX363" i="1"/>
  <c r="Q363" i="1"/>
  <c r="O363" i="1"/>
  <c r="P363" i="1" s="1"/>
  <c r="M363" i="1"/>
  <c r="W363" i="1" s="1"/>
  <c r="X363" i="1" s="1"/>
  <c r="AF363" i="1" s="1"/>
  <c r="K363" i="1"/>
  <c r="AI363" i="1" s="1"/>
  <c r="AJ363" i="1" s="1"/>
  <c r="J363" i="1"/>
  <c r="AH363" i="1" s="1"/>
  <c r="H363" i="1"/>
  <c r="BG363" i="1" s="1"/>
  <c r="G363" i="1"/>
  <c r="BF363" i="1" s="1"/>
  <c r="BH363" i="1" s="1"/>
  <c r="E363" i="1"/>
  <c r="BL363" i="1" s="1"/>
  <c r="S363" i="1" s="1"/>
  <c r="R363" i="1" s="1" a="1"/>
  <c r="R363" i="1" s="1"/>
  <c r="D363" i="1"/>
  <c r="BK363" i="1" s="1"/>
  <c r="AZ362" i="1"/>
  <c r="AY362" i="1"/>
  <c r="AX362" i="1"/>
  <c r="U362" i="1"/>
  <c r="O362" i="1"/>
  <c r="P362" i="1" s="1"/>
  <c r="M362" i="1"/>
  <c r="W362" i="1" s="1"/>
  <c r="X362" i="1" s="1"/>
  <c r="K362" i="1"/>
  <c r="AI362" i="1" s="1"/>
  <c r="AJ362" i="1" s="1"/>
  <c r="J362" i="1"/>
  <c r="AH362" i="1" s="1"/>
  <c r="H362" i="1"/>
  <c r="BG362" i="1" s="1"/>
  <c r="G362" i="1"/>
  <c r="BF362" i="1" s="1"/>
  <c r="BH362" i="1" s="1"/>
  <c r="E362" i="1"/>
  <c r="BL362" i="1" s="1"/>
  <c r="S362" i="1" s="1"/>
  <c r="R362" i="1" s="1" a="1"/>
  <c r="R362" i="1" s="1"/>
  <c r="D362" i="1"/>
  <c r="BK362" i="1" s="1"/>
  <c r="AZ361" i="1"/>
  <c r="AY361" i="1"/>
  <c r="AX361" i="1"/>
  <c r="AF361" i="1"/>
  <c r="O361" i="1"/>
  <c r="P361" i="1" s="1"/>
  <c r="M361" i="1"/>
  <c r="W361" i="1" s="1"/>
  <c r="X361" i="1" s="1"/>
  <c r="Y361" i="1" s="1"/>
  <c r="K361" i="1"/>
  <c r="AI361" i="1" s="1"/>
  <c r="AJ361" i="1" s="1"/>
  <c r="AK361" i="1" s="1" a="1"/>
  <c r="AK361" i="1" s="1"/>
  <c r="J361" i="1"/>
  <c r="AH361" i="1" s="1"/>
  <c r="H361" i="1"/>
  <c r="BG361" i="1" s="1"/>
  <c r="G361" i="1"/>
  <c r="BF361" i="1" s="1"/>
  <c r="BH361" i="1" s="1"/>
  <c r="E361" i="1"/>
  <c r="BL361" i="1" s="1"/>
  <c r="S361" i="1" s="1"/>
  <c r="R361" i="1" s="1" a="1"/>
  <c r="R361" i="1" s="1"/>
  <c r="D361" i="1"/>
  <c r="BK361" i="1" s="1"/>
  <c r="BL360" i="1"/>
  <c r="S360" i="1" s="1"/>
  <c r="R360" i="1" s="1" a="1"/>
  <c r="R360" i="1" s="1"/>
  <c r="BF360" i="1"/>
  <c r="BH360" i="1" s="1"/>
  <c r="AZ360" i="1"/>
  <c r="AY360" i="1"/>
  <c r="AX360" i="1"/>
  <c r="O360" i="1"/>
  <c r="U360" i="1" s="1"/>
  <c r="M360" i="1"/>
  <c r="W360" i="1" s="1"/>
  <c r="X360" i="1" s="1"/>
  <c r="K360" i="1"/>
  <c r="AI360" i="1" s="1"/>
  <c r="AJ360" i="1" s="1"/>
  <c r="J360" i="1"/>
  <c r="AH360" i="1" s="1"/>
  <c r="H360" i="1"/>
  <c r="BG360" i="1" s="1"/>
  <c r="G360" i="1"/>
  <c r="E360" i="1"/>
  <c r="D360" i="1"/>
  <c r="BK360" i="1" s="1"/>
  <c r="BF359" i="1"/>
  <c r="BH359" i="1" s="1"/>
  <c r="AZ359" i="1"/>
  <c r="AY359" i="1"/>
  <c r="AX359" i="1"/>
  <c r="AP359" i="1"/>
  <c r="AT359" i="1" s="1"/>
  <c r="O359" i="1"/>
  <c r="M359" i="1"/>
  <c r="W359" i="1" s="1"/>
  <c r="X359" i="1" s="1"/>
  <c r="Y359" i="1" s="1"/>
  <c r="K359" i="1"/>
  <c r="AI359" i="1" s="1"/>
  <c r="AJ359" i="1" s="1"/>
  <c r="AK359" i="1" s="1" a="1"/>
  <c r="AK359" i="1" s="1"/>
  <c r="J359" i="1"/>
  <c r="AH359" i="1" s="1"/>
  <c r="H359" i="1"/>
  <c r="BG359" i="1" s="1"/>
  <c r="G359" i="1"/>
  <c r="E359" i="1"/>
  <c r="BL359" i="1" s="1"/>
  <c r="S359" i="1" s="1"/>
  <c r="R359" i="1" s="1" a="1"/>
  <c r="R359" i="1" s="1"/>
  <c r="D359" i="1"/>
  <c r="BK359" i="1" s="1"/>
  <c r="AZ358" i="1"/>
  <c r="AY358" i="1"/>
  <c r="AX358" i="1"/>
  <c r="R358" i="1" a="1"/>
  <c r="R358" i="1" s="1"/>
  <c r="O358" i="1"/>
  <c r="P358" i="1" s="1"/>
  <c r="M358" i="1"/>
  <c r="W358" i="1" s="1"/>
  <c r="X358" i="1" s="1"/>
  <c r="AF358" i="1" s="1"/>
  <c r="K358" i="1"/>
  <c r="AI358" i="1" s="1"/>
  <c r="AJ358" i="1" s="1"/>
  <c r="J358" i="1"/>
  <c r="AH358" i="1" s="1"/>
  <c r="H358" i="1"/>
  <c r="BG358" i="1" s="1"/>
  <c r="G358" i="1"/>
  <c r="BF358" i="1" s="1"/>
  <c r="BH358" i="1" s="1"/>
  <c r="E358" i="1"/>
  <c r="BL358" i="1" s="1"/>
  <c r="S358" i="1" s="1"/>
  <c r="D358" i="1"/>
  <c r="BK358" i="1" s="1"/>
  <c r="AZ357" i="1"/>
  <c r="AY357" i="1"/>
  <c r="AX357" i="1"/>
  <c r="O357" i="1"/>
  <c r="M357" i="1"/>
  <c r="W357" i="1" s="1"/>
  <c r="X357" i="1" s="1"/>
  <c r="K357" i="1"/>
  <c r="AI357" i="1" s="1"/>
  <c r="AJ357" i="1" s="1"/>
  <c r="J357" i="1"/>
  <c r="AH357" i="1" s="1"/>
  <c r="H357" i="1"/>
  <c r="BG357" i="1" s="1"/>
  <c r="G357" i="1"/>
  <c r="BF357" i="1" s="1"/>
  <c r="BH357" i="1" s="1"/>
  <c r="E357" i="1"/>
  <c r="BL357" i="1" s="1"/>
  <c r="S357" i="1" s="1"/>
  <c r="R357" i="1" s="1" a="1"/>
  <c r="R357" i="1" s="1"/>
  <c r="D357" i="1"/>
  <c r="BK357" i="1" s="1"/>
  <c r="AZ356" i="1"/>
  <c r="AY356" i="1"/>
  <c r="AX356" i="1"/>
  <c r="W356" i="1"/>
  <c r="X356" i="1" s="1"/>
  <c r="Y356" i="1" s="1"/>
  <c r="O356" i="1"/>
  <c r="U356" i="1" s="1"/>
  <c r="M356" i="1"/>
  <c r="K356" i="1"/>
  <c r="AI356" i="1" s="1"/>
  <c r="AJ356" i="1" s="1"/>
  <c r="J356" i="1"/>
  <c r="AH356" i="1" s="1"/>
  <c r="H356" i="1"/>
  <c r="BG356" i="1" s="1"/>
  <c r="G356" i="1"/>
  <c r="BF356" i="1" s="1"/>
  <c r="BH356" i="1" s="1"/>
  <c r="E356" i="1"/>
  <c r="BL356" i="1" s="1"/>
  <c r="S356" i="1" s="1"/>
  <c r="R356" i="1" s="1" a="1"/>
  <c r="R356" i="1" s="1"/>
  <c r="D356" i="1"/>
  <c r="BK356" i="1" s="1"/>
  <c r="AZ355" i="1"/>
  <c r="AY355" i="1"/>
  <c r="AX355" i="1"/>
  <c r="O355" i="1"/>
  <c r="M355" i="1"/>
  <c r="W355" i="1" s="1"/>
  <c r="X355" i="1" s="1"/>
  <c r="AF355" i="1" s="1"/>
  <c r="K355" i="1"/>
  <c r="AI355" i="1" s="1"/>
  <c r="AJ355" i="1" s="1"/>
  <c r="AP355" i="1" s="1"/>
  <c r="AT355" i="1" s="1"/>
  <c r="AU355" i="1" s="1"/>
  <c r="J355" i="1"/>
  <c r="AH355" i="1" s="1"/>
  <c r="H355" i="1"/>
  <c r="BG355" i="1" s="1"/>
  <c r="G355" i="1"/>
  <c r="BF355" i="1" s="1"/>
  <c r="BH355" i="1" s="1"/>
  <c r="E355" i="1"/>
  <c r="BL355" i="1" s="1"/>
  <c r="S355" i="1" s="1"/>
  <c r="R355" i="1" s="1" a="1"/>
  <c r="R355" i="1" s="1"/>
  <c r="D355" i="1"/>
  <c r="BK355" i="1" s="1"/>
  <c r="AZ354" i="1"/>
  <c r="AY354" i="1"/>
  <c r="AX354" i="1"/>
  <c r="W354" i="1"/>
  <c r="X354" i="1" s="1"/>
  <c r="O354" i="1"/>
  <c r="Q354" i="1" s="1"/>
  <c r="M354" i="1"/>
  <c r="K354" i="1"/>
  <c r="AI354" i="1" s="1"/>
  <c r="AJ354" i="1" s="1"/>
  <c r="AK354" i="1" s="1" a="1"/>
  <c r="AK354" i="1" s="1"/>
  <c r="J354" i="1"/>
  <c r="AH354" i="1" s="1"/>
  <c r="H354" i="1"/>
  <c r="BG354" i="1" s="1"/>
  <c r="G354" i="1"/>
  <c r="BF354" i="1" s="1"/>
  <c r="BH354" i="1" s="1"/>
  <c r="E354" i="1"/>
  <c r="BL354" i="1" s="1"/>
  <c r="S354" i="1" s="1"/>
  <c r="R354" i="1" s="1" a="1"/>
  <c r="R354" i="1" s="1"/>
  <c r="D354" i="1"/>
  <c r="BK354" i="1" s="1"/>
  <c r="AZ353" i="1"/>
  <c r="AY353" i="1"/>
  <c r="AX353" i="1"/>
  <c r="O353" i="1"/>
  <c r="Q353" i="1" s="1"/>
  <c r="M353" i="1"/>
  <c r="W353" i="1" s="1"/>
  <c r="X353" i="1" s="1"/>
  <c r="K353" i="1"/>
  <c r="AI353" i="1" s="1"/>
  <c r="AJ353" i="1" s="1"/>
  <c r="J353" i="1"/>
  <c r="AH353" i="1" s="1"/>
  <c r="H353" i="1"/>
  <c r="BG353" i="1" s="1"/>
  <c r="G353" i="1"/>
  <c r="BF353" i="1" s="1"/>
  <c r="BH353" i="1" s="1"/>
  <c r="E353" i="1"/>
  <c r="BL353" i="1" s="1"/>
  <c r="S353" i="1" s="1"/>
  <c r="R353" i="1" s="1" a="1"/>
  <c r="R353" i="1" s="1"/>
  <c r="D353" i="1"/>
  <c r="BK353" i="1" s="1"/>
  <c r="BL352" i="1"/>
  <c r="S352" i="1" s="1"/>
  <c r="R352" i="1" s="1" a="1"/>
  <c r="R352" i="1" s="1"/>
  <c r="AZ352" i="1"/>
  <c r="AY352" i="1"/>
  <c r="AX352" i="1"/>
  <c r="W352" i="1"/>
  <c r="X352" i="1" s="1"/>
  <c r="O352" i="1"/>
  <c r="U352" i="1" s="1"/>
  <c r="M352" i="1"/>
  <c r="K352" i="1"/>
  <c r="AI352" i="1" s="1"/>
  <c r="AJ352" i="1" s="1"/>
  <c r="AP352" i="1" s="1"/>
  <c r="AT352" i="1" s="1"/>
  <c r="J352" i="1"/>
  <c r="AH352" i="1" s="1"/>
  <c r="H352" i="1"/>
  <c r="BG352" i="1" s="1"/>
  <c r="G352" i="1"/>
  <c r="BF352" i="1" s="1"/>
  <c r="BH352" i="1" s="1"/>
  <c r="E352" i="1"/>
  <c r="D352" i="1"/>
  <c r="BK352" i="1" s="1"/>
  <c r="AZ351" i="1"/>
  <c r="AY351" i="1"/>
  <c r="AX351" i="1"/>
  <c r="P351" i="1"/>
  <c r="O351" i="1"/>
  <c r="U351" i="1" s="1"/>
  <c r="M351" i="1"/>
  <c r="W351" i="1" s="1"/>
  <c r="X351" i="1" s="1"/>
  <c r="K351" i="1"/>
  <c r="AI351" i="1" s="1"/>
  <c r="AJ351" i="1" s="1"/>
  <c r="J351" i="1"/>
  <c r="AH351" i="1" s="1"/>
  <c r="H351" i="1"/>
  <c r="BG351" i="1" s="1"/>
  <c r="G351" i="1"/>
  <c r="BF351" i="1" s="1"/>
  <c r="BH351" i="1" s="1"/>
  <c r="E351" i="1"/>
  <c r="BL351" i="1" s="1"/>
  <c r="S351" i="1" s="1"/>
  <c r="R351" i="1" s="1" a="1"/>
  <c r="R351" i="1" s="1"/>
  <c r="D351" i="1"/>
  <c r="BK351" i="1" s="1"/>
  <c r="AZ350" i="1"/>
  <c r="AY350" i="1"/>
  <c r="AX350" i="1"/>
  <c r="O350" i="1"/>
  <c r="U350" i="1" s="1"/>
  <c r="M350" i="1"/>
  <c r="W350" i="1" s="1"/>
  <c r="X350" i="1" s="1"/>
  <c r="Y350" i="1" s="1"/>
  <c r="AD350" i="1" s="1"/>
  <c r="K350" i="1"/>
  <c r="AI350" i="1" s="1"/>
  <c r="AJ350" i="1" s="1"/>
  <c r="J350" i="1"/>
  <c r="AH350" i="1" s="1"/>
  <c r="H350" i="1"/>
  <c r="BG350" i="1" s="1"/>
  <c r="G350" i="1"/>
  <c r="BF350" i="1" s="1"/>
  <c r="BH350" i="1" s="1"/>
  <c r="E350" i="1"/>
  <c r="BL350" i="1" s="1"/>
  <c r="S350" i="1" s="1"/>
  <c r="R350" i="1" s="1" a="1"/>
  <c r="R350" i="1" s="1"/>
  <c r="D350" i="1"/>
  <c r="BK350" i="1" s="1"/>
  <c r="AZ349" i="1"/>
  <c r="AY349" i="1"/>
  <c r="AX349" i="1"/>
  <c r="Q349" i="1"/>
  <c r="O349" i="1"/>
  <c r="U349" i="1" s="1"/>
  <c r="M349" i="1"/>
  <c r="W349" i="1" s="1"/>
  <c r="X349" i="1" s="1"/>
  <c r="K349" i="1"/>
  <c r="AI349" i="1" s="1"/>
  <c r="AJ349" i="1" s="1"/>
  <c r="J349" i="1"/>
  <c r="AH349" i="1" s="1"/>
  <c r="H349" i="1"/>
  <c r="BG349" i="1" s="1"/>
  <c r="G349" i="1"/>
  <c r="BF349" i="1" s="1"/>
  <c r="BH349" i="1" s="1"/>
  <c r="E349" i="1"/>
  <c r="BL349" i="1" s="1"/>
  <c r="S349" i="1" s="1"/>
  <c r="R349" i="1" s="1" a="1"/>
  <c r="R349" i="1" s="1"/>
  <c r="D349" i="1"/>
  <c r="BK349" i="1" s="1"/>
  <c r="AZ348" i="1"/>
  <c r="AY348" i="1"/>
  <c r="AX348" i="1"/>
  <c r="P348" i="1"/>
  <c r="O348" i="1"/>
  <c r="Q348" i="1" s="1"/>
  <c r="M348" i="1"/>
  <c r="W348" i="1" s="1"/>
  <c r="X348" i="1" s="1"/>
  <c r="K348" i="1"/>
  <c r="AI348" i="1" s="1"/>
  <c r="AJ348" i="1" s="1"/>
  <c r="J348" i="1"/>
  <c r="AH348" i="1" s="1"/>
  <c r="H348" i="1"/>
  <c r="BG348" i="1" s="1"/>
  <c r="G348" i="1"/>
  <c r="BF348" i="1" s="1"/>
  <c r="BH348" i="1" s="1"/>
  <c r="E348" i="1"/>
  <c r="BL348" i="1" s="1"/>
  <c r="S348" i="1" s="1"/>
  <c r="R348" i="1" s="1" a="1"/>
  <c r="R348" i="1" s="1"/>
  <c r="D348" i="1"/>
  <c r="BK348" i="1" s="1"/>
  <c r="AZ347" i="1"/>
  <c r="AY347" i="1"/>
  <c r="AX347" i="1"/>
  <c r="U347" i="1"/>
  <c r="R347" i="1" a="1"/>
  <c r="R347" i="1" s="1"/>
  <c r="P347" i="1"/>
  <c r="O347" i="1"/>
  <c r="Q347" i="1" s="1"/>
  <c r="M347" i="1"/>
  <c r="W347" i="1" s="1"/>
  <c r="X347" i="1" s="1"/>
  <c r="K347" i="1"/>
  <c r="AI347" i="1" s="1"/>
  <c r="AJ347" i="1" s="1"/>
  <c r="J347" i="1"/>
  <c r="AH347" i="1" s="1"/>
  <c r="H347" i="1"/>
  <c r="BG347" i="1" s="1"/>
  <c r="G347" i="1"/>
  <c r="BF347" i="1" s="1"/>
  <c r="BH347" i="1" s="1"/>
  <c r="E347" i="1"/>
  <c r="BL347" i="1" s="1"/>
  <c r="S347" i="1" s="1"/>
  <c r="D347" i="1"/>
  <c r="BK347" i="1" s="1"/>
  <c r="AZ346" i="1"/>
  <c r="AY346" i="1"/>
  <c r="AX346" i="1"/>
  <c r="O346" i="1"/>
  <c r="M346" i="1"/>
  <c r="W346" i="1" s="1"/>
  <c r="X346" i="1" s="1"/>
  <c r="AF346" i="1" s="1"/>
  <c r="K346" i="1"/>
  <c r="AI346" i="1" s="1"/>
  <c r="AJ346" i="1" s="1"/>
  <c r="J346" i="1"/>
  <c r="AH346" i="1" s="1"/>
  <c r="H346" i="1"/>
  <c r="BG346" i="1" s="1"/>
  <c r="G346" i="1"/>
  <c r="BF346" i="1" s="1"/>
  <c r="BH346" i="1" s="1"/>
  <c r="E346" i="1"/>
  <c r="BL346" i="1" s="1"/>
  <c r="S346" i="1" s="1"/>
  <c r="R346" i="1" s="1" a="1"/>
  <c r="R346" i="1" s="1"/>
  <c r="D346" i="1"/>
  <c r="BK346" i="1" s="1"/>
  <c r="BK345" i="1"/>
  <c r="AZ345" i="1"/>
  <c r="AY345" i="1"/>
  <c r="AX345" i="1"/>
  <c r="O345" i="1"/>
  <c r="P345" i="1" s="1"/>
  <c r="M345" i="1"/>
  <c r="W345" i="1" s="1"/>
  <c r="X345" i="1" s="1"/>
  <c r="Y345" i="1" s="1"/>
  <c r="Z345" i="1" s="1"/>
  <c r="K345" i="1"/>
  <c r="AI345" i="1" s="1"/>
  <c r="AJ345" i="1" s="1"/>
  <c r="AK345" i="1" s="1" a="1"/>
  <c r="AK345" i="1" s="1"/>
  <c r="J345" i="1"/>
  <c r="AH345" i="1" s="1"/>
  <c r="H345" i="1"/>
  <c r="BG345" i="1" s="1"/>
  <c r="G345" i="1"/>
  <c r="BF345" i="1" s="1"/>
  <c r="BH345" i="1" s="1"/>
  <c r="E345" i="1"/>
  <c r="BL345" i="1" s="1"/>
  <c r="S345" i="1" s="1"/>
  <c r="R345" i="1" s="1" a="1"/>
  <c r="R345" i="1" s="1"/>
  <c r="D345" i="1"/>
  <c r="AZ344" i="1"/>
  <c r="AY344" i="1"/>
  <c r="AX344" i="1"/>
  <c r="O344" i="1"/>
  <c r="M344" i="1"/>
  <c r="W344" i="1" s="1"/>
  <c r="X344" i="1" s="1"/>
  <c r="K344" i="1"/>
  <c r="AI344" i="1" s="1"/>
  <c r="AJ344" i="1" s="1"/>
  <c r="AP344" i="1" s="1"/>
  <c r="AT344" i="1" s="1"/>
  <c r="J344" i="1"/>
  <c r="AH344" i="1" s="1"/>
  <c r="H344" i="1"/>
  <c r="BG344" i="1" s="1"/>
  <c r="G344" i="1"/>
  <c r="BF344" i="1" s="1"/>
  <c r="BH344" i="1" s="1"/>
  <c r="E344" i="1"/>
  <c r="BL344" i="1" s="1"/>
  <c r="S344" i="1" s="1"/>
  <c r="R344" i="1" s="1" a="1"/>
  <c r="R344" i="1" s="1"/>
  <c r="D344" i="1"/>
  <c r="BK344" i="1" s="1"/>
  <c r="AZ343" i="1"/>
  <c r="AY343" i="1"/>
  <c r="AX343" i="1"/>
  <c r="AF343" i="1"/>
  <c r="W343" i="1"/>
  <c r="X343" i="1" s="1"/>
  <c r="Y343" i="1" s="1"/>
  <c r="AD343" i="1" s="1"/>
  <c r="O343" i="1"/>
  <c r="M343" i="1"/>
  <c r="K343" i="1"/>
  <c r="AI343" i="1" s="1"/>
  <c r="AJ343" i="1" s="1"/>
  <c r="J343" i="1"/>
  <c r="AH343" i="1" s="1"/>
  <c r="H343" i="1"/>
  <c r="BG343" i="1" s="1"/>
  <c r="G343" i="1"/>
  <c r="BF343" i="1" s="1"/>
  <c r="BH343" i="1" s="1"/>
  <c r="E343" i="1"/>
  <c r="BL343" i="1" s="1"/>
  <c r="S343" i="1" s="1"/>
  <c r="R343" i="1" s="1" a="1"/>
  <c r="R343" i="1" s="1"/>
  <c r="D343" i="1"/>
  <c r="BK343" i="1" s="1"/>
  <c r="AZ342" i="1"/>
  <c r="AY342" i="1"/>
  <c r="AX342" i="1"/>
  <c r="U342" i="1"/>
  <c r="Q342" i="1"/>
  <c r="O342" i="1"/>
  <c r="P342" i="1" s="1"/>
  <c r="M342" i="1"/>
  <c r="W342" i="1" s="1"/>
  <c r="X342" i="1" s="1"/>
  <c r="K342" i="1"/>
  <c r="AI342" i="1" s="1"/>
  <c r="AJ342" i="1" s="1"/>
  <c r="J342" i="1"/>
  <c r="AH342" i="1" s="1"/>
  <c r="H342" i="1"/>
  <c r="BG342" i="1" s="1"/>
  <c r="G342" i="1"/>
  <c r="BF342" i="1" s="1"/>
  <c r="BH342" i="1" s="1"/>
  <c r="E342" i="1"/>
  <c r="BL342" i="1" s="1"/>
  <c r="S342" i="1" s="1"/>
  <c r="R342" i="1" s="1" a="1"/>
  <c r="R342" i="1" s="1"/>
  <c r="D342" i="1"/>
  <c r="BK342" i="1" s="1"/>
  <c r="AZ341" i="1"/>
  <c r="AY341" i="1"/>
  <c r="AX341" i="1"/>
  <c r="AJ341" i="1"/>
  <c r="AP341" i="1" s="1"/>
  <c r="AT341" i="1" s="1"/>
  <c r="O341" i="1"/>
  <c r="Q341" i="1" s="1"/>
  <c r="M341" i="1"/>
  <c r="W341" i="1" s="1"/>
  <c r="X341" i="1" s="1"/>
  <c r="K341" i="1"/>
  <c r="AI341" i="1" s="1"/>
  <c r="J341" i="1"/>
  <c r="AH341" i="1" s="1"/>
  <c r="H341" i="1"/>
  <c r="BG341" i="1" s="1"/>
  <c r="G341" i="1"/>
  <c r="BF341" i="1" s="1"/>
  <c r="BH341" i="1" s="1"/>
  <c r="E341" i="1"/>
  <c r="BL341" i="1" s="1"/>
  <c r="S341" i="1" s="1"/>
  <c r="R341" i="1" s="1" a="1"/>
  <c r="R341" i="1" s="1"/>
  <c r="D341" i="1"/>
  <c r="BK341" i="1" s="1"/>
  <c r="AZ340" i="1"/>
  <c r="AY340" i="1"/>
  <c r="AX340" i="1"/>
  <c r="AI340" i="1"/>
  <c r="AJ340" i="1" s="1"/>
  <c r="AH340" i="1"/>
  <c r="O340" i="1"/>
  <c r="U340" i="1" s="1"/>
  <c r="M340" i="1"/>
  <c r="W340" i="1" s="1"/>
  <c r="X340" i="1" s="1"/>
  <c r="K340" i="1"/>
  <c r="J340" i="1"/>
  <c r="H340" i="1"/>
  <c r="BG340" i="1" s="1"/>
  <c r="G340" i="1"/>
  <c r="BF340" i="1" s="1"/>
  <c r="BH340" i="1" s="1"/>
  <c r="E340" i="1"/>
  <c r="BL340" i="1" s="1"/>
  <c r="S340" i="1" s="1"/>
  <c r="R340" i="1" s="1" a="1"/>
  <c r="R340" i="1" s="1"/>
  <c r="D340" i="1"/>
  <c r="BK340" i="1" s="1"/>
  <c r="BH339" i="1"/>
  <c r="AZ339" i="1"/>
  <c r="AY339" i="1"/>
  <c r="AX339" i="1"/>
  <c r="AI339" i="1"/>
  <c r="AJ339" i="1" s="1"/>
  <c r="AP339" i="1" s="1"/>
  <c r="AT339" i="1" s="1"/>
  <c r="AH339" i="1"/>
  <c r="O339" i="1"/>
  <c r="U339" i="1" s="1"/>
  <c r="M339" i="1"/>
  <c r="W339" i="1" s="1"/>
  <c r="X339" i="1" s="1"/>
  <c r="K339" i="1"/>
  <c r="J339" i="1"/>
  <c r="H339" i="1"/>
  <c r="BG339" i="1" s="1"/>
  <c r="G339" i="1"/>
  <c r="BF339" i="1" s="1"/>
  <c r="E339" i="1"/>
  <c r="BL339" i="1" s="1"/>
  <c r="S339" i="1" s="1"/>
  <c r="R339" i="1" s="1" a="1"/>
  <c r="R339" i="1" s="1"/>
  <c r="D339" i="1"/>
  <c r="BK339" i="1" s="1"/>
  <c r="AZ338" i="1"/>
  <c r="AY338" i="1"/>
  <c r="AX338" i="1"/>
  <c r="U338" i="1"/>
  <c r="O338" i="1"/>
  <c r="Q338" i="1" s="1"/>
  <c r="M338" i="1"/>
  <c r="W338" i="1" s="1"/>
  <c r="X338" i="1" s="1"/>
  <c r="K338" i="1"/>
  <c r="AI338" i="1" s="1"/>
  <c r="AJ338" i="1" s="1"/>
  <c r="AK338" i="1" s="1" a="1"/>
  <c r="AK338" i="1" s="1"/>
  <c r="J338" i="1"/>
  <c r="AH338" i="1" s="1"/>
  <c r="H338" i="1"/>
  <c r="BG338" i="1" s="1"/>
  <c r="G338" i="1"/>
  <c r="BF338" i="1" s="1"/>
  <c r="BH338" i="1" s="1"/>
  <c r="E338" i="1"/>
  <c r="BL338" i="1" s="1"/>
  <c r="S338" i="1" s="1"/>
  <c r="R338" i="1" s="1" a="1"/>
  <c r="R338" i="1" s="1"/>
  <c r="D338" i="1"/>
  <c r="BK338" i="1" s="1"/>
  <c r="BG337" i="1"/>
  <c r="AZ337" i="1"/>
  <c r="AY337" i="1"/>
  <c r="AX337" i="1"/>
  <c r="U337" i="1"/>
  <c r="Q337" i="1"/>
  <c r="O337" i="1"/>
  <c r="P337" i="1" s="1"/>
  <c r="M337" i="1"/>
  <c r="W337" i="1" s="1"/>
  <c r="X337" i="1" s="1"/>
  <c r="K337" i="1"/>
  <c r="AI337" i="1" s="1"/>
  <c r="AJ337" i="1" s="1"/>
  <c r="J337" i="1"/>
  <c r="AH337" i="1" s="1"/>
  <c r="H337" i="1"/>
  <c r="G337" i="1"/>
  <c r="BF337" i="1" s="1"/>
  <c r="BH337" i="1" s="1"/>
  <c r="E337" i="1"/>
  <c r="BL337" i="1" s="1"/>
  <c r="S337" i="1" s="1"/>
  <c r="R337" i="1" s="1" a="1"/>
  <c r="R337" i="1" s="1"/>
  <c r="D337" i="1"/>
  <c r="BK337" i="1" s="1"/>
  <c r="AZ336" i="1"/>
  <c r="AY336" i="1"/>
  <c r="AX336" i="1"/>
  <c r="O336" i="1"/>
  <c r="M336" i="1"/>
  <c r="W336" i="1" s="1"/>
  <c r="X336" i="1" s="1"/>
  <c r="K336" i="1"/>
  <c r="AI336" i="1" s="1"/>
  <c r="AJ336" i="1" s="1"/>
  <c r="J336" i="1"/>
  <c r="AH336" i="1" s="1"/>
  <c r="H336" i="1"/>
  <c r="BG336" i="1" s="1"/>
  <c r="G336" i="1"/>
  <c r="BF336" i="1" s="1"/>
  <c r="BH336" i="1" s="1"/>
  <c r="E336" i="1"/>
  <c r="BL336" i="1" s="1"/>
  <c r="S336" i="1" s="1"/>
  <c r="R336" i="1" s="1" a="1"/>
  <c r="R336" i="1" s="1"/>
  <c r="D336" i="1"/>
  <c r="BK336" i="1" s="1"/>
  <c r="AZ335" i="1"/>
  <c r="AY335" i="1"/>
  <c r="AX335" i="1"/>
  <c r="W335" i="1"/>
  <c r="X335" i="1" s="1"/>
  <c r="Y335" i="1" s="1"/>
  <c r="O335" i="1"/>
  <c r="U335" i="1" s="1"/>
  <c r="M335" i="1"/>
  <c r="K335" i="1"/>
  <c r="AI335" i="1" s="1"/>
  <c r="AJ335" i="1" s="1"/>
  <c r="J335" i="1"/>
  <c r="AH335" i="1" s="1"/>
  <c r="H335" i="1"/>
  <c r="BG335" i="1" s="1"/>
  <c r="G335" i="1"/>
  <c r="BF335" i="1" s="1"/>
  <c r="BH335" i="1" s="1"/>
  <c r="E335" i="1"/>
  <c r="BL335" i="1" s="1"/>
  <c r="S335" i="1" s="1"/>
  <c r="R335" i="1" s="1" a="1"/>
  <c r="R335" i="1" s="1"/>
  <c r="D335" i="1"/>
  <c r="BK335" i="1" s="1"/>
  <c r="AZ334" i="1"/>
  <c r="AY334" i="1"/>
  <c r="AX334" i="1"/>
  <c r="O334" i="1"/>
  <c r="P334" i="1" s="1"/>
  <c r="M334" i="1"/>
  <c r="W334" i="1" s="1"/>
  <c r="X334" i="1" s="1"/>
  <c r="K334" i="1"/>
  <c r="AI334" i="1" s="1"/>
  <c r="AJ334" i="1" s="1"/>
  <c r="J334" i="1"/>
  <c r="AH334" i="1" s="1"/>
  <c r="H334" i="1"/>
  <c r="BG334" i="1" s="1"/>
  <c r="G334" i="1"/>
  <c r="BF334" i="1" s="1"/>
  <c r="BH334" i="1" s="1"/>
  <c r="E334" i="1"/>
  <c r="BL334" i="1" s="1"/>
  <c r="S334" i="1" s="1"/>
  <c r="R334" i="1" s="1" a="1"/>
  <c r="R334" i="1" s="1"/>
  <c r="D334" i="1"/>
  <c r="BK334" i="1" s="1"/>
  <c r="AZ333" i="1"/>
  <c r="AY333" i="1"/>
  <c r="AX333" i="1"/>
  <c r="O333" i="1"/>
  <c r="Q333" i="1" s="1"/>
  <c r="M333" i="1"/>
  <c r="W333" i="1" s="1"/>
  <c r="X333" i="1" s="1"/>
  <c r="K333" i="1"/>
  <c r="AI333" i="1" s="1"/>
  <c r="AJ333" i="1" s="1"/>
  <c r="AK333" i="1" s="1" a="1"/>
  <c r="AK333" i="1" s="1"/>
  <c r="J333" i="1"/>
  <c r="AH333" i="1" s="1"/>
  <c r="H333" i="1"/>
  <c r="BG333" i="1" s="1"/>
  <c r="G333" i="1"/>
  <c r="BF333" i="1" s="1"/>
  <c r="BH333" i="1" s="1"/>
  <c r="E333" i="1"/>
  <c r="BL333" i="1" s="1"/>
  <c r="S333" i="1" s="1"/>
  <c r="R333" i="1" s="1" a="1"/>
  <c r="R333" i="1" s="1"/>
  <c r="D333" i="1"/>
  <c r="BK333" i="1" s="1"/>
  <c r="BL332" i="1"/>
  <c r="S332" i="1" s="1"/>
  <c r="R332" i="1" s="1" a="1"/>
  <c r="R332" i="1" s="1"/>
  <c r="BK332" i="1"/>
  <c r="AZ332" i="1"/>
  <c r="AY332" i="1"/>
  <c r="AX332" i="1"/>
  <c r="W332" i="1"/>
  <c r="X332" i="1" s="1"/>
  <c r="Q332" i="1"/>
  <c r="O332" i="1"/>
  <c r="P332" i="1" s="1"/>
  <c r="M332" i="1"/>
  <c r="K332" i="1"/>
  <c r="AI332" i="1" s="1"/>
  <c r="AJ332" i="1" s="1"/>
  <c r="J332" i="1"/>
  <c r="AH332" i="1" s="1"/>
  <c r="H332" i="1"/>
  <c r="BG332" i="1" s="1"/>
  <c r="G332" i="1"/>
  <c r="BF332" i="1" s="1"/>
  <c r="BH332" i="1" s="1"/>
  <c r="E332" i="1"/>
  <c r="D332" i="1"/>
  <c r="BF331" i="1"/>
  <c r="BH331" i="1" s="1"/>
  <c r="AZ331" i="1"/>
  <c r="AY331" i="1"/>
  <c r="AX331" i="1"/>
  <c r="AK331" i="1" a="1"/>
  <c r="AK331" i="1" s="1"/>
  <c r="O331" i="1"/>
  <c r="M331" i="1"/>
  <c r="W331" i="1" s="1"/>
  <c r="X331" i="1" s="1"/>
  <c r="K331" i="1"/>
  <c r="AI331" i="1" s="1"/>
  <c r="AJ331" i="1" s="1"/>
  <c r="AP331" i="1" s="1"/>
  <c r="AT331" i="1" s="1"/>
  <c r="J331" i="1"/>
  <c r="AH331" i="1" s="1"/>
  <c r="H331" i="1"/>
  <c r="BG331" i="1" s="1"/>
  <c r="G331" i="1"/>
  <c r="E331" i="1"/>
  <c r="BL331" i="1" s="1"/>
  <c r="S331" i="1" s="1"/>
  <c r="R331" i="1" s="1" a="1"/>
  <c r="R331" i="1" s="1"/>
  <c r="D331" i="1"/>
  <c r="BK331" i="1" s="1"/>
  <c r="BK330" i="1"/>
  <c r="AZ330" i="1"/>
  <c r="AY330" i="1"/>
  <c r="AX330" i="1"/>
  <c r="O330" i="1"/>
  <c r="U330" i="1" s="1"/>
  <c r="M330" i="1"/>
  <c r="W330" i="1" s="1"/>
  <c r="X330" i="1" s="1"/>
  <c r="Y330" i="1" s="1"/>
  <c r="K330" i="1"/>
  <c r="AI330" i="1" s="1"/>
  <c r="AJ330" i="1" s="1"/>
  <c r="J330" i="1"/>
  <c r="AH330" i="1" s="1"/>
  <c r="H330" i="1"/>
  <c r="BG330" i="1" s="1"/>
  <c r="G330" i="1"/>
  <c r="BF330" i="1" s="1"/>
  <c r="BH330" i="1" s="1"/>
  <c r="E330" i="1"/>
  <c r="BL330" i="1" s="1"/>
  <c r="S330" i="1" s="1"/>
  <c r="R330" i="1" s="1" a="1"/>
  <c r="R330" i="1" s="1"/>
  <c r="D330" i="1"/>
  <c r="AZ329" i="1"/>
  <c r="AY329" i="1"/>
  <c r="AX329" i="1"/>
  <c r="O329" i="1"/>
  <c r="U329" i="1" s="1"/>
  <c r="M329" i="1"/>
  <c r="W329" i="1" s="1"/>
  <c r="X329" i="1" s="1"/>
  <c r="AF329" i="1" s="1"/>
  <c r="K329" i="1"/>
  <c r="AI329" i="1" s="1"/>
  <c r="AJ329" i="1" s="1"/>
  <c r="J329" i="1"/>
  <c r="AH329" i="1" s="1"/>
  <c r="H329" i="1"/>
  <c r="BG329" i="1" s="1"/>
  <c r="G329" i="1"/>
  <c r="BF329" i="1" s="1"/>
  <c r="BH329" i="1" s="1"/>
  <c r="E329" i="1"/>
  <c r="BL329" i="1" s="1"/>
  <c r="S329" i="1" s="1"/>
  <c r="R329" i="1" s="1" a="1"/>
  <c r="R329" i="1" s="1"/>
  <c r="D329" i="1"/>
  <c r="BK329" i="1" s="1"/>
  <c r="BF328" i="1"/>
  <c r="BH328" i="1" s="1"/>
  <c r="AZ328" i="1"/>
  <c r="AY328" i="1"/>
  <c r="AX328" i="1"/>
  <c r="O328" i="1"/>
  <c r="Q328" i="1" s="1"/>
  <c r="M328" i="1"/>
  <c r="W328" i="1" s="1"/>
  <c r="X328" i="1" s="1"/>
  <c r="K328" i="1"/>
  <c r="AI328" i="1" s="1"/>
  <c r="AJ328" i="1" s="1"/>
  <c r="AK328" i="1" s="1" a="1"/>
  <c r="AK328" i="1" s="1"/>
  <c r="J328" i="1"/>
  <c r="AH328" i="1" s="1"/>
  <c r="H328" i="1"/>
  <c r="BG328" i="1" s="1"/>
  <c r="G328" i="1"/>
  <c r="E328" i="1"/>
  <c r="BL328" i="1" s="1"/>
  <c r="S328" i="1" s="1"/>
  <c r="R328" i="1" s="1" a="1"/>
  <c r="R328" i="1" s="1"/>
  <c r="D328" i="1"/>
  <c r="BK328" i="1" s="1"/>
  <c r="BL327" i="1"/>
  <c r="S327" i="1" s="1"/>
  <c r="R327" i="1" s="1" a="1"/>
  <c r="R327" i="1" s="1"/>
  <c r="BK327" i="1"/>
  <c r="BG327" i="1"/>
  <c r="AZ327" i="1"/>
  <c r="AY327" i="1"/>
  <c r="AX327" i="1"/>
  <c r="O327" i="1"/>
  <c r="Q327" i="1" s="1"/>
  <c r="M327" i="1"/>
  <c r="W327" i="1" s="1"/>
  <c r="X327" i="1" s="1"/>
  <c r="K327" i="1"/>
  <c r="AI327" i="1" s="1"/>
  <c r="AJ327" i="1" s="1"/>
  <c r="J327" i="1"/>
  <c r="AH327" i="1" s="1"/>
  <c r="H327" i="1"/>
  <c r="G327" i="1"/>
  <c r="BF327" i="1" s="1"/>
  <c r="BH327" i="1" s="1"/>
  <c r="E327" i="1"/>
  <c r="D327" i="1"/>
  <c r="BG326" i="1"/>
  <c r="BF326" i="1"/>
  <c r="BH326" i="1" s="1"/>
  <c r="AZ326" i="1"/>
  <c r="AY326" i="1"/>
  <c r="AX326" i="1"/>
  <c r="O326" i="1"/>
  <c r="U326" i="1" s="1"/>
  <c r="M326" i="1"/>
  <c r="W326" i="1" s="1"/>
  <c r="X326" i="1" s="1"/>
  <c r="K326" i="1"/>
  <c r="AI326" i="1" s="1"/>
  <c r="AJ326" i="1" s="1"/>
  <c r="J326" i="1"/>
  <c r="AH326" i="1" s="1"/>
  <c r="H326" i="1"/>
  <c r="G326" i="1"/>
  <c r="E326" i="1"/>
  <c r="BL326" i="1" s="1"/>
  <c r="S326" i="1" s="1"/>
  <c r="R326" i="1" s="1" a="1"/>
  <c r="R326" i="1" s="1"/>
  <c r="D326" i="1"/>
  <c r="BK326" i="1" s="1"/>
  <c r="BL325" i="1"/>
  <c r="S325" i="1" s="1"/>
  <c r="R325" i="1" s="1" a="1"/>
  <c r="R325" i="1" s="1"/>
  <c r="AZ325" i="1"/>
  <c r="AY325" i="1"/>
  <c r="AX325" i="1"/>
  <c r="AI325" i="1"/>
  <c r="AJ325" i="1" s="1"/>
  <c r="AH325" i="1"/>
  <c r="O325" i="1"/>
  <c r="M325" i="1"/>
  <c r="W325" i="1" s="1"/>
  <c r="X325" i="1" s="1"/>
  <c r="K325" i="1"/>
  <c r="J325" i="1"/>
  <c r="H325" i="1"/>
  <c r="BG325" i="1" s="1"/>
  <c r="G325" i="1"/>
  <c r="BF325" i="1" s="1"/>
  <c r="BH325" i="1" s="1"/>
  <c r="E325" i="1"/>
  <c r="D325" i="1"/>
  <c r="BK325" i="1" s="1"/>
  <c r="AZ324" i="1"/>
  <c r="AY324" i="1"/>
  <c r="AX324" i="1"/>
  <c r="AD324" i="1"/>
  <c r="Z324" i="1"/>
  <c r="O324" i="1"/>
  <c r="P324" i="1" s="1"/>
  <c r="M324" i="1"/>
  <c r="W324" i="1" s="1"/>
  <c r="X324" i="1" s="1"/>
  <c r="Y324" i="1" s="1"/>
  <c r="K324" i="1"/>
  <c r="AI324" i="1" s="1"/>
  <c r="AJ324" i="1" s="1"/>
  <c r="J324" i="1"/>
  <c r="AH324" i="1" s="1"/>
  <c r="H324" i="1"/>
  <c r="BG324" i="1" s="1"/>
  <c r="G324" i="1"/>
  <c r="BF324" i="1" s="1"/>
  <c r="BH324" i="1" s="1"/>
  <c r="E324" i="1"/>
  <c r="BL324" i="1" s="1"/>
  <c r="S324" i="1" s="1"/>
  <c r="R324" i="1" s="1" a="1"/>
  <c r="R324" i="1" s="1"/>
  <c r="D324" i="1"/>
  <c r="BK324" i="1" s="1"/>
  <c r="BG323" i="1"/>
  <c r="AZ323" i="1"/>
  <c r="AY323" i="1"/>
  <c r="AX323" i="1"/>
  <c r="O323" i="1"/>
  <c r="U323" i="1" s="1"/>
  <c r="M323" i="1"/>
  <c r="W323" i="1" s="1"/>
  <c r="X323" i="1" s="1"/>
  <c r="K323" i="1"/>
  <c r="AI323" i="1" s="1"/>
  <c r="AJ323" i="1" s="1"/>
  <c r="J323" i="1"/>
  <c r="AH323" i="1" s="1"/>
  <c r="H323" i="1"/>
  <c r="G323" i="1"/>
  <c r="BF323" i="1" s="1"/>
  <c r="BH323" i="1" s="1"/>
  <c r="E323" i="1"/>
  <c r="BL323" i="1" s="1"/>
  <c r="S323" i="1" s="1"/>
  <c r="R323" i="1" s="1" a="1"/>
  <c r="R323" i="1" s="1"/>
  <c r="D323" i="1"/>
  <c r="BK323" i="1" s="1"/>
  <c r="BF322" i="1"/>
  <c r="BH322" i="1" s="1"/>
  <c r="AZ322" i="1"/>
  <c r="AY322" i="1"/>
  <c r="AX322" i="1"/>
  <c r="O322" i="1"/>
  <c r="Q322" i="1" s="1"/>
  <c r="M322" i="1"/>
  <c r="W322" i="1" s="1"/>
  <c r="X322" i="1" s="1"/>
  <c r="K322" i="1"/>
  <c r="AI322" i="1" s="1"/>
  <c r="AJ322" i="1" s="1"/>
  <c r="AK322" i="1" s="1" a="1"/>
  <c r="AK322" i="1" s="1"/>
  <c r="J322" i="1"/>
  <c r="AH322" i="1" s="1"/>
  <c r="H322" i="1"/>
  <c r="BG322" i="1" s="1"/>
  <c r="G322" i="1"/>
  <c r="E322" i="1"/>
  <c r="BL322" i="1" s="1"/>
  <c r="S322" i="1" s="1"/>
  <c r="R322" i="1" s="1" a="1"/>
  <c r="R322" i="1" s="1"/>
  <c r="D322" i="1"/>
  <c r="BK322" i="1" s="1"/>
  <c r="BG321" i="1"/>
  <c r="AZ321" i="1"/>
  <c r="AY321" i="1"/>
  <c r="AX321" i="1"/>
  <c r="O321" i="1"/>
  <c r="U321" i="1" s="1"/>
  <c r="M321" i="1"/>
  <c r="W321" i="1" s="1"/>
  <c r="X321" i="1" s="1"/>
  <c r="K321" i="1"/>
  <c r="AI321" i="1" s="1"/>
  <c r="AJ321" i="1" s="1"/>
  <c r="J321" i="1"/>
  <c r="AH321" i="1" s="1"/>
  <c r="H321" i="1"/>
  <c r="G321" i="1"/>
  <c r="BF321" i="1" s="1"/>
  <c r="BH321" i="1" s="1"/>
  <c r="E321" i="1"/>
  <c r="BL321" i="1" s="1"/>
  <c r="S321" i="1" s="1"/>
  <c r="R321" i="1" s="1" a="1"/>
  <c r="R321" i="1" s="1"/>
  <c r="D321" i="1"/>
  <c r="BK321" i="1" s="1"/>
  <c r="AZ320" i="1"/>
  <c r="AY320" i="1"/>
  <c r="AX320" i="1"/>
  <c r="O320" i="1"/>
  <c r="M320" i="1"/>
  <c r="W320" i="1" s="1"/>
  <c r="X320" i="1" s="1"/>
  <c r="K320" i="1"/>
  <c r="AI320" i="1" s="1"/>
  <c r="AJ320" i="1" s="1"/>
  <c r="J320" i="1"/>
  <c r="AH320" i="1" s="1"/>
  <c r="H320" i="1"/>
  <c r="BG320" i="1" s="1"/>
  <c r="G320" i="1"/>
  <c r="BF320" i="1" s="1"/>
  <c r="BH320" i="1" s="1"/>
  <c r="E320" i="1"/>
  <c r="BL320" i="1" s="1"/>
  <c r="S320" i="1" s="1"/>
  <c r="R320" i="1" s="1" a="1"/>
  <c r="R320" i="1" s="1"/>
  <c r="D320" i="1"/>
  <c r="BK320" i="1" s="1"/>
  <c r="AZ319" i="1"/>
  <c r="AY319" i="1"/>
  <c r="AX319" i="1"/>
  <c r="W319" i="1"/>
  <c r="X319" i="1" s="1"/>
  <c r="Y319" i="1" s="1"/>
  <c r="Z319" i="1" s="1"/>
  <c r="O319" i="1"/>
  <c r="U319" i="1" s="1"/>
  <c r="M319" i="1"/>
  <c r="K319" i="1"/>
  <c r="AI319" i="1" s="1"/>
  <c r="AJ319" i="1" s="1"/>
  <c r="J319" i="1"/>
  <c r="AH319" i="1" s="1"/>
  <c r="H319" i="1"/>
  <c r="BG319" i="1" s="1"/>
  <c r="G319" i="1"/>
  <c r="BF319" i="1" s="1"/>
  <c r="BH319" i="1" s="1"/>
  <c r="E319" i="1"/>
  <c r="BL319" i="1" s="1"/>
  <c r="S319" i="1" s="1"/>
  <c r="R319" i="1" s="1" a="1"/>
  <c r="R319" i="1" s="1"/>
  <c r="D319" i="1"/>
  <c r="BK319" i="1" s="1"/>
  <c r="AZ318" i="1"/>
  <c r="AY318" i="1"/>
  <c r="AX318" i="1"/>
  <c r="Q318" i="1"/>
  <c r="O318" i="1"/>
  <c r="U318" i="1" s="1"/>
  <c r="M318" i="1"/>
  <c r="W318" i="1" s="1"/>
  <c r="X318" i="1" s="1"/>
  <c r="K318" i="1"/>
  <c r="AI318" i="1" s="1"/>
  <c r="AJ318" i="1" s="1"/>
  <c r="J318" i="1"/>
  <c r="AH318" i="1" s="1"/>
  <c r="H318" i="1"/>
  <c r="BG318" i="1" s="1"/>
  <c r="G318" i="1"/>
  <c r="BF318" i="1" s="1"/>
  <c r="BH318" i="1" s="1"/>
  <c r="E318" i="1"/>
  <c r="BL318" i="1" s="1"/>
  <c r="S318" i="1" s="1"/>
  <c r="R318" i="1" s="1" a="1"/>
  <c r="R318" i="1" s="1"/>
  <c r="D318" i="1"/>
  <c r="BK318" i="1" s="1"/>
  <c r="AZ317" i="1"/>
  <c r="AY317" i="1"/>
  <c r="AX317" i="1"/>
  <c r="O317" i="1"/>
  <c r="Q317" i="1" s="1"/>
  <c r="M317" i="1"/>
  <c r="W317" i="1" s="1"/>
  <c r="X317" i="1" s="1"/>
  <c r="K317" i="1"/>
  <c r="AI317" i="1" s="1"/>
  <c r="AJ317" i="1" s="1"/>
  <c r="AK317" i="1" s="1" a="1"/>
  <c r="AK317" i="1" s="1"/>
  <c r="J317" i="1"/>
  <c r="AH317" i="1" s="1"/>
  <c r="H317" i="1"/>
  <c r="BG317" i="1" s="1"/>
  <c r="G317" i="1"/>
  <c r="BF317" i="1" s="1"/>
  <c r="BH317" i="1" s="1"/>
  <c r="E317" i="1"/>
  <c r="BL317" i="1" s="1"/>
  <c r="S317" i="1" s="1"/>
  <c r="R317" i="1" s="1" a="1"/>
  <c r="R317" i="1" s="1"/>
  <c r="D317" i="1"/>
  <c r="BK317" i="1" s="1"/>
  <c r="AZ316" i="1"/>
  <c r="AY316" i="1"/>
  <c r="AX316" i="1"/>
  <c r="AI316" i="1"/>
  <c r="AJ316" i="1" s="1"/>
  <c r="W316" i="1"/>
  <c r="X316" i="1" s="1"/>
  <c r="O316" i="1"/>
  <c r="P316" i="1" s="1"/>
  <c r="M316" i="1"/>
  <c r="K316" i="1"/>
  <c r="J316" i="1"/>
  <c r="AH316" i="1" s="1"/>
  <c r="H316" i="1"/>
  <c r="BG316" i="1" s="1"/>
  <c r="G316" i="1"/>
  <c r="BF316" i="1" s="1"/>
  <c r="BH316" i="1" s="1"/>
  <c r="E316" i="1"/>
  <c r="BL316" i="1" s="1"/>
  <c r="S316" i="1" s="1"/>
  <c r="R316" i="1" s="1" a="1"/>
  <c r="R316" i="1" s="1"/>
  <c r="D316" i="1"/>
  <c r="BK316" i="1" s="1"/>
  <c r="BG315" i="1"/>
  <c r="AZ315" i="1"/>
  <c r="AY315" i="1"/>
  <c r="AX315" i="1"/>
  <c r="O315" i="1"/>
  <c r="U315" i="1" s="1"/>
  <c r="M315" i="1"/>
  <c r="W315" i="1" s="1"/>
  <c r="X315" i="1" s="1"/>
  <c r="K315" i="1"/>
  <c r="AI315" i="1" s="1"/>
  <c r="AJ315" i="1" s="1"/>
  <c r="J315" i="1"/>
  <c r="AH315" i="1" s="1"/>
  <c r="H315" i="1"/>
  <c r="G315" i="1"/>
  <c r="BF315" i="1" s="1"/>
  <c r="BH315" i="1" s="1"/>
  <c r="E315" i="1"/>
  <c r="BL315" i="1" s="1"/>
  <c r="S315" i="1" s="1"/>
  <c r="R315" i="1" s="1" a="1"/>
  <c r="R315" i="1" s="1"/>
  <c r="D315" i="1"/>
  <c r="BK315" i="1" s="1"/>
  <c r="AZ314" i="1"/>
  <c r="AY314" i="1"/>
  <c r="AX314" i="1"/>
  <c r="O314" i="1"/>
  <c r="Q314" i="1" s="1"/>
  <c r="M314" i="1"/>
  <c r="W314" i="1" s="1"/>
  <c r="X314" i="1" s="1"/>
  <c r="K314" i="1"/>
  <c r="AI314" i="1" s="1"/>
  <c r="AJ314" i="1" s="1"/>
  <c r="J314" i="1"/>
  <c r="AH314" i="1" s="1"/>
  <c r="H314" i="1"/>
  <c r="BG314" i="1" s="1"/>
  <c r="G314" i="1"/>
  <c r="BF314" i="1" s="1"/>
  <c r="BH314" i="1" s="1"/>
  <c r="E314" i="1"/>
  <c r="BL314" i="1" s="1"/>
  <c r="S314" i="1" s="1"/>
  <c r="R314" i="1" s="1" a="1"/>
  <c r="R314" i="1" s="1"/>
  <c r="D314" i="1"/>
  <c r="BK314" i="1" s="1"/>
  <c r="AZ313" i="1"/>
  <c r="AY313" i="1"/>
  <c r="AX313" i="1"/>
  <c r="O313" i="1"/>
  <c r="M313" i="1"/>
  <c r="W313" i="1" s="1"/>
  <c r="X313" i="1" s="1"/>
  <c r="AF313" i="1" s="1"/>
  <c r="K313" i="1"/>
  <c r="AI313" i="1" s="1"/>
  <c r="AJ313" i="1" s="1"/>
  <c r="J313" i="1"/>
  <c r="AH313" i="1" s="1"/>
  <c r="H313" i="1"/>
  <c r="BG313" i="1" s="1"/>
  <c r="G313" i="1"/>
  <c r="BF313" i="1" s="1"/>
  <c r="BH313" i="1" s="1"/>
  <c r="E313" i="1"/>
  <c r="BL313" i="1" s="1"/>
  <c r="S313" i="1" s="1"/>
  <c r="R313" i="1" s="1" a="1"/>
  <c r="R313" i="1" s="1"/>
  <c r="D313" i="1"/>
  <c r="BK313" i="1" s="1"/>
  <c r="AZ312" i="1"/>
  <c r="AY312" i="1"/>
  <c r="AX312" i="1"/>
  <c r="O312" i="1"/>
  <c r="M312" i="1"/>
  <c r="W312" i="1" s="1"/>
  <c r="X312" i="1" s="1"/>
  <c r="K312" i="1"/>
  <c r="AI312" i="1" s="1"/>
  <c r="AJ312" i="1" s="1"/>
  <c r="AK312" i="1" s="1" a="1"/>
  <c r="AK312" i="1" s="1"/>
  <c r="J312" i="1"/>
  <c r="AH312" i="1" s="1"/>
  <c r="H312" i="1"/>
  <c r="BG312" i="1" s="1"/>
  <c r="G312" i="1"/>
  <c r="BF312" i="1" s="1"/>
  <c r="BH312" i="1" s="1"/>
  <c r="E312" i="1"/>
  <c r="BL312" i="1" s="1"/>
  <c r="S312" i="1" s="1"/>
  <c r="R312" i="1" s="1" a="1"/>
  <c r="R312" i="1" s="1"/>
  <c r="D312" i="1"/>
  <c r="BK312" i="1" s="1"/>
  <c r="AZ311" i="1"/>
  <c r="AY311" i="1"/>
  <c r="AX311" i="1"/>
  <c r="O311" i="1"/>
  <c r="Q311" i="1" s="1"/>
  <c r="M311" i="1"/>
  <c r="W311" i="1" s="1"/>
  <c r="X311" i="1" s="1"/>
  <c r="K311" i="1"/>
  <c r="AI311" i="1" s="1"/>
  <c r="AJ311" i="1" s="1"/>
  <c r="J311" i="1"/>
  <c r="AH311" i="1" s="1"/>
  <c r="H311" i="1"/>
  <c r="BG311" i="1" s="1"/>
  <c r="G311" i="1"/>
  <c r="BF311" i="1" s="1"/>
  <c r="BH311" i="1" s="1"/>
  <c r="E311" i="1"/>
  <c r="BL311" i="1" s="1"/>
  <c r="S311" i="1" s="1"/>
  <c r="R311" i="1" s="1" a="1"/>
  <c r="R311" i="1" s="1"/>
  <c r="D311" i="1"/>
  <c r="BK311" i="1" s="1"/>
  <c r="AZ310" i="1"/>
  <c r="AY310" i="1"/>
  <c r="AX310" i="1"/>
  <c r="O310" i="1"/>
  <c r="M310" i="1"/>
  <c r="W310" i="1" s="1"/>
  <c r="X310" i="1" s="1"/>
  <c r="Y310" i="1" s="1"/>
  <c r="AD310" i="1" s="1"/>
  <c r="K310" i="1"/>
  <c r="AI310" i="1" s="1"/>
  <c r="AJ310" i="1" s="1"/>
  <c r="J310" i="1"/>
  <c r="AH310" i="1" s="1"/>
  <c r="H310" i="1"/>
  <c r="BG310" i="1" s="1"/>
  <c r="G310" i="1"/>
  <c r="BF310" i="1" s="1"/>
  <c r="BH310" i="1" s="1"/>
  <c r="E310" i="1"/>
  <c r="BL310" i="1" s="1"/>
  <c r="S310" i="1" s="1"/>
  <c r="R310" i="1" s="1" a="1"/>
  <c r="R310" i="1" s="1"/>
  <c r="D310" i="1"/>
  <c r="BK310" i="1" s="1"/>
  <c r="AZ309" i="1"/>
  <c r="AY309" i="1"/>
  <c r="AX309" i="1"/>
  <c r="W309" i="1"/>
  <c r="X309" i="1" s="1"/>
  <c r="AF309" i="1" s="1"/>
  <c r="O309" i="1"/>
  <c r="M309" i="1"/>
  <c r="K309" i="1"/>
  <c r="AI309" i="1" s="1"/>
  <c r="AJ309" i="1" s="1"/>
  <c r="J309" i="1"/>
  <c r="AH309" i="1" s="1"/>
  <c r="H309" i="1"/>
  <c r="BG309" i="1" s="1"/>
  <c r="G309" i="1"/>
  <c r="BF309" i="1" s="1"/>
  <c r="BH309" i="1" s="1"/>
  <c r="E309" i="1"/>
  <c r="BL309" i="1" s="1"/>
  <c r="S309" i="1" s="1"/>
  <c r="R309" i="1" s="1" a="1"/>
  <c r="R309" i="1" s="1"/>
  <c r="D309" i="1"/>
  <c r="BK309" i="1" s="1"/>
  <c r="AZ308" i="1"/>
  <c r="AY308" i="1"/>
  <c r="AX308" i="1"/>
  <c r="Q308" i="1"/>
  <c r="O308" i="1"/>
  <c r="P308" i="1" s="1"/>
  <c r="M308" i="1"/>
  <c r="W308" i="1" s="1"/>
  <c r="X308" i="1" s="1"/>
  <c r="K308" i="1"/>
  <c r="AI308" i="1" s="1"/>
  <c r="AJ308" i="1" s="1"/>
  <c r="J308" i="1"/>
  <c r="AH308" i="1" s="1"/>
  <c r="H308" i="1"/>
  <c r="BG308" i="1" s="1"/>
  <c r="G308" i="1"/>
  <c r="BF308" i="1" s="1"/>
  <c r="BH308" i="1" s="1"/>
  <c r="E308" i="1"/>
  <c r="BL308" i="1" s="1"/>
  <c r="S308" i="1" s="1"/>
  <c r="R308" i="1" s="1" a="1"/>
  <c r="R308" i="1" s="1"/>
  <c r="D308" i="1"/>
  <c r="BK308" i="1" s="1"/>
  <c r="AZ307" i="1"/>
  <c r="AY307" i="1"/>
  <c r="AX307" i="1"/>
  <c r="P307" i="1"/>
  <c r="O307" i="1"/>
  <c r="U307" i="1" s="1"/>
  <c r="M307" i="1"/>
  <c r="W307" i="1" s="1"/>
  <c r="X307" i="1" s="1"/>
  <c r="K307" i="1"/>
  <c r="AI307" i="1" s="1"/>
  <c r="AJ307" i="1" s="1"/>
  <c r="J307" i="1"/>
  <c r="AH307" i="1" s="1"/>
  <c r="H307" i="1"/>
  <c r="BG307" i="1" s="1"/>
  <c r="G307" i="1"/>
  <c r="BF307" i="1" s="1"/>
  <c r="BH307" i="1" s="1"/>
  <c r="E307" i="1"/>
  <c r="BL307" i="1" s="1"/>
  <c r="S307" i="1" s="1"/>
  <c r="R307" i="1" s="1" a="1"/>
  <c r="R307" i="1" s="1"/>
  <c r="D307" i="1"/>
  <c r="BK307" i="1" s="1"/>
  <c r="AZ306" i="1"/>
  <c r="AY306" i="1"/>
  <c r="AX306" i="1"/>
  <c r="O306" i="1"/>
  <c r="U306" i="1" s="1"/>
  <c r="M306" i="1"/>
  <c r="W306" i="1" s="1"/>
  <c r="X306" i="1" s="1"/>
  <c r="K306" i="1"/>
  <c r="AI306" i="1" s="1"/>
  <c r="AJ306" i="1" s="1"/>
  <c r="J306" i="1"/>
  <c r="AH306" i="1" s="1"/>
  <c r="H306" i="1"/>
  <c r="BG306" i="1" s="1"/>
  <c r="G306" i="1"/>
  <c r="BF306" i="1" s="1"/>
  <c r="BH306" i="1" s="1"/>
  <c r="E306" i="1"/>
  <c r="BL306" i="1" s="1"/>
  <c r="S306" i="1" s="1"/>
  <c r="R306" i="1" s="1" a="1"/>
  <c r="R306" i="1" s="1"/>
  <c r="D306" i="1"/>
  <c r="BK306" i="1" s="1"/>
  <c r="BG305" i="1"/>
  <c r="AZ305" i="1"/>
  <c r="AY305" i="1"/>
  <c r="AX305" i="1"/>
  <c r="O305" i="1"/>
  <c r="M305" i="1"/>
  <c r="W305" i="1" s="1"/>
  <c r="X305" i="1" s="1"/>
  <c r="K305" i="1"/>
  <c r="AI305" i="1" s="1"/>
  <c r="AJ305" i="1" s="1"/>
  <c r="J305" i="1"/>
  <c r="AH305" i="1" s="1"/>
  <c r="H305" i="1"/>
  <c r="G305" i="1"/>
  <c r="BF305" i="1" s="1"/>
  <c r="BH305" i="1" s="1"/>
  <c r="E305" i="1"/>
  <c r="BL305" i="1" s="1"/>
  <c r="S305" i="1" s="1"/>
  <c r="R305" i="1" s="1" a="1"/>
  <c r="R305" i="1" s="1"/>
  <c r="D305" i="1"/>
  <c r="BK305" i="1" s="1"/>
  <c r="AZ304" i="1"/>
  <c r="AY304" i="1"/>
  <c r="AX304" i="1"/>
  <c r="U304" i="1"/>
  <c r="O304" i="1"/>
  <c r="Q304" i="1" s="1"/>
  <c r="M304" i="1"/>
  <c r="W304" i="1" s="1"/>
  <c r="X304" i="1" s="1"/>
  <c r="K304" i="1"/>
  <c r="AI304" i="1" s="1"/>
  <c r="AJ304" i="1" s="1"/>
  <c r="J304" i="1"/>
  <c r="AH304" i="1" s="1"/>
  <c r="H304" i="1"/>
  <c r="BG304" i="1" s="1"/>
  <c r="G304" i="1"/>
  <c r="BF304" i="1" s="1"/>
  <c r="BH304" i="1" s="1"/>
  <c r="E304" i="1"/>
  <c r="BL304" i="1" s="1"/>
  <c r="S304" i="1" s="1"/>
  <c r="R304" i="1" s="1" a="1"/>
  <c r="R304" i="1" s="1"/>
  <c r="D304" i="1"/>
  <c r="BK304" i="1" s="1"/>
  <c r="AZ303" i="1"/>
  <c r="AY303" i="1"/>
  <c r="AX303" i="1"/>
  <c r="O303" i="1"/>
  <c r="U303" i="1" s="1"/>
  <c r="M303" i="1"/>
  <c r="W303" i="1" s="1"/>
  <c r="X303" i="1" s="1"/>
  <c r="K303" i="1"/>
  <c r="AI303" i="1" s="1"/>
  <c r="AJ303" i="1" s="1"/>
  <c r="J303" i="1"/>
  <c r="AH303" i="1" s="1"/>
  <c r="H303" i="1"/>
  <c r="BG303" i="1" s="1"/>
  <c r="G303" i="1"/>
  <c r="BF303" i="1" s="1"/>
  <c r="BH303" i="1" s="1"/>
  <c r="E303" i="1"/>
  <c r="BL303" i="1" s="1"/>
  <c r="S303" i="1" s="1"/>
  <c r="R303" i="1" s="1" a="1"/>
  <c r="R303" i="1" s="1"/>
  <c r="D303" i="1"/>
  <c r="BK303" i="1" s="1"/>
  <c r="AZ302" i="1"/>
  <c r="AY302" i="1"/>
  <c r="AX302" i="1"/>
  <c r="O302" i="1"/>
  <c r="P302" i="1" s="1"/>
  <c r="M302" i="1"/>
  <c r="W302" i="1" s="1"/>
  <c r="X302" i="1" s="1"/>
  <c r="K302" i="1"/>
  <c r="AI302" i="1" s="1"/>
  <c r="AJ302" i="1" s="1"/>
  <c r="J302" i="1"/>
  <c r="AH302" i="1" s="1"/>
  <c r="H302" i="1"/>
  <c r="BG302" i="1" s="1"/>
  <c r="G302" i="1"/>
  <c r="BF302" i="1" s="1"/>
  <c r="BH302" i="1" s="1"/>
  <c r="E302" i="1"/>
  <c r="BL302" i="1" s="1"/>
  <c r="S302" i="1" s="1"/>
  <c r="R302" i="1" s="1" a="1"/>
  <c r="R302" i="1" s="1"/>
  <c r="D302" i="1"/>
  <c r="BK302" i="1" s="1"/>
  <c r="BG301" i="1"/>
  <c r="AZ301" i="1"/>
  <c r="AY301" i="1"/>
  <c r="AX301" i="1"/>
  <c r="O301" i="1"/>
  <c r="Q301" i="1" s="1"/>
  <c r="M301" i="1"/>
  <c r="W301" i="1" s="1"/>
  <c r="X301" i="1" s="1"/>
  <c r="K301" i="1"/>
  <c r="AI301" i="1" s="1"/>
  <c r="AJ301" i="1" s="1"/>
  <c r="J301" i="1"/>
  <c r="AH301" i="1" s="1"/>
  <c r="H301" i="1"/>
  <c r="G301" i="1"/>
  <c r="BF301" i="1" s="1"/>
  <c r="BH301" i="1" s="1"/>
  <c r="E301" i="1"/>
  <c r="BL301" i="1" s="1"/>
  <c r="S301" i="1" s="1"/>
  <c r="R301" i="1" s="1" a="1"/>
  <c r="R301" i="1" s="1"/>
  <c r="D301" i="1"/>
  <c r="BK301" i="1" s="1"/>
  <c r="BF300" i="1"/>
  <c r="BH300" i="1" s="1"/>
  <c r="AZ300" i="1"/>
  <c r="AY300" i="1"/>
  <c r="AX300" i="1"/>
  <c r="O300" i="1"/>
  <c r="U300" i="1" s="1"/>
  <c r="M300" i="1"/>
  <c r="W300" i="1" s="1"/>
  <c r="X300" i="1" s="1"/>
  <c r="K300" i="1"/>
  <c r="AI300" i="1" s="1"/>
  <c r="AJ300" i="1" s="1"/>
  <c r="J300" i="1"/>
  <c r="AH300" i="1" s="1"/>
  <c r="H300" i="1"/>
  <c r="BG300" i="1" s="1"/>
  <c r="G300" i="1"/>
  <c r="E300" i="1"/>
  <c r="BL300" i="1" s="1"/>
  <c r="S300" i="1" s="1"/>
  <c r="R300" i="1" s="1" a="1"/>
  <c r="R300" i="1" s="1"/>
  <c r="D300" i="1"/>
  <c r="BK300" i="1" s="1"/>
  <c r="BG299" i="1"/>
  <c r="BF299" i="1"/>
  <c r="BH299" i="1" s="1"/>
  <c r="AZ299" i="1"/>
  <c r="AY299" i="1"/>
  <c r="AX299" i="1"/>
  <c r="O299" i="1"/>
  <c r="U299" i="1" s="1"/>
  <c r="M299" i="1"/>
  <c r="W299" i="1" s="1"/>
  <c r="X299" i="1" s="1"/>
  <c r="K299" i="1"/>
  <c r="AI299" i="1" s="1"/>
  <c r="AJ299" i="1" s="1"/>
  <c r="J299" i="1"/>
  <c r="AH299" i="1" s="1"/>
  <c r="H299" i="1"/>
  <c r="G299" i="1"/>
  <c r="E299" i="1"/>
  <c r="BL299" i="1" s="1"/>
  <c r="S299" i="1" s="1"/>
  <c r="R299" i="1" s="1" a="1"/>
  <c r="R299" i="1" s="1"/>
  <c r="D299" i="1"/>
  <c r="BK299" i="1" s="1"/>
  <c r="AZ298" i="1"/>
  <c r="AY298" i="1"/>
  <c r="AX298" i="1"/>
  <c r="W298" i="1"/>
  <c r="X298" i="1" s="1"/>
  <c r="Y298" i="1" s="1"/>
  <c r="Z298" i="1" s="1"/>
  <c r="U298" i="1"/>
  <c r="O298" i="1"/>
  <c r="P298" i="1" s="1"/>
  <c r="M298" i="1"/>
  <c r="K298" i="1"/>
  <c r="AI298" i="1" s="1"/>
  <c r="AJ298" i="1" s="1"/>
  <c r="J298" i="1"/>
  <c r="AH298" i="1" s="1"/>
  <c r="H298" i="1"/>
  <c r="BG298" i="1" s="1"/>
  <c r="G298" i="1"/>
  <c r="BF298" i="1" s="1"/>
  <c r="BH298" i="1" s="1"/>
  <c r="E298" i="1"/>
  <c r="BL298" i="1" s="1"/>
  <c r="S298" i="1" s="1"/>
  <c r="R298" i="1" s="1" a="1"/>
  <c r="R298" i="1" s="1"/>
  <c r="D298" i="1"/>
  <c r="BK298" i="1" s="1"/>
  <c r="BG297" i="1"/>
  <c r="AZ297" i="1"/>
  <c r="AY297" i="1"/>
  <c r="AX297" i="1"/>
  <c r="X297" i="1"/>
  <c r="AF297" i="1" s="1"/>
  <c r="Q297" i="1"/>
  <c r="P297" i="1"/>
  <c r="O297" i="1"/>
  <c r="U297" i="1" s="1"/>
  <c r="M297" i="1"/>
  <c r="W297" i="1" s="1"/>
  <c r="K297" i="1"/>
  <c r="AI297" i="1" s="1"/>
  <c r="AJ297" i="1" s="1"/>
  <c r="J297" i="1"/>
  <c r="AH297" i="1" s="1"/>
  <c r="H297" i="1"/>
  <c r="G297" i="1"/>
  <c r="BF297" i="1" s="1"/>
  <c r="BH297" i="1" s="1"/>
  <c r="E297" i="1"/>
  <c r="BL297" i="1" s="1"/>
  <c r="S297" i="1" s="1"/>
  <c r="R297" i="1" s="1" a="1"/>
  <c r="R297" i="1" s="1"/>
  <c r="D297" i="1"/>
  <c r="BK297" i="1" s="1"/>
  <c r="BF296" i="1"/>
  <c r="BH296" i="1" s="1"/>
  <c r="AZ296" i="1"/>
  <c r="AY296" i="1"/>
  <c r="AX296" i="1"/>
  <c r="W296" i="1"/>
  <c r="X296" i="1" s="1"/>
  <c r="O296" i="1"/>
  <c r="Q296" i="1" s="1"/>
  <c r="M296" i="1"/>
  <c r="K296" i="1"/>
  <c r="AI296" i="1" s="1"/>
  <c r="AJ296" i="1" s="1"/>
  <c r="J296" i="1"/>
  <c r="AH296" i="1" s="1"/>
  <c r="H296" i="1"/>
  <c r="BG296" i="1" s="1"/>
  <c r="G296" i="1"/>
  <c r="E296" i="1"/>
  <c r="BL296" i="1" s="1"/>
  <c r="S296" i="1" s="1"/>
  <c r="R296" i="1" s="1" a="1"/>
  <c r="R296" i="1" s="1"/>
  <c r="D296" i="1"/>
  <c r="BK296" i="1" s="1"/>
  <c r="AZ295" i="1"/>
  <c r="AY295" i="1"/>
  <c r="AX295" i="1"/>
  <c r="O295" i="1"/>
  <c r="U295" i="1" s="1"/>
  <c r="M295" i="1"/>
  <c r="W295" i="1" s="1"/>
  <c r="X295" i="1" s="1"/>
  <c r="K295" i="1"/>
  <c r="AI295" i="1" s="1"/>
  <c r="AJ295" i="1" s="1"/>
  <c r="J295" i="1"/>
  <c r="AH295" i="1" s="1"/>
  <c r="H295" i="1"/>
  <c r="BG295" i="1" s="1"/>
  <c r="G295" i="1"/>
  <c r="BF295" i="1" s="1"/>
  <c r="BH295" i="1" s="1"/>
  <c r="E295" i="1"/>
  <c r="BL295" i="1" s="1"/>
  <c r="S295" i="1" s="1"/>
  <c r="R295" i="1" s="1" a="1"/>
  <c r="R295" i="1" s="1"/>
  <c r="D295" i="1"/>
  <c r="BK295" i="1" s="1"/>
  <c r="AZ294" i="1"/>
  <c r="AY294" i="1"/>
  <c r="AX294" i="1"/>
  <c r="O294" i="1"/>
  <c r="M294" i="1"/>
  <c r="W294" i="1" s="1"/>
  <c r="X294" i="1" s="1"/>
  <c r="K294" i="1"/>
  <c r="AI294" i="1" s="1"/>
  <c r="AJ294" i="1" s="1"/>
  <c r="AP294" i="1" s="1"/>
  <c r="AT294" i="1" s="1"/>
  <c r="J294" i="1"/>
  <c r="AH294" i="1" s="1"/>
  <c r="H294" i="1"/>
  <c r="BG294" i="1" s="1"/>
  <c r="G294" i="1"/>
  <c r="BF294" i="1" s="1"/>
  <c r="BH294" i="1" s="1"/>
  <c r="E294" i="1"/>
  <c r="BL294" i="1" s="1"/>
  <c r="S294" i="1" s="1"/>
  <c r="R294" i="1" s="1" a="1"/>
  <c r="R294" i="1" s="1"/>
  <c r="D294" i="1"/>
  <c r="BK294" i="1" s="1"/>
  <c r="AZ293" i="1"/>
  <c r="AY293" i="1"/>
  <c r="AX293" i="1"/>
  <c r="O293" i="1"/>
  <c r="U293" i="1" s="1"/>
  <c r="M293" i="1"/>
  <c r="W293" i="1" s="1"/>
  <c r="X293" i="1" s="1"/>
  <c r="K293" i="1"/>
  <c r="AI293" i="1" s="1"/>
  <c r="AJ293" i="1" s="1"/>
  <c r="J293" i="1"/>
  <c r="AH293" i="1" s="1"/>
  <c r="H293" i="1"/>
  <c r="BG293" i="1" s="1"/>
  <c r="G293" i="1"/>
  <c r="BF293" i="1" s="1"/>
  <c r="BH293" i="1" s="1"/>
  <c r="E293" i="1"/>
  <c r="BL293" i="1" s="1"/>
  <c r="S293" i="1" s="1"/>
  <c r="R293" i="1" s="1" a="1"/>
  <c r="R293" i="1" s="1"/>
  <c r="D293" i="1"/>
  <c r="BK293" i="1" s="1"/>
  <c r="AZ292" i="1"/>
  <c r="AY292" i="1"/>
  <c r="AX292" i="1"/>
  <c r="S292" i="1"/>
  <c r="R292" i="1" s="1" a="1"/>
  <c r="R292" i="1" s="1"/>
  <c r="O292" i="1"/>
  <c r="U292" i="1" s="1"/>
  <c r="M292" i="1"/>
  <c r="W292" i="1" s="1"/>
  <c r="X292" i="1" s="1"/>
  <c r="AF292" i="1" s="1"/>
  <c r="K292" i="1"/>
  <c r="AI292" i="1" s="1"/>
  <c r="AJ292" i="1" s="1"/>
  <c r="J292" i="1"/>
  <c r="AH292" i="1" s="1"/>
  <c r="H292" i="1"/>
  <c r="BG292" i="1" s="1"/>
  <c r="G292" i="1"/>
  <c r="BF292" i="1" s="1"/>
  <c r="BH292" i="1" s="1"/>
  <c r="E292" i="1"/>
  <c r="BL292" i="1" s="1"/>
  <c r="D292" i="1"/>
  <c r="BK292" i="1" s="1"/>
  <c r="AZ291" i="1"/>
  <c r="AY291" i="1"/>
  <c r="AX291" i="1"/>
  <c r="AK291" i="1"/>
  <c r="W291" i="1"/>
  <c r="X291" i="1" s="1"/>
  <c r="U291" i="1"/>
  <c r="Q291" i="1"/>
  <c r="P291" i="1"/>
  <c r="O291" i="1"/>
  <c r="M291" i="1"/>
  <c r="K291" i="1"/>
  <c r="AI291" i="1" s="1"/>
  <c r="AJ291" i="1" s="1"/>
  <c r="AK291" i="1" s="1" a="1"/>
  <c r="J291" i="1"/>
  <c r="AH291" i="1" s="1"/>
  <c r="H291" i="1"/>
  <c r="BG291" i="1" s="1"/>
  <c r="G291" i="1"/>
  <c r="BF291" i="1" s="1"/>
  <c r="BH291" i="1" s="1"/>
  <c r="E291" i="1"/>
  <c r="BL291" i="1" s="1"/>
  <c r="S291" i="1" s="1"/>
  <c r="R291" i="1" s="1" a="1"/>
  <c r="R291" i="1" s="1"/>
  <c r="D291" i="1"/>
  <c r="BK291" i="1" s="1"/>
  <c r="AZ290" i="1"/>
  <c r="AY290" i="1"/>
  <c r="AX290" i="1"/>
  <c r="AI290" i="1"/>
  <c r="AJ290" i="1" s="1"/>
  <c r="O290" i="1"/>
  <c r="P290" i="1" s="1"/>
  <c r="M290" i="1"/>
  <c r="W290" i="1" s="1"/>
  <c r="X290" i="1" s="1"/>
  <c r="K290" i="1"/>
  <c r="J290" i="1"/>
  <c r="AH290" i="1" s="1"/>
  <c r="H290" i="1"/>
  <c r="BG290" i="1" s="1"/>
  <c r="G290" i="1"/>
  <c r="BF290" i="1" s="1"/>
  <c r="BH290" i="1" s="1"/>
  <c r="E290" i="1"/>
  <c r="BL290" i="1" s="1"/>
  <c r="S290" i="1" s="1"/>
  <c r="R290" i="1" s="1" a="1"/>
  <c r="R290" i="1" s="1"/>
  <c r="D290" i="1"/>
  <c r="BK290" i="1" s="1"/>
  <c r="AZ289" i="1"/>
  <c r="AY289" i="1"/>
  <c r="AX289" i="1"/>
  <c r="O289" i="1"/>
  <c r="P289" i="1" s="1"/>
  <c r="M289" i="1"/>
  <c r="W289" i="1" s="1"/>
  <c r="X289" i="1" s="1"/>
  <c r="K289" i="1"/>
  <c r="AI289" i="1" s="1"/>
  <c r="AJ289" i="1" s="1"/>
  <c r="AP289" i="1" s="1"/>
  <c r="AT289" i="1" s="1"/>
  <c r="J289" i="1"/>
  <c r="AH289" i="1" s="1"/>
  <c r="H289" i="1"/>
  <c r="BG289" i="1" s="1"/>
  <c r="G289" i="1"/>
  <c r="BF289" i="1" s="1"/>
  <c r="BH289" i="1" s="1"/>
  <c r="E289" i="1"/>
  <c r="BL289" i="1" s="1"/>
  <c r="S289" i="1" s="1"/>
  <c r="R289" i="1" s="1" a="1"/>
  <c r="R289" i="1" s="1"/>
  <c r="D289" i="1"/>
  <c r="BK289" i="1" s="1"/>
  <c r="AZ288" i="1"/>
  <c r="AY288" i="1"/>
  <c r="AX288" i="1"/>
  <c r="U288" i="1"/>
  <c r="P288" i="1"/>
  <c r="O288" i="1"/>
  <c r="Q288" i="1" s="1"/>
  <c r="M288" i="1"/>
  <c r="W288" i="1" s="1"/>
  <c r="X288" i="1" s="1"/>
  <c r="Y288" i="1" s="1"/>
  <c r="K288" i="1"/>
  <c r="AI288" i="1" s="1"/>
  <c r="AJ288" i="1" s="1"/>
  <c r="J288" i="1"/>
  <c r="AH288" i="1" s="1"/>
  <c r="H288" i="1"/>
  <c r="BG288" i="1" s="1"/>
  <c r="G288" i="1"/>
  <c r="BF288" i="1" s="1"/>
  <c r="BH288" i="1" s="1"/>
  <c r="E288" i="1"/>
  <c r="BL288" i="1" s="1"/>
  <c r="S288" i="1" s="1"/>
  <c r="R288" i="1" s="1" a="1"/>
  <c r="R288" i="1" s="1"/>
  <c r="D288" i="1"/>
  <c r="BK288" i="1" s="1"/>
  <c r="AZ287" i="1"/>
  <c r="AY287" i="1"/>
  <c r="AX287" i="1"/>
  <c r="O287" i="1"/>
  <c r="P287" i="1" s="1"/>
  <c r="M287" i="1"/>
  <c r="W287" i="1" s="1"/>
  <c r="X287" i="1" s="1"/>
  <c r="AF287" i="1" s="1"/>
  <c r="K287" i="1"/>
  <c r="AI287" i="1" s="1"/>
  <c r="AJ287" i="1" s="1"/>
  <c r="AK287" i="1" s="1" a="1"/>
  <c r="AK287" i="1" s="1"/>
  <c r="J287" i="1"/>
  <c r="AH287" i="1" s="1"/>
  <c r="H287" i="1"/>
  <c r="BG287" i="1" s="1"/>
  <c r="G287" i="1"/>
  <c r="BF287" i="1" s="1"/>
  <c r="BH287" i="1" s="1"/>
  <c r="E287" i="1"/>
  <c r="BL287" i="1" s="1"/>
  <c r="S287" i="1" s="1"/>
  <c r="R287" i="1" s="1" a="1"/>
  <c r="R287" i="1" s="1"/>
  <c r="D287" i="1"/>
  <c r="BK287" i="1" s="1"/>
  <c r="BG286" i="1"/>
  <c r="AZ286" i="1"/>
  <c r="AY286" i="1"/>
  <c r="AX286" i="1"/>
  <c r="O286" i="1"/>
  <c r="P286" i="1" s="1"/>
  <c r="M286" i="1"/>
  <c r="W286" i="1" s="1"/>
  <c r="X286" i="1" s="1"/>
  <c r="K286" i="1"/>
  <c r="AI286" i="1" s="1"/>
  <c r="AJ286" i="1" s="1"/>
  <c r="J286" i="1"/>
  <c r="AH286" i="1" s="1"/>
  <c r="H286" i="1"/>
  <c r="G286" i="1"/>
  <c r="BF286" i="1" s="1"/>
  <c r="BH286" i="1" s="1"/>
  <c r="E286" i="1"/>
  <c r="BL286" i="1" s="1"/>
  <c r="S286" i="1" s="1"/>
  <c r="R286" i="1" s="1" a="1"/>
  <c r="R286" i="1" s="1"/>
  <c r="D286" i="1"/>
  <c r="BK286" i="1" s="1"/>
  <c r="BL285" i="1"/>
  <c r="S285" i="1" s="1"/>
  <c r="R285" i="1" s="1" a="1"/>
  <c r="R285" i="1" s="1"/>
  <c r="BK285" i="1"/>
  <c r="AZ285" i="1"/>
  <c r="AY285" i="1"/>
  <c r="AX285" i="1"/>
  <c r="O285" i="1"/>
  <c r="M285" i="1"/>
  <c r="W285" i="1" s="1"/>
  <c r="X285" i="1" s="1"/>
  <c r="K285" i="1"/>
  <c r="AI285" i="1" s="1"/>
  <c r="AJ285" i="1" s="1"/>
  <c r="J285" i="1"/>
  <c r="AH285" i="1" s="1"/>
  <c r="H285" i="1"/>
  <c r="BG285" i="1" s="1"/>
  <c r="G285" i="1"/>
  <c r="BF285" i="1" s="1"/>
  <c r="BH285" i="1" s="1"/>
  <c r="E285" i="1"/>
  <c r="D285" i="1"/>
  <c r="AZ284" i="1"/>
  <c r="AY284" i="1"/>
  <c r="AX284" i="1"/>
  <c r="P284" i="1"/>
  <c r="O284" i="1"/>
  <c r="U284" i="1" s="1"/>
  <c r="M284" i="1"/>
  <c r="W284" i="1" s="1"/>
  <c r="X284" i="1" s="1"/>
  <c r="K284" i="1"/>
  <c r="AI284" i="1" s="1"/>
  <c r="AJ284" i="1" s="1"/>
  <c r="AP284" i="1" s="1"/>
  <c r="AT284" i="1" s="1"/>
  <c r="AV284" i="1" s="1"/>
  <c r="J284" i="1"/>
  <c r="AH284" i="1" s="1"/>
  <c r="H284" i="1"/>
  <c r="BG284" i="1" s="1"/>
  <c r="G284" i="1"/>
  <c r="BF284" i="1" s="1"/>
  <c r="BH284" i="1" s="1"/>
  <c r="E284" i="1"/>
  <c r="BL284" i="1" s="1"/>
  <c r="S284" i="1" s="1"/>
  <c r="R284" i="1" s="1" a="1"/>
  <c r="R284" i="1" s="1"/>
  <c r="D284" i="1"/>
  <c r="BK284" i="1" s="1"/>
  <c r="AZ283" i="1"/>
  <c r="AY283" i="1"/>
  <c r="AX283" i="1"/>
  <c r="O283" i="1"/>
  <c r="M283" i="1"/>
  <c r="W283" i="1" s="1"/>
  <c r="X283" i="1" s="1"/>
  <c r="K283" i="1"/>
  <c r="AI283" i="1" s="1"/>
  <c r="AJ283" i="1" s="1"/>
  <c r="J283" i="1"/>
  <c r="AH283" i="1" s="1"/>
  <c r="H283" i="1"/>
  <c r="BG283" i="1" s="1"/>
  <c r="G283" i="1"/>
  <c r="BF283" i="1" s="1"/>
  <c r="BH283" i="1" s="1"/>
  <c r="E283" i="1"/>
  <c r="BL283" i="1" s="1"/>
  <c r="S283" i="1" s="1"/>
  <c r="R283" i="1" s="1" a="1"/>
  <c r="R283" i="1" s="1"/>
  <c r="D283" i="1"/>
  <c r="BK283" i="1" s="1"/>
  <c r="AZ282" i="1"/>
  <c r="AY282" i="1"/>
  <c r="AX282" i="1"/>
  <c r="Q282" i="1"/>
  <c r="O282" i="1"/>
  <c r="P282" i="1" s="1"/>
  <c r="M282" i="1"/>
  <c r="W282" i="1" s="1"/>
  <c r="X282" i="1" s="1"/>
  <c r="Y282" i="1" s="1"/>
  <c r="K282" i="1"/>
  <c r="AI282" i="1" s="1"/>
  <c r="AJ282" i="1" s="1"/>
  <c r="J282" i="1"/>
  <c r="AH282" i="1" s="1"/>
  <c r="H282" i="1"/>
  <c r="BG282" i="1" s="1"/>
  <c r="G282" i="1"/>
  <c r="BF282" i="1" s="1"/>
  <c r="BH282" i="1" s="1"/>
  <c r="E282" i="1"/>
  <c r="BL282" i="1" s="1"/>
  <c r="S282" i="1" s="1"/>
  <c r="R282" i="1" s="1" a="1"/>
  <c r="R282" i="1" s="1"/>
  <c r="D282" i="1"/>
  <c r="BK282" i="1" s="1"/>
  <c r="BF281" i="1"/>
  <c r="BH281" i="1" s="1"/>
  <c r="AZ281" i="1"/>
  <c r="AY281" i="1"/>
  <c r="AX281" i="1"/>
  <c r="O281" i="1"/>
  <c r="U281" i="1" s="1"/>
  <c r="M281" i="1"/>
  <c r="W281" i="1" s="1"/>
  <c r="X281" i="1" s="1"/>
  <c r="K281" i="1"/>
  <c r="AI281" i="1" s="1"/>
  <c r="AJ281" i="1" s="1"/>
  <c r="J281" i="1"/>
  <c r="AH281" i="1" s="1"/>
  <c r="H281" i="1"/>
  <c r="BG281" i="1" s="1"/>
  <c r="G281" i="1"/>
  <c r="E281" i="1"/>
  <c r="BL281" i="1" s="1"/>
  <c r="S281" i="1" s="1"/>
  <c r="R281" i="1" s="1" a="1"/>
  <c r="R281" i="1" s="1"/>
  <c r="D281" i="1"/>
  <c r="BK281" i="1" s="1"/>
  <c r="BL280" i="1"/>
  <c r="S280" i="1" s="1"/>
  <c r="R280" i="1" s="1" a="1"/>
  <c r="R280" i="1" s="1"/>
  <c r="BK280" i="1"/>
  <c r="AZ280" i="1"/>
  <c r="AY280" i="1"/>
  <c r="AX280" i="1"/>
  <c r="W280" i="1"/>
  <c r="X280" i="1" s="1"/>
  <c r="O280" i="1"/>
  <c r="Q280" i="1" s="1"/>
  <c r="M280" i="1"/>
  <c r="K280" i="1"/>
  <c r="AI280" i="1" s="1"/>
  <c r="AJ280" i="1" s="1"/>
  <c r="J280" i="1"/>
  <c r="AH280" i="1" s="1"/>
  <c r="H280" i="1"/>
  <c r="BG280" i="1" s="1"/>
  <c r="G280" i="1"/>
  <c r="BF280" i="1" s="1"/>
  <c r="BH280" i="1" s="1"/>
  <c r="E280" i="1"/>
  <c r="D280" i="1"/>
  <c r="BH279" i="1"/>
  <c r="AZ279" i="1"/>
  <c r="AY279" i="1"/>
  <c r="AX279" i="1"/>
  <c r="O279" i="1"/>
  <c r="U279" i="1" s="1"/>
  <c r="M279" i="1"/>
  <c r="W279" i="1" s="1"/>
  <c r="X279" i="1" s="1"/>
  <c r="K279" i="1"/>
  <c r="AI279" i="1" s="1"/>
  <c r="AJ279" i="1" s="1"/>
  <c r="J279" i="1"/>
  <c r="AH279" i="1" s="1"/>
  <c r="H279" i="1"/>
  <c r="BG279" i="1" s="1"/>
  <c r="G279" i="1"/>
  <c r="BF279" i="1" s="1"/>
  <c r="E279" i="1"/>
  <c r="BL279" i="1" s="1"/>
  <c r="S279" i="1" s="1"/>
  <c r="R279" i="1" s="1" a="1"/>
  <c r="R279" i="1" s="1"/>
  <c r="D279" i="1"/>
  <c r="BK279" i="1" s="1"/>
  <c r="AZ278" i="1"/>
  <c r="AY278" i="1"/>
  <c r="AX278" i="1"/>
  <c r="U278" i="1"/>
  <c r="O278" i="1"/>
  <c r="M278" i="1"/>
  <c r="W278" i="1" s="1"/>
  <c r="X278" i="1" s="1"/>
  <c r="K278" i="1"/>
  <c r="AI278" i="1" s="1"/>
  <c r="AJ278" i="1" s="1"/>
  <c r="AK278" i="1" s="1" a="1"/>
  <c r="AK278" i="1" s="1"/>
  <c r="J278" i="1"/>
  <c r="AH278" i="1" s="1"/>
  <c r="H278" i="1"/>
  <c r="BG278" i="1" s="1"/>
  <c r="G278" i="1"/>
  <c r="BF278" i="1" s="1"/>
  <c r="BH278" i="1" s="1"/>
  <c r="E278" i="1"/>
  <c r="BL278" i="1" s="1"/>
  <c r="S278" i="1" s="1"/>
  <c r="R278" i="1" s="1" a="1"/>
  <c r="R278" i="1" s="1"/>
  <c r="D278" i="1"/>
  <c r="BK278" i="1" s="1"/>
  <c r="AZ277" i="1"/>
  <c r="AY277" i="1"/>
  <c r="AX277" i="1"/>
  <c r="O277" i="1"/>
  <c r="Q277" i="1" s="1"/>
  <c r="M277" i="1"/>
  <c r="W277" i="1" s="1"/>
  <c r="X277" i="1" s="1"/>
  <c r="K277" i="1"/>
  <c r="AI277" i="1" s="1"/>
  <c r="AJ277" i="1" s="1"/>
  <c r="J277" i="1"/>
  <c r="AH277" i="1" s="1"/>
  <c r="H277" i="1"/>
  <c r="BG277" i="1" s="1"/>
  <c r="G277" i="1"/>
  <c r="BF277" i="1" s="1"/>
  <c r="BH277" i="1" s="1"/>
  <c r="E277" i="1"/>
  <c r="BL277" i="1" s="1"/>
  <c r="S277" i="1" s="1"/>
  <c r="R277" i="1" s="1" a="1"/>
  <c r="R277" i="1" s="1"/>
  <c r="D277" i="1"/>
  <c r="BK277" i="1" s="1"/>
  <c r="AZ276" i="1"/>
  <c r="AY276" i="1"/>
  <c r="AX276" i="1"/>
  <c r="O276" i="1"/>
  <c r="M276" i="1"/>
  <c r="W276" i="1" s="1"/>
  <c r="X276" i="1" s="1"/>
  <c r="K276" i="1"/>
  <c r="AI276" i="1" s="1"/>
  <c r="AJ276" i="1" s="1"/>
  <c r="AP276" i="1" s="1"/>
  <c r="AT276" i="1" s="1"/>
  <c r="AW276" i="1" s="1"/>
  <c r="BB276" i="1" s="1"/>
  <c r="J276" i="1"/>
  <c r="AH276" i="1" s="1"/>
  <c r="H276" i="1"/>
  <c r="BG276" i="1" s="1"/>
  <c r="G276" i="1"/>
  <c r="BF276" i="1" s="1"/>
  <c r="BH276" i="1" s="1"/>
  <c r="E276" i="1"/>
  <c r="BL276" i="1" s="1"/>
  <c r="S276" i="1" s="1"/>
  <c r="R276" i="1" s="1" a="1"/>
  <c r="R276" i="1" s="1"/>
  <c r="D276" i="1"/>
  <c r="BK276" i="1" s="1"/>
  <c r="AZ275" i="1"/>
  <c r="AY275" i="1"/>
  <c r="AX275" i="1"/>
  <c r="AJ275" i="1"/>
  <c r="O275" i="1"/>
  <c r="Q275" i="1" s="1"/>
  <c r="M275" i="1"/>
  <c r="W275" i="1" s="1"/>
  <c r="X275" i="1" s="1"/>
  <c r="Y275" i="1" s="1"/>
  <c r="K275" i="1"/>
  <c r="AI275" i="1" s="1"/>
  <c r="J275" i="1"/>
  <c r="AH275" i="1" s="1"/>
  <c r="H275" i="1"/>
  <c r="BG275" i="1" s="1"/>
  <c r="G275" i="1"/>
  <c r="BF275" i="1" s="1"/>
  <c r="BH275" i="1" s="1"/>
  <c r="E275" i="1"/>
  <c r="BL275" i="1" s="1"/>
  <c r="S275" i="1" s="1"/>
  <c r="R275" i="1" s="1" a="1"/>
  <c r="R275" i="1" s="1"/>
  <c r="D275" i="1"/>
  <c r="BK275" i="1" s="1"/>
  <c r="AZ274" i="1"/>
  <c r="AY274" i="1"/>
  <c r="AX274" i="1"/>
  <c r="O274" i="1"/>
  <c r="M274" i="1"/>
  <c r="W274" i="1" s="1"/>
  <c r="X274" i="1" s="1"/>
  <c r="AF274" i="1" s="1"/>
  <c r="K274" i="1"/>
  <c r="AI274" i="1" s="1"/>
  <c r="AJ274" i="1" s="1"/>
  <c r="AP274" i="1" s="1"/>
  <c r="AT274" i="1" s="1"/>
  <c r="J274" i="1"/>
  <c r="AH274" i="1" s="1"/>
  <c r="H274" i="1"/>
  <c r="BG274" i="1" s="1"/>
  <c r="G274" i="1"/>
  <c r="BF274" i="1" s="1"/>
  <c r="BH274" i="1" s="1"/>
  <c r="E274" i="1"/>
  <c r="BL274" i="1" s="1"/>
  <c r="S274" i="1" s="1"/>
  <c r="R274" i="1" s="1" a="1"/>
  <c r="R274" i="1" s="1"/>
  <c r="D274" i="1"/>
  <c r="BK274" i="1" s="1"/>
  <c r="AZ273" i="1"/>
  <c r="AY273" i="1"/>
  <c r="AX273" i="1"/>
  <c r="O273" i="1"/>
  <c r="Q273" i="1" s="1"/>
  <c r="M273" i="1"/>
  <c r="W273" i="1" s="1"/>
  <c r="X273" i="1" s="1"/>
  <c r="K273" i="1"/>
  <c r="AI273" i="1" s="1"/>
  <c r="AJ273" i="1" s="1"/>
  <c r="J273" i="1"/>
  <c r="AH273" i="1" s="1"/>
  <c r="H273" i="1"/>
  <c r="BG273" i="1" s="1"/>
  <c r="G273" i="1"/>
  <c r="BF273" i="1" s="1"/>
  <c r="BH273" i="1" s="1"/>
  <c r="E273" i="1"/>
  <c r="BL273" i="1" s="1"/>
  <c r="S273" i="1" s="1"/>
  <c r="R273" i="1" s="1" a="1"/>
  <c r="R273" i="1" s="1"/>
  <c r="D273" i="1"/>
  <c r="BK273" i="1" s="1"/>
  <c r="AZ272" i="1"/>
  <c r="AY272" i="1"/>
  <c r="AX272" i="1"/>
  <c r="O272" i="1"/>
  <c r="M272" i="1"/>
  <c r="W272" i="1" s="1"/>
  <c r="X272" i="1" s="1"/>
  <c r="K272" i="1"/>
  <c r="AI272" i="1" s="1"/>
  <c r="AJ272" i="1" s="1"/>
  <c r="J272" i="1"/>
  <c r="AH272" i="1" s="1"/>
  <c r="H272" i="1"/>
  <c r="BG272" i="1" s="1"/>
  <c r="G272" i="1"/>
  <c r="BF272" i="1" s="1"/>
  <c r="BH272" i="1" s="1"/>
  <c r="E272" i="1"/>
  <c r="BL272" i="1" s="1"/>
  <c r="S272" i="1" s="1"/>
  <c r="R272" i="1" s="1" a="1"/>
  <c r="R272" i="1" s="1"/>
  <c r="D272" i="1"/>
  <c r="BK272" i="1" s="1"/>
  <c r="AZ271" i="1"/>
  <c r="AY271" i="1"/>
  <c r="AX271" i="1"/>
  <c r="O271" i="1"/>
  <c r="U271" i="1" s="1"/>
  <c r="M271" i="1"/>
  <c r="W271" i="1" s="1"/>
  <c r="X271" i="1" s="1"/>
  <c r="K271" i="1"/>
  <c r="AI271" i="1" s="1"/>
  <c r="AJ271" i="1" s="1"/>
  <c r="J271" i="1"/>
  <c r="AH271" i="1" s="1"/>
  <c r="H271" i="1"/>
  <c r="BG271" i="1" s="1"/>
  <c r="G271" i="1"/>
  <c r="BF271" i="1" s="1"/>
  <c r="BH271" i="1" s="1"/>
  <c r="E271" i="1"/>
  <c r="BL271" i="1" s="1"/>
  <c r="S271" i="1" s="1"/>
  <c r="R271" i="1" s="1" a="1"/>
  <c r="R271" i="1" s="1"/>
  <c r="D271" i="1"/>
  <c r="BK271" i="1" s="1"/>
  <c r="AZ270" i="1"/>
  <c r="AY270" i="1"/>
  <c r="AX270" i="1"/>
  <c r="O270" i="1"/>
  <c r="P270" i="1" s="1"/>
  <c r="M270" i="1"/>
  <c r="W270" i="1" s="1"/>
  <c r="X270" i="1" s="1"/>
  <c r="K270" i="1"/>
  <c r="AI270" i="1" s="1"/>
  <c r="AJ270" i="1" s="1"/>
  <c r="J270" i="1"/>
  <c r="AH270" i="1" s="1"/>
  <c r="H270" i="1"/>
  <c r="BG270" i="1" s="1"/>
  <c r="G270" i="1"/>
  <c r="BF270" i="1" s="1"/>
  <c r="BH270" i="1" s="1"/>
  <c r="E270" i="1"/>
  <c r="BL270" i="1" s="1"/>
  <c r="S270" i="1" s="1"/>
  <c r="R270" i="1" s="1" a="1"/>
  <c r="R270" i="1" s="1"/>
  <c r="D270" i="1"/>
  <c r="BK270" i="1" s="1"/>
  <c r="AZ269" i="1"/>
  <c r="AY269" i="1"/>
  <c r="AX269" i="1"/>
  <c r="O269" i="1"/>
  <c r="U269" i="1" s="1"/>
  <c r="M269" i="1"/>
  <c r="W269" i="1" s="1"/>
  <c r="X269" i="1" s="1"/>
  <c r="K269" i="1"/>
  <c r="AI269" i="1" s="1"/>
  <c r="AJ269" i="1" s="1"/>
  <c r="J269" i="1"/>
  <c r="AH269" i="1" s="1"/>
  <c r="H269" i="1"/>
  <c r="BG269" i="1" s="1"/>
  <c r="G269" i="1"/>
  <c r="BF269" i="1" s="1"/>
  <c r="BH269" i="1" s="1"/>
  <c r="E269" i="1"/>
  <c r="BL269" i="1" s="1"/>
  <c r="S269" i="1" s="1"/>
  <c r="R269" i="1" s="1" a="1"/>
  <c r="R269" i="1" s="1"/>
  <c r="D269" i="1"/>
  <c r="BK269" i="1" s="1"/>
  <c r="AZ268" i="1"/>
  <c r="AY268" i="1"/>
  <c r="AX268" i="1"/>
  <c r="O268" i="1"/>
  <c r="P268" i="1" s="1"/>
  <c r="M268" i="1"/>
  <c r="W268" i="1" s="1"/>
  <c r="X268" i="1" s="1"/>
  <c r="K268" i="1"/>
  <c r="AI268" i="1" s="1"/>
  <c r="AJ268" i="1" s="1"/>
  <c r="J268" i="1"/>
  <c r="AH268" i="1" s="1"/>
  <c r="H268" i="1"/>
  <c r="BG268" i="1" s="1"/>
  <c r="G268" i="1"/>
  <c r="BF268" i="1" s="1"/>
  <c r="BH268" i="1" s="1"/>
  <c r="E268" i="1"/>
  <c r="BL268" i="1" s="1"/>
  <c r="S268" i="1" s="1"/>
  <c r="R268" i="1" s="1" a="1"/>
  <c r="R268" i="1" s="1"/>
  <c r="D268" i="1"/>
  <c r="BK268" i="1" s="1"/>
  <c r="AZ267" i="1"/>
  <c r="AY267" i="1"/>
  <c r="AX267" i="1"/>
  <c r="P267" i="1"/>
  <c r="O267" i="1"/>
  <c r="U267" i="1" s="1"/>
  <c r="M267" i="1"/>
  <c r="W267" i="1" s="1"/>
  <c r="X267" i="1" s="1"/>
  <c r="AF267" i="1" s="1"/>
  <c r="K267" i="1"/>
  <c r="AI267" i="1" s="1"/>
  <c r="AJ267" i="1" s="1"/>
  <c r="AK267" i="1" s="1" a="1"/>
  <c r="AK267" i="1" s="1"/>
  <c r="J267" i="1"/>
  <c r="AH267" i="1" s="1"/>
  <c r="H267" i="1"/>
  <c r="BG267" i="1" s="1"/>
  <c r="G267" i="1"/>
  <c r="BF267" i="1" s="1"/>
  <c r="BH267" i="1" s="1"/>
  <c r="E267" i="1"/>
  <c r="BL267" i="1" s="1"/>
  <c r="S267" i="1" s="1"/>
  <c r="R267" i="1" s="1" a="1"/>
  <c r="R267" i="1" s="1"/>
  <c r="D267" i="1"/>
  <c r="BK267" i="1" s="1"/>
  <c r="AZ266" i="1"/>
  <c r="AY266" i="1"/>
  <c r="AX266" i="1"/>
  <c r="U266" i="1"/>
  <c r="P266" i="1"/>
  <c r="O266" i="1"/>
  <c r="Q266" i="1" s="1"/>
  <c r="M266" i="1"/>
  <c r="W266" i="1" s="1"/>
  <c r="X266" i="1" s="1"/>
  <c r="Y266" i="1" s="1"/>
  <c r="K266" i="1"/>
  <c r="AI266" i="1" s="1"/>
  <c r="AJ266" i="1" s="1"/>
  <c r="J266" i="1"/>
  <c r="AH266" i="1" s="1"/>
  <c r="H266" i="1"/>
  <c r="BG266" i="1" s="1"/>
  <c r="G266" i="1"/>
  <c r="BF266" i="1" s="1"/>
  <c r="BH266" i="1" s="1"/>
  <c r="E266" i="1"/>
  <c r="BL266" i="1" s="1"/>
  <c r="S266" i="1" s="1"/>
  <c r="R266" i="1" s="1" a="1"/>
  <c r="R266" i="1" s="1"/>
  <c r="D266" i="1"/>
  <c r="BK266" i="1" s="1"/>
  <c r="AZ265" i="1"/>
  <c r="AY265" i="1"/>
  <c r="AX265" i="1"/>
  <c r="AI265" i="1"/>
  <c r="AJ265" i="1" s="1"/>
  <c r="O265" i="1"/>
  <c r="M265" i="1"/>
  <c r="W265" i="1" s="1"/>
  <c r="X265" i="1" s="1"/>
  <c r="AF265" i="1" s="1"/>
  <c r="K265" i="1"/>
  <c r="J265" i="1"/>
  <c r="AH265" i="1" s="1"/>
  <c r="H265" i="1"/>
  <c r="BG265" i="1" s="1"/>
  <c r="G265" i="1"/>
  <c r="BF265" i="1" s="1"/>
  <c r="BH265" i="1" s="1"/>
  <c r="E265" i="1"/>
  <c r="BL265" i="1" s="1"/>
  <c r="S265" i="1" s="1"/>
  <c r="R265" i="1" s="1" a="1"/>
  <c r="R265" i="1" s="1"/>
  <c r="D265" i="1"/>
  <c r="BK265" i="1" s="1"/>
  <c r="AZ264" i="1"/>
  <c r="AY264" i="1"/>
  <c r="AX264" i="1"/>
  <c r="O264" i="1"/>
  <c r="P264" i="1" s="1"/>
  <c r="M264" i="1"/>
  <c r="W264" i="1" s="1"/>
  <c r="X264" i="1" s="1"/>
  <c r="K264" i="1"/>
  <c r="AI264" i="1" s="1"/>
  <c r="AJ264" i="1" s="1"/>
  <c r="AP264" i="1" s="1"/>
  <c r="AT264" i="1" s="1"/>
  <c r="J264" i="1"/>
  <c r="AH264" i="1" s="1"/>
  <c r="H264" i="1"/>
  <c r="BG264" i="1" s="1"/>
  <c r="G264" i="1"/>
  <c r="BF264" i="1" s="1"/>
  <c r="BH264" i="1" s="1"/>
  <c r="E264" i="1"/>
  <c r="BL264" i="1" s="1"/>
  <c r="S264" i="1" s="1"/>
  <c r="R264" i="1" s="1" a="1"/>
  <c r="R264" i="1" s="1"/>
  <c r="D264" i="1"/>
  <c r="BK264" i="1" s="1"/>
  <c r="AZ263" i="1"/>
  <c r="AY263" i="1"/>
  <c r="AX263" i="1"/>
  <c r="O263" i="1"/>
  <c r="U263" i="1" s="1"/>
  <c r="M263" i="1"/>
  <c r="W263" i="1" s="1"/>
  <c r="X263" i="1" s="1"/>
  <c r="K263" i="1"/>
  <c r="AI263" i="1" s="1"/>
  <c r="AJ263" i="1" s="1"/>
  <c r="J263" i="1"/>
  <c r="AH263" i="1" s="1"/>
  <c r="H263" i="1"/>
  <c r="BG263" i="1" s="1"/>
  <c r="G263" i="1"/>
  <c r="BF263" i="1" s="1"/>
  <c r="BH263" i="1" s="1"/>
  <c r="E263" i="1"/>
  <c r="BL263" i="1" s="1"/>
  <c r="S263" i="1" s="1"/>
  <c r="R263" i="1" s="1" a="1"/>
  <c r="R263" i="1" s="1"/>
  <c r="D263" i="1"/>
  <c r="BK263" i="1" s="1"/>
  <c r="AZ262" i="1"/>
  <c r="AY262" i="1"/>
  <c r="AX262" i="1"/>
  <c r="O262" i="1"/>
  <c r="P262" i="1" s="1"/>
  <c r="M262" i="1"/>
  <c r="W262" i="1" s="1"/>
  <c r="X262" i="1" s="1"/>
  <c r="K262" i="1"/>
  <c r="AI262" i="1" s="1"/>
  <c r="AJ262" i="1" s="1"/>
  <c r="J262" i="1"/>
  <c r="AH262" i="1" s="1"/>
  <c r="H262" i="1"/>
  <c r="BG262" i="1" s="1"/>
  <c r="G262" i="1"/>
  <c r="BF262" i="1" s="1"/>
  <c r="BH262" i="1" s="1"/>
  <c r="E262" i="1"/>
  <c r="BL262" i="1" s="1"/>
  <c r="S262" i="1" s="1"/>
  <c r="R262" i="1" s="1" a="1"/>
  <c r="R262" i="1" s="1"/>
  <c r="D262" i="1"/>
  <c r="BK262" i="1" s="1"/>
  <c r="AZ261" i="1"/>
  <c r="AY261" i="1"/>
  <c r="AX261" i="1"/>
  <c r="W261" i="1"/>
  <c r="X261" i="1" s="1"/>
  <c r="O261" i="1"/>
  <c r="Q261" i="1" s="1"/>
  <c r="M261" i="1"/>
  <c r="K261" i="1"/>
  <c r="AI261" i="1" s="1"/>
  <c r="AJ261" i="1" s="1"/>
  <c r="J261" i="1"/>
  <c r="AH261" i="1" s="1"/>
  <c r="H261" i="1"/>
  <c r="BG261" i="1" s="1"/>
  <c r="G261" i="1"/>
  <c r="BF261" i="1" s="1"/>
  <c r="BH261" i="1" s="1"/>
  <c r="E261" i="1"/>
  <c r="BL261" i="1" s="1"/>
  <c r="S261" i="1" s="1"/>
  <c r="R261" i="1" s="1" a="1"/>
  <c r="R261" i="1" s="1"/>
  <c r="D261" i="1"/>
  <c r="BK261" i="1" s="1"/>
  <c r="AZ260" i="1"/>
  <c r="AY260" i="1"/>
  <c r="AX260" i="1"/>
  <c r="AI260" i="1"/>
  <c r="AJ260" i="1" s="1"/>
  <c r="AK260" i="1" s="1" a="1"/>
  <c r="AK260" i="1" s="1"/>
  <c r="O260" i="1"/>
  <c r="U260" i="1" s="1"/>
  <c r="M260" i="1"/>
  <c r="W260" i="1" s="1"/>
  <c r="X260" i="1" s="1"/>
  <c r="K260" i="1"/>
  <c r="J260" i="1"/>
  <c r="AH260" i="1" s="1"/>
  <c r="H260" i="1"/>
  <c r="BG260" i="1" s="1"/>
  <c r="G260" i="1"/>
  <c r="BF260" i="1" s="1"/>
  <c r="BH260" i="1" s="1"/>
  <c r="E260" i="1"/>
  <c r="BL260" i="1" s="1"/>
  <c r="S260" i="1" s="1"/>
  <c r="R260" i="1" s="1" a="1"/>
  <c r="R260" i="1" s="1"/>
  <c r="D260" i="1"/>
  <c r="BK260" i="1" s="1"/>
  <c r="AZ259" i="1"/>
  <c r="AY259" i="1"/>
  <c r="AX259" i="1"/>
  <c r="AI259" i="1"/>
  <c r="AJ259" i="1" s="1"/>
  <c r="O259" i="1"/>
  <c r="Q259" i="1" s="1"/>
  <c r="M259" i="1"/>
  <c r="W259" i="1" s="1"/>
  <c r="X259" i="1" s="1"/>
  <c r="K259" i="1"/>
  <c r="J259" i="1"/>
  <c r="AH259" i="1" s="1"/>
  <c r="H259" i="1"/>
  <c r="BG259" i="1" s="1"/>
  <c r="G259" i="1"/>
  <c r="BF259" i="1" s="1"/>
  <c r="BH259" i="1" s="1"/>
  <c r="E259" i="1"/>
  <c r="BL259" i="1" s="1"/>
  <c r="S259" i="1" s="1"/>
  <c r="R259" i="1" s="1" a="1"/>
  <c r="R259" i="1" s="1"/>
  <c r="D259" i="1"/>
  <c r="BK259" i="1" s="1"/>
  <c r="AZ258" i="1"/>
  <c r="AY258" i="1"/>
  <c r="AX258" i="1"/>
  <c r="AI258" i="1"/>
  <c r="AJ258" i="1" s="1"/>
  <c r="O258" i="1"/>
  <c r="P258" i="1" s="1"/>
  <c r="M258" i="1"/>
  <c r="W258" i="1" s="1"/>
  <c r="X258" i="1" s="1"/>
  <c r="Y258" i="1" s="1"/>
  <c r="AD258" i="1" s="1"/>
  <c r="K258" i="1"/>
  <c r="J258" i="1"/>
  <c r="AH258" i="1" s="1"/>
  <c r="H258" i="1"/>
  <c r="BG258" i="1" s="1"/>
  <c r="G258" i="1"/>
  <c r="BF258" i="1" s="1"/>
  <c r="BH258" i="1" s="1"/>
  <c r="E258" i="1"/>
  <c r="BL258" i="1" s="1"/>
  <c r="S258" i="1" s="1"/>
  <c r="R258" i="1" s="1" a="1"/>
  <c r="R258" i="1" s="1"/>
  <c r="D258" i="1"/>
  <c r="BK258" i="1" s="1"/>
  <c r="AZ257" i="1"/>
  <c r="AY257" i="1"/>
  <c r="AX257" i="1"/>
  <c r="AJ257" i="1"/>
  <c r="AK257" i="1" s="1" a="1"/>
  <c r="AK257" i="1" s="1"/>
  <c r="AH257" i="1"/>
  <c r="O257" i="1"/>
  <c r="M257" i="1"/>
  <c r="W257" i="1" s="1"/>
  <c r="X257" i="1" s="1"/>
  <c r="K257" i="1"/>
  <c r="AI257" i="1" s="1"/>
  <c r="J257" i="1"/>
  <c r="H257" i="1"/>
  <c r="BG257" i="1" s="1"/>
  <c r="G257" i="1"/>
  <c r="BF257" i="1" s="1"/>
  <c r="BH257" i="1" s="1"/>
  <c r="E257" i="1"/>
  <c r="BL257" i="1" s="1"/>
  <c r="S257" i="1" s="1"/>
  <c r="R257" i="1" s="1" a="1"/>
  <c r="R257" i="1" s="1"/>
  <c r="D257" i="1"/>
  <c r="BK257" i="1" s="1"/>
  <c r="AZ256" i="1"/>
  <c r="AY256" i="1"/>
  <c r="AX256" i="1"/>
  <c r="P256" i="1"/>
  <c r="O256" i="1"/>
  <c r="U256" i="1" s="1"/>
  <c r="M256" i="1"/>
  <c r="W256" i="1" s="1"/>
  <c r="X256" i="1" s="1"/>
  <c r="AF256" i="1" s="1"/>
  <c r="K256" i="1"/>
  <c r="AI256" i="1" s="1"/>
  <c r="AJ256" i="1" s="1"/>
  <c r="AP256" i="1" s="1"/>
  <c r="AT256" i="1" s="1"/>
  <c r="J256" i="1"/>
  <c r="AH256" i="1" s="1"/>
  <c r="H256" i="1"/>
  <c r="BG256" i="1" s="1"/>
  <c r="G256" i="1"/>
  <c r="BF256" i="1" s="1"/>
  <c r="BH256" i="1" s="1"/>
  <c r="E256" i="1"/>
  <c r="BL256" i="1" s="1"/>
  <c r="S256" i="1" s="1"/>
  <c r="R256" i="1" s="1" a="1"/>
  <c r="R256" i="1" s="1"/>
  <c r="D256" i="1"/>
  <c r="BK256" i="1" s="1"/>
  <c r="AZ255" i="1"/>
  <c r="AY255" i="1"/>
  <c r="AX255" i="1"/>
  <c r="O255" i="1"/>
  <c r="M255" i="1"/>
  <c r="W255" i="1" s="1"/>
  <c r="X255" i="1" s="1"/>
  <c r="K255" i="1"/>
  <c r="AI255" i="1" s="1"/>
  <c r="AJ255" i="1" s="1"/>
  <c r="J255" i="1"/>
  <c r="AH255" i="1" s="1"/>
  <c r="H255" i="1"/>
  <c r="BG255" i="1" s="1"/>
  <c r="G255" i="1"/>
  <c r="BF255" i="1" s="1"/>
  <c r="BH255" i="1" s="1"/>
  <c r="E255" i="1"/>
  <c r="BL255" i="1" s="1"/>
  <c r="S255" i="1" s="1"/>
  <c r="R255" i="1" s="1" a="1"/>
  <c r="R255" i="1" s="1"/>
  <c r="D255" i="1"/>
  <c r="BK255" i="1" s="1"/>
  <c r="BK254" i="1"/>
  <c r="AZ254" i="1"/>
  <c r="AY254" i="1"/>
  <c r="AX254" i="1"/>
  <c r="AH254" i="1"/>
  <c r="O254" i="1"/>
  <c r="U254" i="1" s="1"/>
  <c r="M254" i="1"/>
  <c r="W254" i="1" s="1"/>
  <c r="X254" i="1" s="1"/>
  <c r="K254" i="1"/>
  <c r="AI254" i="1" s="1"/>
  <c r="AJ254" i="1" s="1"/>
  <c r="AP254" i="1" s="1"/>
  <c r="AT254" i="1" s="1"/>
  <c r="J254" i="1"/>
  <c r="H254" i="1"/>
  <c r="BG254" i="1" s="1"/>
  <c r="G254" i="1"/>
  <c r="BF254" i="1" s="1"/>
  <c r="BH254" i="1" s="1"/>
  <c r="E254" i="1"/>
  <c r="BL254" i="1" s="1"/>
  <c r="S254" i="1" s="1"/>
  <c r="R254" i="1" s="1" a="1"/>
  <c r="R254" i="1" s="1"/>
  <c r="D254" i="1"/>
  <c r="BK253" i="1"/>
  <c r="AZ253" i="1"/>
  <c r="AY253" i="1"/>
  <c r="AX253" i="1"/>
  <c r="O253" i="1"/>
  <c r="M253" i="1"/>
  <c r="W253" i="1" s="1"/>
  <c r="X253" i="1" s="1"/>
  <c r="K253" i="1"/>
  <c r="AI253" i="1" s="1"/>
  <c r="AJ253" i="1" s="1"/>
  <c r="J253" i="1"/>
  <c r="AH253" i="1" s="1"/>
  <c r="H253" i="1"/>
  <c r="BG253" i="1" s="1"/>
  <c r="G253" i="1"/>
  <c r="BF253" i="1" s="1"/>
  <c r="BH253" i="1" s="1"/>
  <c r="E253" i="1"/>
  <c r="BL253" i="1" s="1"/>
  <c r="S253" i="1" s="1"/>
  <c r="R253" i="1" s="1" a="1"/>
  <c r="R253" i="1" s="1"/>
  <c r="D253" i="1"/>
  <c r="BL252" i="1"/>
  <c r="S252" i="1" s="1"/>
  <c r="R252" i="1" s="1" a="1"/>
  <c r="R252" i="1" s="1"/>
  <c r="AZ252" i="1"/>
  <c r="AY252" i="1"/>
  <c r="AX252" i="1"/>
  <c r="AH252" i="1"/>
  <c r="O252" i="1"/>
  <c r="M252" i="1"/>
  <c r="W252" i="1" s="1"/>
  <c r="X252" i="1" s="1"/>
  <c r="AF252" i="1" s="1"/>
  <c r="K252" i="1"/>
  <c r="AI252" i="1" s="1"/>
  <c r="AJ252" i="1" s="1"/>
  <c r="J252" i="1"/>
  <c r="H252" i="1"/>
  <c r="BG252" i="1" s="1"/>
  <c r="G252" i="1"/>
  <c r="BF252" i="1" s="1"/>
  <c r="BH252" i="1" s="1"/>
  <c r="E252" i="1"/>
  <c r="D252" i="1"/>
  <c r="BK252" i="1" s="1"/>
  <c r="AZ251" i="1"/>
  <c r="AY251" i="1"/>
  <c r="AX251" i="1"/>
  <c r="O251" i="1"/>
  <c r="U251" i="1" s="1"/>
  <c r="M251" i="1"/>
  <c r="W251" i="1" s="1"/>
  <c r="X251" i="1" s="1"/>
  <c r="K251" i="1"/>
  <c r="AI251" i="1" s="1"/>
  <c r="AJ251" i="1" s="1"/>
  <c r="J251" i="1"/>
  <c r="AH251" i="1" s="1"/>
  <c r="H251" i="1"/>
  <c r="BG251" i="1" s="1"/>
  <c r="G251" i="1"/>
  <c r="BF251" i="1" s="1"/>
  <c r="BH251" i="1" s="1"/>
  <c r="E251" i="1"/>
  <c r="BL251" i="1" s="1"/>
  <c r="S251" i="1" s="1"/>
  <c r="R251" i="1" s="1" a="1"/>
  <c r="R251" i="1" s="1"/>
  <c r="D251" i="1"/>
  <c r="BK251" i="1" s="1"/>
  <c r="AZ250" i="1"/>
  <c r="AY250" i="1"/>
  <c r="AX250" i="1"/>
  <c r="AI250" i="1"/>
  <c r="AJ250" i="1" s="1"/>
  <c r="W250" i="1"/>
  <c r="X250" i="1" s="1"/>
  <c r="O250" i="1"/>
  <c r="M250" i="1"/>
  <c r="K250" i="1"/>
  <c r="J250" i="1"/>
  <c r="AH250" i="1" s="1"/>
  <c r="H250" i="1"/>
  <c r="BG250" i="1" s="1"/>
  <c r="G250" i="1"/>
  <c r="BF250" i="1" s="1"/>
  <c r="BH250" i="1" s="1"/>
  <c r="E250" i="1"/>
  <c r="BL250" i="1" s="1"/>
  <c r="S250" i="1" s="1"/>
  <c r="R250" i="1" s="1" a="1"/>
  <c r="R250" i="1" s="1"/>
  <c r="D250" i="1"/>
  <c r="BK250" i="1" s="1"/>
  <c r="AZ249" i="1"/>
  <c r="AY249" i="1"/>
  <c r="AX249" i="1"/>
  <c r="W249" i="1"/>
  <c r="X249" i="1" s="1"/>
  <c r="AF249" i="1" s="1"/>
  <c r="O249" i="1"/>
  <c r="U249" i="1" s="1"/>
  <c r="M249" i="1"/>
  <c r="K249" i="1"/>
  <c r="AI249" i="1" s="1"/>
  <c r="AJ249" i="1" s="1"/>
  <c r="J249" i="1"/>
  <c r="AH249" i="1" s="1"/>
  <c r="H249" i="1"/>
  <c r="BG249" i="1" s="1"/>
  <c r="G249" i="1"/>
  <c r="BF249" i="1" s="1"/>
  <c r="BH249" i="1" s="1"/>
  <c r="E249" i="1"/>
  <c r="BL249" i="1" s="1"/>
  <c r="S249" i="1" s="1"/>
  <c r="R249" i="1" s="1" a="1"/>
  <c r="R249" i="1" s="1"/>
  <c r="D249" i="1"/>
  <c r="BK249" i="1" s="1"/>
  <c r="BF248" i="1"/>
  <c r="BH248" i="1" s="1"/>
  <c r="AZ248" i="1"/>
  <c r="AY248" i="1"/>
  <c r="AX248" i="1"/>
  <c r="AJ248" i="1"/>
  <c r="O248" i="1"/>
  <c r="Q248" i="1" s="1"/>
  <c r="M248" i="1"/>
  <c r="W248" i="1" s="1"/>
  <c r="X248" i="1" s="1"/>
  <c r="K248" i="1"/>
  <c r="AI248" i="1" s="1"/>
  <c r="J248" i="1"/>
  <c r="AH248" i="1" s="1"/>
  <c r="H248" i="1"/>
  <c r="BG248" i="1" s="1"/>
  <c r="G248" i="1"/>
  <c r="E248" i="1"/>
  <c r="BL248" i="1" s="1"/>
  <c r="S248" i="1" s="1"/>
  <c r="R248" i="1" s="1" a="1"/>
  <c r="R248" i="1" s="1"/>
  <c r="D248" i="1"/>
  <c r="BK248" i="1" s="1"/>
  <c r="AZ247" i="1"/>
  <c r="AY247" i="1"/>
  <c r="AX247" i="1"/>
  <c r="AI247" i="1"/>
  <c r="AJ247" i="1" s="1"/>
  <c r="AK247" i="1" s="1" a="1"/>
  <c r="AK247" i="1" s="1"/>
  <c r="O247" i="1"/>
  <c r="Q247" i="1" s="1"/>
  <c r="M247" i="1"/>
  <c r="W247" i="1" s="1"/>
  <c r="X247" i="1" s="1"/>
  <c r="AF247" i="1" s="1"/>
  <c r="K247" i="1"/>
  <c r="J247" i="1"/>
  <c r="AH247" i="1" s="1"/>
  <c r="H247" i="1"/>
  <c r="BG247" i="1" s="1"/>
  <c r="G247" i="1"/>
  <c r="BF247" i="1" s="1"/>
  <c r="BH247" i="1" s="1"/>
  <c r="E247" i="1"/>
  <c r="BL247" i="1" s="1"/>
  <c r="S247" i="1" s="1"/>
  <c r="R247" i="1" s="1" a="1"/>
  <c r="R247" i="1" s="1"/>
  <c r="D247" i="1"/>
  <c r="BK247" i="1" s="1"/>
  <c r="AZ246" i="1"/>
  <c r="AY246" i="1"/>
  <c r="AX246" i="1"/>
  <c r="O246" i="1"/>
  <c r="P246" i="1" s="1"/>
  <c r="M246" i="1"/>
  <c r="W246" i="1" s="1"/>
  <c r="X246" i="1" s="1"/>
  <c r="K246" i="1"/>
  <c r="AI246" i="1" s="1"/>
  <c r="AJ246" i="1" s="1"/>
  <c r="J246" i="1"/>
  <c r="AH246" i="1" s="1"/>
  <c r="H246" i="1"/>
  <c r="BG246" i="1" s="1"/>
  <c r="G246" i="1"/>
  <c r="BF246" i="1" s="1"/>
  <c r="BH246" i="1" s="1"/>
  <c r="E246" i="1"/>
  <c r="BL246" i="1" s="1"/>
  <c r="S246" i="1" s="1"/>
  <c r="R246" i="1" s="1" a="1"/>
  <c r="R246" i="1" s="1"/>
  <c r="D246" i="1"/>
  <c r="BK246" i="1" s="1"/>
  <c r="AZ245" i="1"/>
  <c r="AY245" i="1"/>
  <c r="AX245" i="1"/>
  <c r="Q245" i="1"/>
  <c r="O245" i="1"/>
  <c r="M245" i="1"/>
  <c r="W245" i="1" s="1"/>
  <c r="X245" i="1" s="1"/>
  <c r="K245" i="1"/>
  <c r="AI245" i="1" s="1"/>
  <c r="AJ245" i="1" s="1"/>
  <c r="J245" i="1"/>
  <c r="AH245" i="1" s="1"/>
  <c r="H245" i="1"/>
  <c r="BG245" i="1" s="1"/>
  <c r="G245" i="1"/>
  <c r="BF245" i="1" s="1"/>
  <c r="BH245" i="1" s="1"/>
  <c r="E245" i="1"/>
  <c r="BL245" i="1" s="1"/>
  <c r="S245" i="1" s="1"/>
  <c r="R245" i="1" s="1" a="1"/>
  <c r="R245" i="1" s="1"/>
  <c r="D245" i="1"/>
  <c r="BK245" i="1" s="1"/>
  <c r="AZ244" i="1"/>
  <c r="AY244" i="1"/>
  <c r="AX244" i="1"/>
  <c r="O244" i="1"/>
  <c r="M244" i="1"/>
  <c r="W244" i="1" s="1"/>
  <c r="X244" i="1" s="1"/>
  <c r="K244" i="1"/>
  <c r="AI244" i="1" s="1"/>
  <c r="AJ244" i="1" s="1"/>
  <c r="J244" i="1"/>
  <c r="AH244" i="1" s="1"/>
  <c r="H244" i="1"/>
  <c r="BG244" i="1" s="1"/>
  <c r="G244" i="1"/>
  <c r="BF244" i="1" s="1"/>
  <c r="BH244" i="1" s="1"/>
  <c r="E244" i="1"/>
  <c r="BL244" i="1" s="1"/>
  <c r="S244" i="1" s="1"/>
  <c r="R244" i="1" s="1" a="1"/>
  <c r="R244" i="1" s="1"/>
  <c r="D244" i="1"/>
  <c r="BK244" i="1" s="1"/>
  <c r="AZ243" i="1"/>
  <c r="AY243" i="1"/>
  <c r="AX243" i="1"/>
  <c r="O243" i="1"/>
  <c r="Q243" i="1" s="1"/>
  <c r="U243" i="1" s="1"/>
  <c r="M243" i="1"/>
  <c r="W243" i="1" s="1"/>
  <c r="X243" i="1" s="1"/>
  <c r="AF243" i="1" s="1"/>
  <c r="K243" i="1"/>
  <c r="AI243" i="1" s="1"/>
  <c r="AJ243" i="1" s="1"/>
  <c r="J243" i="1"/>
  <c r="AH243" i="1" s="1"/>
  <c r="H243" i="1"/>
  <c r="BG243" i="1" s="1"/>
  <c r="G243" i="1"/>
  <c r="BF243" i="1" s="1"/>
  <c r="BH243" i="1" s="1"/>
  <c r="E243" i="1"/>
  <c r="BL243" i="1" s="1"/>
  <c r="S243" i="1" s="1"/>
  <c r="R243" i="1" s="1" a="1"/>
  <c r="R243" i="1" s="1"/>
  <c r="D243" i="1"/>
  <c r="BK243" i="1" s="1"/>
  <c r="AZ242" i="1"/>
  <c r="AY242" i="1"/>
  <c r="AX242" i="1"/>
  <c r="O242" i="1"/>
  <c r="M242" i="1"/>
  <c r="W242" i="1" s="1"/>
  <c r="X242" i="1" s="1"/>
  <c r="AF242" i="1" s="1"/>
  <c r="K242" i="1"/>
  <c r="AI242" i="1" s="1"/>
  <c r="AJ242" i="1" s="1"/>
  <c r="AP242" i="1" s="1"/>
  <c r="AT242" i="1" s="1"/>
  <c r="AW242" i="1" s="1"/>
  <c r="BB242" i="1" s="1"/>
  <c r="J242" i="1"/>
  <c r="AH242" i="1" s="1"/>
  <c r="H242" i="1"/>
  <c r="BG242" i="1" s="1"/>
  <c r="G242" i="1"/>
  <c r="BF242" i="1" s="1"/>
  <c r="BH242" i="1" s="1"/>
  <c r="E242" i="1"/>
  <c r="BL242" i="1" s="1"/>
  <c r="S242" i="1" s="1"/>
  <c r="R242" i="1" s="1" a="1"/>
  <c r="R242" i="1" s="1"/>
  <c r="D242" i="1"/>
  <c r="BK242" i="1" s="1"/>
  <c r="AZ241" i="1"/>
  <c r="AY241" i="1"/>
  <c r="AX241" i="1"/>
  <c r="AI241" i="1"/>
  <c r="AJ241" i="1" s="1"/>
  <c r="O241" i="1"/>
  <c r="Q241" i="1" s="1"/>
  <c r="U241" i="1" s="1"/>
  <c r="M241" i="1"/>
  <c r="W241" i="1" s="1"/>
  <c r="X241" i="1" s="1"/>
  <c r="K241" i="1"/>
  <c r="J241" i="1"/>
  <c r="AH241" i="1" s="1"/>
  <c r="H241" i="1"/>
  <c r="BG241" i="1" s="1"/>
  <c r="G241" i="1"/>
  <c r="BF241" i="1" s="1"/>
  <c r="BH241" i="1" s="1"/>
  <c r="E241" i="1"/>
  <c r="BL241" i="1" s="1"/>
  <c r="D241" i="1"/>
  <c r="BK241" i="1" s="1"/>
  <c r="AZ240" i="1"/>
  <c r="AY240" i="1"/>
  <c r="AX240" i="1"/>
  <c r="O240" i="1"/>
  <c r="Q240" i="1" s="1"/>
  <c r="U240" i="1" s="1"/>
  <c r="M240" i="1"/>
  <c r="W240" i="1" s="1"/>
  <c r="X240" i="1" s="1"/>
  <c r="K240" i="1"/>
  <c r="AI240" i="1" s="1"/>
  <c r="AJ240" i="1" s="1"/>
  <c r="J240" i="1"/>
  <c r="AH240" i="1" s="1"/>
  <c r="H240" i="1"/>
  <c r="BG240" i="1" s="1"/>
  <c r="G240" i="1"/>
  <c r="BF240" i="1" s="1"/>
  <c r="BH240" i="1" s="1"/>
  <c r="E240" i="1"/>
  <c r="BL240" i="1" s="1"/>
  <c r="S240" i="1" s="1"/>
  <c r="D240" i="1"/>
  <c r="BK240" i="1" s="1"/>
  <c r="AZ239" i="1"/>
  <c r="AY239" i="1"/>
  <c r="AX239" i="1"/>
  <c r="O239" i="1"/>
  <c r="M239" i="1"/>
  <c r="W239" i="1" s="1"/>
  <c r="X239" i="1" s="1"/>
  <c r="K239" i="1"/>
  <c r="AI239" i="1" s="1"/>
  <c r="AJ239" i="1" s="1"/>
  <c r="J239" i="1"/>
  <c r="AH239" i="1" s="1"/>
  <c r="H239" i="1"/>
  <c r="BG239" i="1" s="1"/>
  <c r="G239" i="1"/>
  <c r="BF239" i="1" s="1"/>
  <c r="BH239" i="1" s="1"/>
  <c r="E239" i="1"/>
  <c r="BL239" i="1" s="1"/>
  <c r="D239" i="1"/>
  <c r="BK239" i="1" s="1"/>
  <c r="AZ238" i="1"/>
  <c r="AY238" i="1"/>
  <c r="AX238" i="1"/>
  <c r="O238" i="1"/>
  <c r="Q238" i="1" s="1"/>
  <c r="M238" i="1"/>
  <c r="W238" i="1" s="1"/>
  <c r="X238" i="1" s="1"/>
  <c r="K238" i="1"/>
  <c r="AI238" i="1" s="1"/>
  <c r="AJ238" i="1" s="1"/>
  <c r="J238" i="1"/>
  <c r="AH238" i="1" s="1"/>
  <c r="H238" i="1"/>
  <c r="BG238" i="1" s="1"/>
  <c r="G238" i="1"/>
  <c r="BF238" i="1" s="1"/>
  <c r="BH238" i="1" s="1"/>
  <c r="E238" i="1"/>
  <c r="BL238" i="1" s="1"/>
  <c r="S238" i="1" s="1"/>
  <c r="R238" i="1" s="1" a="1"/>
  <c r="R238" i="1" s="1"/>
  <c r="D238" i="1"/>
  <c r="BK238" i="1" s="1"/>
  <c r="BL237" i="1"/>
  <c r="S237" i="1" s="1"/>
  <c r="R237" i="1" s="1" a="1"/>
  <c r="R237" i="1" s="1"/>
  <c r="AZ237" i="1"/>
  <c r="AY237" i="1"/>
  <c r="AX237" i="1"/>
  <c r="O237" i="1"/>
  <c r="Q237" i="1" s="1"/>
  <c r="U237" i="1" s="1"/>
  <c r="M237" i="1"/>
  <c r="W237" i="1" s="1"/>
  <c r="X237" i="1" s="1"/>
  <c r="AF237" i="1" s="1"/>
  <c r="K237" i="1"/>
  <c r="AI237" i="1" s="1"/>
  <c r="AJ237" i="1" s="1"/>
  <c r="AK237" i="1" s="1" a="1"/>
  <c r="AK237" i="1" s="1"/>
  <c r="J237" i="1"/>
  <c r="AH237" i="1" s="1"/>
  <c r="H237" i="1"/>
  <c r="BG237" i="1" s="1"/>
  <c r="G237" i="1"/>
  <c r="BF237" i="1" s="1"/>
  <c r="BH237" i="1" s="1"/>
  <c r="E237" i="1"/>
  <c r="D237" i="1"/>
  <c r="BK237" i="1" s="1"/>
  <c r="AZ236" i="1"/>
  <c r="AY236" i="1"/>
  <c r="AX236" i="1"/>
  <c r="O236" i="1"/>
  <c r="M236" i="1"/>
  <c r="W236" i="1" s="1"/>
  <c r="X236" i="1" s="1"/>
  <c r="K236" i="1"/>
  <c r="AI236" i="1" s="1"/>
  <c r="AJ236" i="1" s="1"/>
  <c r="J236" i="1"/>
  <c r="AH236" i="1" s="1"/>
  <c r="H236" i="1"/>
  <c r="BG236" i="1" s="1"/>
  <c r="G236" i="1"/>
  <c r="BF236" i="1" s="1"/>
  <c r="BH236" i="1" s="1"/>
  <c r="E236" i="1"/>
  <c r="BL236" i="1" s="1"/>
  <c r="D236" i="1"/>
  <c r="BK236" i="1" s="1"/>
  <c r="BF235" i="1"/>
  <c r="BH235" i="1" s="1"/>
  <c r="AZ235" i="1"/>
  <c r="AY235" i="1"/>
  <c r="AX235" i="1"/>
  <c r="X235" i="1"/>
  <c r="O235" i="1"/>
  <c r="M235" i="1"/>
  <c r="W235" i="1" s="1"/>
  <c r="K235" i="1"/>
  <c r="AI235" i="1" s="1"/>
  <c r="AJ235" i="1" s="1"/>
  <c r="J235" i="1"/>
  <c r="AH235" i="1" s="1"/>
  <c r="H235" i="1"/>
  <c r="BG235" i="1" s="1"/>
  <c r="G235" i="1"/>
  <c r="E235" i="1"/>
  <c r="BL235" i="1" s="1"/>
  <c r="D235" i="1"/>
  <c r="BK235" i="1" s="1"/>
  <c r="AZ234" i="1"/>
  <c r="AY234" i="1"/>
  <c r="AX234" i="1"/>
  <c r="O234" i="1"/>
  <c r="M234" i="1"/>
  <c r="W234" i="1" s="1"/>
  <c r="X234" i="1" s="1"/>
  <c r="K234" i="1"/>
  <c r="AI234" i="1" s="1"/>
  <c r="AJ234" i="1" s="1"/>
  <c r="AP234" i="1" s="1"/>
  <c r="AT234" i="1" s="1"/>
  <c r="AW234" i="1" s="1"/>
  <c r="J234" i="1"/>
  <c r="AH234" i="1" s="1"/>
  <c r="H234" i="1"/>
  <c r="BG234" i="1" s="1"/>
  <c r="G234" i="1"/>
  <c r="BF234" i="1" s="1"/>
  <c r="BH234" i="1" s="1"/>
  <c r="E234" i="1"/>
  <c r="BL234" i="1" s="1"/>
  <c r="S234" i="1" s="1"/>
  <c r="D234" i="1"/>
  <c r="BK234" i="1" s="1"/>
  <c r="AZ233" i="1"/>
  <c r="AY233" i="1"/>
  <c r="AX233" i="1"/>
  <c r="AH233" i="1"/>
  <c r="W233" i="1"/>
  <c r="X233" i="1" s="1"/>
  <c r="O233" i="1"/>
  <c r="Q233" i="1" s="1"/>
  <c r="U233" i="1" s="1"/>
  <c r="M233" i="1"/>
  <c r="K233" i="1"/>
  <c r="AI233" i="1" s="1"/>
  <c r="AJ233" i="1" s="1"/>
  <c r="AP233" i="1" s="1"/>
  <c r="AT233" i="1" s="1"/>
  <c r="J233" i="1"/>
  <c r="H233" i="1"/>
  <c r="BG233" i="1" s="1"/>
  <c r="G233" i="1"/>
  <c r="BF233" i="1" s="1"/>
  <c r="BH233" i="1" s="1"/>
  <c r="E233" i="1"/>
  <c r="BL233" i="1" s="1"/>
  <c r="S233" i="1" s="1"/>
  <c r="D233" i="1"/>
  <c r="BK233" i="1" s="1"/>
  <c r="AZ232" i="1"/>
  <c r="AY232" i="1"/>
  <c r="AX232" i="1"/>
  <c r="AH232" i="1"/>
  <c r="W232" i="1"/>
  <c r="X232" i="1" s="1"/>
  <c r="O232" i="1"/>
  <c r="Q232" i="1" s="1"/>
  <c r="U232" i="1" s="1"/>
  <c r="M232" i="1"/>
  <c r="K232" i="1"/>
  <c r="AI232" i="1" s="1"/>
  <c r="AJ232" i="1" s="1"/>
  <c r="AK232" i="1" s="1" a="1"/>
  <c r="AK232" i="1" s="1"/>
  <c r="J232" i="1"/>
  <c r="H232" i="1"/>
  <c r="BG232" i="1" s="1"/>
  <c r="G232" i="1"/>
  <c r="BF232" i="1" s="1"/>
  <c r="BH232" i="1" s="1"/>
  <c r="E232" i="1"/>
  <c r="BL232" i="1" s="1"/>
  <c r="D232" i="1"/>
  <c r="BK232" i="1" s="1"/>
  <c r="BK231" i="1"/>
  <c r="AZ231" i="1"/>
  <c r="AY231" i="1"/>
  <c r="AX231" i="1"/>
  <c r="O231" i="1"/>
  <c r="Q231" i="1" s="1"/>
  <c r="M231" i="1"/>
  <c r="W231" i="1" s="1"/>
  <c r="X231" i="1" s="1"/>
  <c r="K231" i="1"/>
  <c r="AI231" i="1" s="1"/>
  <c r="AJ231" i="1" s="1"/>
  <c r="J231" i="1"/>
  <c r="AH231" i="1" s="1"/>
  <c r="H231" i="1"/>
  <c r="BG231" i="1" s="1"/>
  <c r="G231" i="1"/>
  <c r="BF231" i="1" s="1"/>
  <c r="BH231" i="1" s="1"/>
  <c r="E231" i="1"/>
  <c r="BL231" i="1" s="1"/>
  <c r="S231" i="1" s="1"/>
  <c r="D231" i="1"/>
  <c r="BL230" i="1"/>
  <c r="S230" i="1" s="1"/>
  <c r="R230" i="1" s="1" a="1"/>
  <c r="R230" i="1" s="1"/>
  <c r="BK230" i="1"/>
  <c r="AZ230" i="1"/>
  <c r="AY230" i="1"/>
  <c r="AX230" i="1"/>
  <c r="O230" i="1"/>
  <c r="M230" i="1"/>
  <c r="W230" i="1" s="1"/>
  <c r="X230" i="1" s="1"/>
  <c r="AF230" i="1" s="1"/>
  <c r="K230" i="1"/>
  <c r="AI230" i="1" s="1"/>
  <c r="AJ230" i="1" s="1"/>
  <c r="AP230" i="1" s="1"/>
  <c r="AT230" i="1" s="1"/>
  <c r="J230" i="1"/>
  <c r="AH230" i="1" s="1"/>
  <c r="H230" i="1"/>
  <c r="BG230" i="1" s="1"/>
  <c r="G230" i="1"/>
  <c r="BF230" i="1" s="1"/>
  <c r="BH230" i="1" s="1"/>
  <c r="E230" i="1"/>
  <c r="D230" i="1"/>
  <c r="AZ229" i="1"/>
  <c r="AY229" i="1"/>
  <c r="AX229" i="1"/>
  <c r="AI229" i="1"/>
  <c r="AJ229" i="1" s="1"/>
  <c r="AH229" i="1"/>
  <c r="O229" i="1"/>
  <c r="Q229" i="1" s="1"/>
  <c r="U229" i="1" s="1"/>
  <c r="M229" i="1"/>
  <c r="W229" i="1" s="1"/>
  <c r="X229" i="1" s="1"/>
  <c r="K229" i="1"/>
  <c r="J229" i="1"/>
  <c r="H229" i="1"/>
  <c r="BG229" i="1" s="1"/>
  <c r="G229" i="1"/>
  <c r="BF229" i="1" s="1"/>
  <c r="BH229" i="1" s="1"/>
  <c r="E229" i="1"/>
  <c r="BL229" i="1" s="1"/>
  <c r="S229" i="1" s="1"/>
  <c r="R229" i="1" s="1" a="1"/>
  <c r="R229" i="1" s="1"/>
  <c r="D229" i="1"/>
  <c r="BK229" i="1" s="1"/>
  <c r="AZ228" i="1"/>
  <c r="AY228" i="1"/>
  <c r="AX228" i="1"/>
  <c r="O228" i="1"/>
  <c r="Q228" i="1" s="1"/>
  <c r="M228" i="1"/>
  <c r="W228" i="1" s="1"/>
  <c r="X228" i="1" s="1"/>
  <c r="K228" i="1"/>
  <c r="AI228" i="1" s="1"/>
  <c r="AJ228" i="1" s="1"/>
  <c r="J228" i="1"/>
  <c r="AH228" i="1" s="1"/>
  <c r="H228" i="1"/>
  <c r="BG228" i="1" s="1"/>
  <c r="G228" i="1"/>
  <c r="BF228" i="1" s="1"/>
  <c r="BH228" i="1" s="1"/>
  <c r="E228" i="1"/>
  <c r="BL228" i="1" s="1"/>
  <c r="D228" i="1"/>
  <c r="BK228" i="1" s="1"/>
  <c r="AZ227" i="1"/>
  <c r="AY227" i="1"/>
  <c r="AX227" i="1"/>
  <c r="AH227" i="1"/>
  <c r="O227" i="1"/>
  <c r="M227" i="1"/>
  <c r="W227" i="1" s="1"/>
  <c r="X227" i="1" s="1"/>
  <c r="K227" i="1"/>
  <c r="AI227" i="1" s="1"/>
  <c r="AJ227" i="1" s="1"/>
  <c r="AP227" i="1" s="1"/>
  <c r="AT227" i="1" s="1"/>
  <c r="J227" i="1"/>
  <c r="H227" i="1"/>
  <c r="BG227" i="1" s="1"/>
  <c r="G227" i="1"/>
  <c r="BF227" i="1" s="1"/>
  <c r="BH227" i="1" s="1"/>
  <c r="E227" i="1"/>
  <c r="BL227" i="1" s="1"/>
  <c r="D227" i="1"/>
  <c r="BK227" i="1" s="1"/>
  <c r="BF226" i="1"/>
  <c r="BH226" i="1" s="1"/>
  <c r="AZ226" i="1"/>
  <c r="AY226" i="1"/>
  <c r="AX226" i="1"/>
  <c r="O226" i="1"/>
  <c r="M226" i="1"/>
  <c r="W226" i="1" s="1"/>
  <c r="X226" i="1" s="1"/>
  <c r="AF226" i="1" s="1"/>
  <c r="K226" i="1"/>
  <c r="AI226" i="1" s="1"/>
  <c r="AJ226" i="1" s="1"/>
  <c r="J226" i="1"/>
  <c r="AH226" i="1" s="1"/>
  <c r="H226" i="1"/>
  <c r="BG226" i="1" s="1"/>
  <c r="G226" i="1"/>
  <c r="E226" i="1"/>
  <c r="BL226" i="1" s="1"/>
  <c r="D226" i="1"/>
  <c r="BK226" i="1" s="1"/>
  <c r="AZ225" i="1"/>
  <c r="AY225" i="1"/>
  <c r="AX225" i="1"/>
  <c r="O225" i="1"/>
  <c r="Q225" i="1" s="1"/>
  <c r="M225" i="1"/>
  <c r="W225" i="1" s="1"/>
  <c r="X225" i="1" s="1"/>
  <c r="AF225" i="1" s="1"/>
  <c r="K225" i="1"/>
  <c r="AI225" i="1" s="1"/>
  <c r="AJ225" i="1" s="1"/>
  <c r="AP225" i="1" s="1"/>
  <c r="AT225" i="1" s="1"/>
  <c r="J225" i="1"/>
  <c r="AH225" i="1" s="1"/>
  <c r="H225" i="1"/>
  <c r="BG225" i="1" s="1"/>
  <c r="G225" i="1"/>
  <c r="BF225" i="1" s="1"/>
  <c r="BH225" i="1" s="1"/>
  <c r="E225" i="1"/>
  <c r="BL225" i="1" s="1"/>
  <c r="D225" i="1"/>
  <c r="BK225" i="1" s="1"/>
  <c r="AZ224" i="1"/>
  <c r="AY224" i="1"/>
  <c r="AX224" i="1"/>
  <c r="O224" i="1"/>
  <c r="Q224" i="1" s="1"/>
  <c r="U224" i="1" s="1"/>
  <c r="M224" i="1"/>
  <c r="W224" i="1" s="1"/>
  <c r="X224" i="1" s="1"/>
  <c r="K224" i="1"/>
  <c r="AI224" i="1" s="1"/>
  <c r="AJ224" i="1" s="1"/>
  <c r="J224" i="1"/>
  <c r="AH224" i="1" s="1"/>
  <c r="H224" i="1"/>
  <c r="BG224" i="1" s="1"/>
  <c r="G224" i="1"/>
  <c r="BF224" i="1" s="1"/>
  <c r="BH224" i="1" s="1"/>
  <c r="E224" i="1"/>
  <c r="BL224" i="1" s="1"/>
  <c r="S224" i="1" s="1"/>
  <c r="D224" i="1"/>
  <c r="BK224" i="1" s="1"/>
  <c r="AZ223" i="1"/>
  <c r="AY223" i="1"/>
  <c r="AX223" i="1"/>
  <c r="W223" i="1"/>
  <c r="X223" i="1" s="1"/>
  <c r="Q223" i="1"/>
  <c r="U223" i="1" s="1"/>
  <c r="O223" i="1"/>
  <c r="M223" i="1"/>
  <c r="K223" i="1"/>
  <c r="AI223" i="1" s="1"/>
  <c r="AJ223" i="1" s="1"/>
  <c r="J223" i="1"/>
  <c r="AH223" i="1" s="1"/>
  <c r="H223" i="1"/>
  <c r="BG223" i="1" s="1"/>
  <c r="G223" i="1"/>
  <c r="BF223" i="1" s="1"/>
  <c r="BH223" i="1" s="1"/>
  <c r="E223" i="1"/>
  <c r="BL223" i="1" s="1"/>
  <c r="D223" i="1"/>
  <c r="BK223" i="1" s="1"/>
  <c r="AZ222" i="1"/>
  <c r="AY222" i="1"/>
  <c r="AX222" i="1"/>
  <c r="Y222" i="1"/>
  <c r="O222" i="1"/>
  <c r="M222" i="1"/>
  <c r="W222" i="1" s="1"/>
  <c r="X222" i="1" s="1"/>
  <c r="AF222" i="1" s="1"/>
  <c r="K222" i="1"/>
  <c r="AI222" i="1" s="1"/>
  <c r="AJ222" i="1" s="1"/>
  <c r="AK222" i="1" s="1" a="1"/>
  <c r="AK222" i="1" s="1"/>
  <c r="J222" i="1"/>
  <c r="AH222" i="1" s="1"/>
  <c r="H222" i="1"/>
  <c r="BG222" i="1" s="1"/>
  <c r="G222" i="1"/>
  <c r="BF222" i="1" s="1"/>
  <c r="BH222" i="1" s="1"/>
  <c r="E222" i="1"/>
  <c r="BL222" i="1" s="1"/>
  <c r="D222" i="1"/>
  <c r="BK222" i="1" s="1"/>
  <c r="BL221" i="1"/>
  <c r="AZ221" i="1"/>
  <c r="AY221" i="1"/>
  <c r="AX221" i="1"/>
  <c r="O221" i="1"/>
  <c r="M221" i="1"/>
  <c r="W221" i="1" s="1"/>
  <c r="X221" i="1" s="1"/>
  <c r="Y221" i="1" s="1"/>
  <c r="Z221" i="1" s="1"/>
  <c r="K221" i="1"/>
  <c r="AI221" i="1" s="1"/>
  <c r="AJ221" i="1" s="1"/>
  <c r="AK221" i="1" s="1" a="1"/>
  <c r="AK221" i="1" s="1"/>
  <c r="J221" i="1"/>
  <c r="AH221" i="1" s="1"/>
  <c r="H221" i="1"/>
  <c r="BG221" i="1" s="1"/>
  <c r="G221" i="1"/>
  <c r="BF221" i="1" s="1"/>
  <c r="BH221" i="1" s="1"/>
  <c r="E221" i="1"/>
  <c r="D221" i="1"/>
  <c r="BK221" i="1" s="1"/>
  <c r="BK220" i="1"/>
  <c r="BG220" i="1"/>
  <c r="BF220" i="1"/>
  <c r="BH220" i="1" s="1"/>
  <c r="AZ220" i="1"/>
  <c r="AY220" i="1"/>
  <c r="AX220" i="1"/>
  <c r="O220" i="1"/>
  <c r="M220" i="1"/>
  <c r="W220" i="1" s="1"/>
  <c r="X220" i="1" s="1"/>
  <c r="AF220" i="1" s="1"/>
  <c r="K220" i="1"/>
  <c r="AI220" i="1" s="1"/>
  <c r="AJ220" i="1" s="1"/>
  <c r="AP220" i="1" s="1"/>
  <c r="AT220" i="1" s="1"/>
  <c r="AU220" i="1" s="1"/>
  <c r="J220" i="1"/>
  <c r="AH220" i="1" s="1"/>
  <c r="H220" i="1"/>
  <c r="G220" i="1"/>
  <c r="E220" i="1"/>
  <c r="BL220" i="1" s="1"/>
  <c r="D220" i="1"/>
  <c r="BG219" i="1"/>
  <c r="BF219" i="1"/>
  <c r="BH219" i="1" s="1"/>
  <c r="AZ219" i="1"/>
  <c r="AY219" i="1"/>
  <c r="AX219" i="1"/>
  <c r="O219" i="1"/>
  <c r="Q219" i="1" s="1"/>
  <c r="M219" i="1"/>
  <c r="W219" i="1" s="1"/>
  <c r="X219" i="1" s="1"/>
  <c r="K219" i="1"/>
  <c r="AI219" i="1" s="1"/>
  <c r="AJ219" i="1" s="1"/>
  <c r="J219" i="1"/>
  <c r="AH219" i="1" s="1"/>
  <c r="H219" i="1"/>
  <c r="G219" i="1"/>
  <c r="E219" i="1"/>
  <c r="BL219" i="1" s="1"/>
  <c r="S219" i="1" s="1"/>
  <c r="D219" i="1"/>
  <c r="BK219" i="1" s="1"/>
  <c r="AZ218" i="1"/>
  <c r="AY218" i="1"/>
  <c r="AX218" i="1"/>
  <c r="AI218" i="1"/>
  <c r="AJ218" i="1" s="1"/>
  <c r="AK218" i="1" s="1" a="1"/>
  <c r="AK218" i="1" s="1"/>
  <c r="W218" i="1"/>
  <c r="X218" i="1" s="1"/>
  <c r="Q218" i="1"/>
  <c r="U218" i="1" s="1"/>
  <c r="O218" i="1"/>
  <c r="M218" i="1"/>
  <c r="K218" i="1"/>
  <c r="J218" i="1"/>
  <c r="AH218" i="1" s="1"/>
  <c r="H218" i="1"/>
  <c r="BG218" i="1" s="1"/>
  <c r="G218" i="1"/>
  <c r="BF218" i="1" s="1"/>
  <c r="BH218" i="1" s="1"/>
  <c r="E218" i="1"/>
  <c r="BL218" i="1" s="1"/>
  <c r="D218" i="1"/>
  <c r="BK218" i="1" s="1"/>
  <c r="BK217" i="1"/>
  <c r="BG217" i="1"/>
  <c r="AZ217" i="1"/>
  <c r="AY217" i="1"/>
  <c r="AX217" i="1"/>
  <c r="AJ217" i="1"/>
  <c r="AP217" i="1" s="1"/>
  <c r="AT217" i="1" s="1"/>
  <c r="W217" i="1"/>
  <c r="X217" i="1" s="1"/>
  <c r="O217" i="1"/>
  <c r="M217" i="1"/>
  <c r="K217" i="1"/>
  <c r="AI217" i="1" s="1"/>
  <c r="J217" i="1"/>
  <c r="AH217" i="1" s="1"/>
  <c r="H217" i="1"/>
  <c r="G217" i="1"/>
  <c r="BF217" i="1" s="1"/>
  <c r="BH217" i="1" s="1"/>
  <c r="E217" i="1"/>
  <c r="BL217" i="1" s="1"/>
  <c r="D217" i="1"/>
  <c r="AZ216" i="1"/>
  <c r="AY216" i="1"/>
  <c r="AX216" i="1"/>
  <c r="AI216" i="1"/>
  <c r="AJ216" i="1" s="1"/>
  <c r="W216" i="1"/>
  <c r="X216" i="1" s="1"/>
  <c r="O216" i="1"/>
  <c r="M216" i="1"/>
  <c r="K216" i="1"/>
  <c r="J216" i="1"/>
  <c r="AH216" i="1" s="1"/>
  <c r="H216" i="1"/>
  <c r="BG216" i="1" s="1"/>
  <c r="G216" i="1"/>
  <c r="BF216" i="1" s="1"/>
  <c r="BH216" i="1" s="1"/>
  <c r="E216" i="1"/>
  <c r="BL216" i="1" s="1"/>
  <c r="S216" i="1" s="1"/>
  <c r="D216" i="1"/>
  <c r="BK216" i="1" s="1"/>
  <c r="AZ215" i="1"/>
  <c r="AY215" i="1"/>
  <c r="AX215" i="1"/>
  <c r="O215" i="1"/>
  <c r="M215" i="1"/>
  <c r="W215" i="1" s="1"/>
  <c r="X215" i="1" s="1"/>
  <c r="AF215" i="1" s="1"/>
  <c r="K215" i="1"/>
  <c r="AI215" i="1" s="1"/>
  <c r="AJ215" i="1" s="1"/>
  <c r="J215" i="1"/>
  <c r="AH215" i="1" s="1"/>
  <c r="H215" i="1"/>
  <c r="BG215" i="1" s="1"/>
  <c r="G215" i="1"/>
  <c r="BF215" i="1" s="1"/>
  <c r="BH215" i="1" s="1"/>
  <c r="E215" i="1"/>
  <c r="BL215" i="1" s="1"/>
  <c r="D215" i="1"/>
  <c r="BK215" i="1" s="1"/>
  <c r="BG214" i="1"/>
  <c r="BF214" i="1"/>
  <c r="BH214" i="1" s="1"/>
  <c r="AZ214" i="1"/>
  <c r="AY214" i="1"/>
  <c r="AX214" i="1"/>
  <c r="O214" i="1"/>
  <c r="M214" i="1"/>
  <c r="W214" i="1" s="1"/>
  <c r="X214" i="1" s="1"/>
  <c r="K214" i="1"/>
  <c r="AI214" i="1" s="1"/>
  <c r="AJ214" i="1" s="1"/>
  <c r="J214" i="1"/>
  <c r="AH214" i="1" s="1"/>
  <c r="H214" i="1"/>
  <c r="G214" i="1"/>
  <c r="E214" i="1"/>
  <c r="BL214" i="1" s="1"/>
  <c r="D214" i="1"/>
  <c r="BK214" i="1" s="1"/>
  <c r="AZ213" i="1"/>
  <c r="AY213" i="1"/>
  <c r="AX213" i="1"/>
  <c r="O213" i="1"/>
  <c r="Q213" i="1" s="1"/>
  <c r="U213" i="1" s="1"/>
  <c r="M213" i="1"/>
  <c r="W213" i="1" s="1"/>
  <c r="X213" i="1" s="1"/>
  <c r="K213" i="1"/>
  <c r="AI213" i="1" s="1"/>
  <c r="AJ213" i="1" s="1"/>
  <c r="J213" i="1"/>
  <c r="AH213" i="1" s="1"/>
  <c r="H213" i="1"/>
  <c r="BG213" i="1" s="1"/>
  <c r="G213" i="1"/>
  <c r="BF213" i="1" s="1"/>
  <c r="BH213" i="1" s="1"/>
  <c r="E213" i="1"/>
  <c r="BL213" i="1" s="1"/>
  <c r="D213" i="1"/>
  <c r="BK213" i="1" s="1"/>
  <c r="BL212" i="1"/>
  <c r="S212" i="1" s="1"/>
  <c r="R212" i="1" s="1" a="1"/>
  <c r="R212" i="1" s="1"/>
  <c r="AZ212" i="1"/>
  <c r="AY212" i="1"/>
  <c r="AX212" i="1"/>
  <c r="O212" i="1"/>
  <c r="Q212" i="1" s="1"/>
  <c r="M212" i="1"/>
  <c r="W212" i="1" s="1"/>
  <c r="X212" i="1" s="1"/>
  <c r="K212" i="1"/>
  <c r="AI212" i="1" s="1"/>
  <c r="AJ212" i="1" s="1"/>
  <c r="J212" i="1"/>
  <c r="AH212" i="1" s="1"/>
  <c r="H212" i="1"/>
  <c r="BG212" i="1" s="1"/>
  <c r="G212" i="1"/>
  <c r="BF212" i="1" s="1"/>
  <c r="BH212" i="1" s="1"/>
  <c r="E212" i="1"/>
  <c r="D212" i="1"/>
  <c r="BK212" i="1" s="1"/>
  <c r="BL211" i="1"/>
  <c r="S211" i="1" s="1"/>
  <c r="AZ211" i="1"/>
  <c r="AY211" i="1"/>
  <c r="AX211" i="1"/>
  <c r="Q211" i="1"/>
  <c r="O211" i="1"/>
  <c r="M211" i="1"/>
  <c r="W211" i="1" s="1"/>
  <c r="X211" i="1" s="1"/>
  <c r="K211" i="1"/>
  <c r="AI211" i="1" s="1"/>
  <c r="AJ211" i="1" s="1"/>
  <c r="J211" i="1"/>
  <c r="AH211" i="1" s="1"/>
  <c r="H211" i="1"/>
  <c r="BG211" i="1" s="1"/>
  <c r="G211" i="1"/>
  <c r="BF211" i="1" s="1"/>
  <c r="BH211" i="1" s="1"/>
  <c r="E211" i="1"/>
  <c r="D211" i="1"/>
  <c r="BK211" i="1" s="1"/>
  <c r="AZ210" i="1"/>
  <c r="AY210" i="1"/>
  <c r="AX210" i="1"/>
  <c r="O210" i="1"/>
  <c r="M210" i="1"/>
  <c r="W210" i="1" s="1"/>
  <c r="X210" i="1" s="1"/>
  <c r="K210" i="1"/>
  <c r="AI210" i="1" s="1"/>
  <c r="AJ210" i="1" s="1"/>
  <c r="J210" i="1"/>
  <c r="AH210" i="1" s="1"/>
  <c r="H210" i="1"/>
  <c r="BG210" i="1" s="1"/>
  <c r="G210" i="1"/>
  <c r="BF210" i="1" s="1"/>
  <c r="BH210" i="1" s="1"/>
  <c r="E210" i="1"/>
  <c r="BL210" i="1" s="1"/>
  <c r="S210" i="1" s="1"/>
  <c r="D210" i="1"/>
  <c r="BK210" i="1" s="1"/>
  <c r="AZ209" i="1"/>
  <c r="AY209" i="1"/>
  <c r="AX209" i="1"/>
  <c r="W209" i="1"/>
  <c r="X209" i="1" s="1"/>
  <c r="O209" i="1"/>
  <c r="Q209" i="1" s="1"/>
  <c r="M209" i="1"/>
  <c r="K209" i="1"/>
  <c r="AI209" i="1" s="1"/>
  <c r="AJ209" i="1" s="1"/>
  <c r="J209" i="1"/>
  <c r="AH209" i="1" s="1"/>
  <c r="H209" i="1"/>
  <c r="BG209" i="1" s="1"/>
  <c r="G209" i="1"/>
  <c r="BF209" i="1" s="1"/>
  <c r="BH209" i="1" s="1"/>
  <c r="E209" i="1"/>
  <c r="BL209" i="1" s="1"/>
  <c r="S209" i="1" s="1"/>
  <c r="R209" i="1" s="1" a="1"/>
  <c r="R209" i="1" s="1"/>
  <c r="D209" i="1"/>
  <c r="BK209" i="1" s="1"/>
  <c r="AZ208" i="1"/>
  <c r="AY208" i="1"/>
  <c r="AX208" i="1"/>
  <c r="O208" i="1"/>
  <c r="M208" i="1"/>
  <c r="W208" i="1" s="1"/>
  <c r="X208" i="1" s="1"/>
  <c r="K208" i="1"/>
  <c r="AI208" i="1" s="1"/>
  <c r="AJ208" i="1" s="1"/>
  <c r="AP208" i="1" s="1"/>
  <c r="AT208" i="1" s="1"/>
  <c r="AW208" i="1" s="1"/>
  <c r="J208" i="1"/>
  <c r="AH208" i="1" s="1"/>
  <c r="H208" i="1"/>
  <c r="BG208" i="1" s="1"/>
  <c r="G208" i="1"/>
  <c r="BF208" i="1" s="1"/>
  <c r="BH208" i="1" s="1"/>
  <c r="E208" i="1"/>
  <c r="BL208" i="1" s="1"/>
  <c r="S208" i="1" s="1"/>
  <c r="D208" i="1"/>
  <c r="BK208" i="1" s="1"/>
  <c r="AZ207" i="1"/>
  <c r="AY207" i="1"/>
  <c r="AX207" i="1"/>
  <c r="X207" i="1"/>
  <c r="O207" i="1"/>
  <c r="Q207" i="1" s="1"/>
  <c r="U207" i="1" s="1"/>
  <c r="M207" i="1"/>
  <c r="W207" i="1" s="1"/>
  <c r="K207" i="1"/>
  <c r="AI207" i="1" s="1"/>
  <c r="AJ207" i="1" s="1"/>
  <c r="AK207" i="1" s="1" a="1"/>
  <c r="AK207" i="1" s="1"/>
  <c r="J207" i="1"/>
  <c r="AH207" i="1" s="1"/>
  <c r="H207" i="1"/>
  <c r="BG207" i="1" s="1"/>
  <c r="G207" i="1"/>
  <c r="BF207" i="1" s="1"/>
  <c r="BH207" i="1" s="1"/>
  <c r="E207" i="1"/>
  <c r="BL207" i="1" s="1"/>
  <c r="D207" i="1"/>
  <c r="BK207" i="1" s="1"/>
  <c r="AZ206" i="1"/>
  <c r="AY206" i="1"/>
  <c r="AX206" i="1"/>
  <c r="O206" i="1"/>
  <c r="Q206" i="1" s="1"/>
  <c r="U206" i="1" s="1"/>
  <c r="M206" i="1"/>
  <c r="W206" i="1" s="1"/>
  <c r="X206" i="1" s="1"/>
  <c r="K206" i="1"/>
  <c r="AI206" i="1" s="1"/>
  <c r="AJ206" i="1" s="1"/>
  <c r="AK206" i="1" s="1" a="1"/>
  <c r="AK206" i="1" s="1"/>
  <c r="J206" i="1"/>
  <c r="AH206" i="1" s="1"/>
  <c r="H206" i="1"/>
  <c r="BG206" i="1" s="1"/>
  <c r="G206" i="1"/>
  <c r="BF206" i="1" s="1"/>
  <c r="BH206" i="1" s="1"/>
  <c r="E206" i="1"/>
  <c r="BL206" i="1" s="1"/>
  <c r="D206" i="1"/>
  <c r="BK206" i="1" s="1"/>
  <c r="BL205" i="1"/>
  <c r="AZ205" i="1"/>
  <c r="AY205" i="1"/>
  <c r="AX205" i="1"/>
  <c r="O205" i="1"/>
  <c r="M205" i="1"/>
  <c r="W205" i="1" s="1"/>
  <c r="X205" i="1" s="1"/>
  <c r="K205" i="1"/>
  <c r="AI205" i="1" s="1"/>
  <c r="AJ205" i="1" s="1"/>
  <c r="AP205" i="1" s="1"/>
  <c r="AT205" i="1" s="1"/>
  <c r="J205" i="1"/>
  <c r="AH205" i="1" s="1"/>
  <c r="H205" i="1"/>
  <c r="BG205" i="1" s="1"/>
  <c r="G205" i="1"/>
  <c r="BF205" i="1" s="1"/>
  <c r="BH205" i="1" s="1"/>
  <c r="E205" i="1"/>
  <c r="D205" i="1"/>
  <c r="BK205" i="1" s="1"/>
  <c r="BF204" i="1"/>
  <c r="BH204" i="1" s="1"/>
  <c r="AZ204" i="1"/>
  <c r="AY204" i="1"/>
  <c r="AX204" i="1"/>
  <c r="O204" i="1"/>
  <c r="Q204" i="1" s="1"/>
  <c r="U204" i="1" s="1"/>
  <c r="M204" i="1"/>
  <c r="W204" i="1" s="1"/>
  <c r="X204" i="1" s="1"/>
  <c r="K204" i="1"/>
  <c r="AI204" i="1" s="1"/>
  <c r="AJ204" i="1" s="1"/>
  <c r="AP204" i="1" s="1"/>
  <c r="AT204" i="1" s="1"/>
  <c r="AU204" i="1" s="1"/>
  <c r="J204" i="1"/>
  <c r="AH204" i="1" s="1"/>
  <c r="H204" i="1"/>
  <c r="BG204" i="1" s="1"/>
  <c r="G204" i="1"/>
  <c r="E204" i="1"/>
  <c r="BL204" i="1" s="1"/>
  <c r="D204" i="1"/>
  <c r="BK204" i="1" s="1"/>
  <c r="AZ203" i="1"/>
  <c r="AY203" i="1"/>
  <c r="AX203" i="1"/>
  <c r="AI203" i="1"/>
  <c r="AJ203" i="1" s="1"/>
  <c r="W203" i="1"/>
  <c r="X203" i="1" s="1"/>
  <c r="Q203" i="1"/>
  <c r="O203" i="1"/>
  <c r="M203" i="1"/>
  <c r="K203" i="1"/>
  <c r="J203" i="1"/>
  <c r="AH203" i="1" s="1"/>
  <c r="H203" i="1"/>
  <c r="BG203" i="1" s="1"/>
  <c r="G203" i="1"/>
  <c r="BF203" i="1" s="1"/>
  <c r="BH203" i="1" s="1"/>
  <c r="E203" i="1"/>
  <c r="BL203" i="1" s="1"/>
  <c r="S203" i="1" s="1"/>
  <c r="D203" i="1"/>
  <c r="BK203" i="1" s="1"/>
  <c r="AZ202" i="1"/>
  <c r="AY202" i="1"/>
  <c r="AX202" i="1"/>
  <c r="AJ202" i="1"/>
  <c r="AI202" i="1"/>
  <c r="Q202" i="1"/>
  <c r="U202" i="1" s="1"/>
  <c r="O202" i="1"/>
  <c r="M202" i="1"/>
  <c r="W202" i="1" s="1"/>
  <c r="X202" i="1" s="1"/>
  <c r="K202" i="1"/>
  <c r="J202" i="1"/>
  <c r="AH202" i="1" s="1"/>
  <c r="H202" i="1"/>
  <c r="BG202" i="1" s="1"/>
  <c r="G202" i="1"/>
  <c r="BF202" i="1" s="1"/>
  <c r="BH202" i="1" s="1"/>
  <c r="E202" i="1"/>
  <c r="BL202" i="1" s="1"/>
  <c r="S202" i="1" s="1"/>
  <c r="D202" i="1"/>
  <c r="BK202" i="1" s="1"/>
  <c r="AZ201" i="1"/>
  <c r="AY201" i="1"/>
  <c r="AX201" i="1"/>
  <c r="Q201" i="1"/>
  <c r="O201" i="1"/>
  <c r="M201" i="1"/>
  <c r="W201" i="1" s="1"/>
  <c r="X201" i="1" s="1"/>
  <c r="K201" i="1"/>
  <c r="AI201" i="1" s="1"/>
  <c r="AJ201" i="1" s="1"/>
  <c r="J201" i="1"/>
  <c r="AH201" i="1" s="1"/>
  <c r="H201" i="1"/>
  <c r="BG201" i="1" s="1"/>
  <c r="G201" i="1"/>
  <c r="BF201" i="1" s="1"/>
  <c r="BH201" i="1" s="1"/>
  <c r="E201" i="1"/>
  <c r="BL201" i="1" s="1"/>
  <c r="S201" i="1" s="1"/>
  <c r="D201" i="1"/>
  <c r="BK201" i="1" s="1"/>
  <c r="BG200" i="1"/>
  <c r="BF200" i="1"/>
  <c r="BH200" i="1" s="1"/>
  <c r="AZ200" i="1"/>
  <c r="AY200" i="1"/>
  <c r="AX200" i="1"/>
  <c r="O200" i="1"/>
  <c r="Q200" i="1" s="1"/>
  <c r="M200" i="1"/>
  <c r="W200" i="1" s="1"/>
  <c r="X200" i="1" s="1"/>
  <c r="AF200" i="1" s="1"/>
  <c r="K200" i="1"/>
  <c r="AI200" i="1" s="1"/>
  <c r="AJ200" i="1" s="1"/>
  <c r="J200" i="1"/>
  <c r="AH200" i="1" s="1"/>
  <c r="H200" i="1"/>
  <c r="G200" i="1"/>
  <c r="E200" i="1"/>
  <c r="BL200" i="1" s="1"/>
  <c r="D200" i="1"/>
  <c r="BK200" i="1" s="1"/>
  <c r="BK199" i="1"/>
  <c r="AZ199" i="1"/>
  <c r="AY199" i="1"/>
  <c r="AX199" i="1"/>
  <c r="O199" i="1"/>
  <c r="Q199" i="1" s="1"/>
  <c r="U199" i="1" s="1"/>
  <c r="M199" i="1"/>
  <c r="W199" i="1" s="1"/>
  <c r="X199" i="1" s="1"/>
  <c r="K199" i="1"/>
  <c r="AI199" i="1" s="1"/>
  <c r="AJ199" i="1" s="1"/>
  <c r="J199" i="1"/>
  <c r="AH199" i="1" s="1"/>
  <c r="H199" i="1"/>
  <c r="BG199" i="1" s="1"/>
  <c r="G199" i="1"/>
  <c r="BF199" i="1" s="1"/>
  <c r="BH199" i="1" s="1"/>
  <c r="E199" i="1"/>
  <c r="BL199" i="1" s="1"/>
  <c r="D199" i="1"/>
  <c r="AZ198" i="1"/>
  <c r="AY198" i="1"/>
  <c r="AX198" i="1"/>
  <c r="W198" i="1"/>
  <c r="X198" i="1" s="1"/>
  <c r="O198" i="1"/>
  <c r="Q198" i="1" s="1"/>
  <c r="U198" i="1" s="1"/>
  <c r="M198" i="1"/>
  <c r="K198" i="1"/>
  <c r="AI198" i="1" s="1"/>
  <c r="AJ198" i="1" s="1"/>
  <c r="J198" i="1"/>
  <c r="AH198" i="1" s="1"/>
  <c r="H198" i="1"/>
  <c r="BG198" i="1" s="1"/>
  <c r="G198" i="1"/>
  <c r="BF198" i="1" s="1"/>
  <c r="BH198" i="1" s="1"/>
  <c r="E198" i="1"/>
  <c r="BL198" i="1" s="1"/>
  <c r="D198" i="1"/>
  <c r="BK198" i="1" s="1"/>
  <c r="BL197" i="1"/>
  <c r="AZ197" i="1"/>
  <c r="AY197" i="1"/>
  <c r="AX197" i="1"/>
  <c r="O197" i="1"/>
  <c r="M197" i="1"/>
  <c r="W197" i="1" s="1"/>
  <c r="X197" i="1" s="1"/>
  <c r="AF197" i="1" s="1"/>
  <c r="K197" i="1"/>
  <c r="AI197" i="1" s="1"/>
  <c r="AJ197" i="1" s="1"/>
  <c r="J197" i="1"/>
  <c r="AH197" i="1" s="1"/>
  <c r="H197" i="1"/>
  <c r="BG197" i="1" s="1"/>
  <c r="G197" i="1"/>
  <c r="BF197" i="1" s="1"/>
  <c r="BH197" i="1" s="1"/>
  <c r="E197" i="1"/>
  <c r="D197" i="1"/>
  <c r="BK197" i="1" s="1"/>
  <c r="AZ196" i="1"/>
  <c r="AY196" i="1"/>
  <c r="AX196" i="1"/>
  <c r="O196" i="1"/>
  <c r="M196" i="1"/>
  <c r="W196" i="1" s="1"/>
  <c r="X196" i="1" s="1"/>
  <c r="K196" i="1"/>
  <c r="AI196" i="1" s="1"/>
  <c r="AJ196" i="1" s="1"/>
  <c r="AP196" i="1" s="1"/>
  <c r="AT196" i="1" s="1"/>
  <c r="J196" i="1"/>
  <c r="AH196" i="1" s="1"/>
  <c r="H196" i="1"/>
  <c r="BG196" i="1" s="1"/>
  <c r="G196" i="1"/>
  <c r="BF196" i="1" s="1"/>
  <c r="BH196" i="1" s="1"/>
  <c r="E196" i="1"/>
  <c r="BL196" i="1" s="1"/>
  <c r="D196" i="1"/>
  <c r="BK196" i="1" s="1"/>
  <c r="BF195" i="1"/>
  <c r="BH195" i="1" s="1"/>
  <c r="AZ195" i="1"/>
  <c r="AY195" i="1"/>
  <c r="AX195" i="1"/>
  <c r="O195" i="1"/>
  <c r="M195" i="1"/>
  <c r="W195" i="1" s="1"/>
  <c r="X195" i="1" s="1"/>
  <c r="K195" i="1"/>
  <c r="AI195" i="1" s="1"/>
  <c r="AJ195" i="1" s="1"/>
  <c r="AP195" i="1" s="1"/>
  <c r="AT195" i="1" s="1"/>
  <c r="AW195" i="1" s="1"/>
  <c r="BB195" i="1" s="1"/>
  <c r="J195" i="1"/>
  <c r="AH195" i="1" s="1"/>
  <c r="H195" i="1"/>
  <c r="BG195" i="1" s="1"/>
  <c r="G195" i="1"/>
  <c r="E195" i="1"/>
  <c r="BL195" i="1" s="1"/>
  <c r="S195" i="1" s="1"/>
  <c r="R195" i="1" s="1" a="1"/>
  <c r="R195" i="1" s="1"/>
  <c r="D195" i="1"/>
  <c r="BK195" i="1" s="1"/>
  <c r="BF194" i="1"/>
  <c r="BH194" i="1" s="1"/>
  <c r="AZ194" i="1"/>
  <c r="AY194" i="1"/>
  <c r="AX194" i="1"/>
  <c r="O194" i="1"/>
  <c r="Q194" i="1" s="1"/>
  <c r="U194" i="1" s="1"/>
  <c r="M194" i="1"/>
  <c r="W194" i="1" s="1"/>
  <c r="X194" i="1" s="1"/>
  <c r="Y194" i="1" s="1"/>
  <c r="AD194" i="1" s="1"/>
  <c r="K194" i="1"/>
  <c r="AI194" i="1" s="1"/>
  <c r="AJ194" i="1" s="1"/>
  <c r="J194" i="1"/>
  <c r="AH194" i="1" s="1"/>
  <c r="H194" i="1"/>
  <c r="BG194" i="1" s="1"/>
  <c r="G194" i="1"/>
  <c r="E194" i="1"/>
  <c r="BL194" i="1" s="1"/>
  <c r="S194" i="1" s="1"/>
  <c r="R194" i="1" s="1" a="1"/>
  <c r="R194" i="1" s="1"/>
  <c r="D194" i="1"/>
  <c r="BK194" i="1" s="1"/>
  <c r="AZ193" i="1"/>
  <c r="AY193" i="1"/>
  <c r="AX193" i="1"/>
  <c r="W193" i="1"/>
  <c r="X193" i="1" s="1"/>
  <c r="O193" i="1"/>
  <c r="M193" i="1"/>
  <c r="K193" i="1"/>
  <c r="AI193" i="1" s="1"/>
  <c r="AJ193" i="1" s="1"/>
  <c r="J193" i="1"/>
  <c r="AH193" i="1" s="1"/>
  <c r="H193" i="1"/>
  <c r="BG193" i="1" s="1"/>
  <c r="G193" i="1"/>
  <c r="BF193" i="1" s="1"/>
  <c r="BH193" i="1" s="1"/>
  <c r="E193" i="1"/>
  <c r="BL193" i="1" s="1"/>
  <c r="D193" i="1"/>
  <c r="BK193" i="1" s="1"/>
  <c r="AZ192" i="1"/>
  <c r="AY192" i="1"/>
  <c r="AX192" i="1"/>
  <c r="O192" i="1"/>
  <c r="M192" i="1"/>
  <c r="W192" i="1" s="1"/>
  <c r="X192" i="1" s="1"/>
  <c r="Y192" i="1" s="1"/>
  <c r="AD192" i="1" s="1"/>
  <c r="K192" i="1"/>
  <c r="AI192" i="1" s="1"/>
  <c r="AJ192" i="1" s="1"/>
  <c r="AP192" i="1" s="1"/>
  <c r="AT192" i="1" s="1"/>
  <c r="J192" i="1"/>
  <c r="AH192" i="1" s="1"/>
  <c r="H192" i="1"/>
  <c r="BG192" i="1" s="1"/>
  <c r="G192" i="1"/>
  <c r="BF192" i="1" s="1"/>
  <c r="BH192" i="1" s="1"/>
  <c r="E192" i="1"/>
  <c r="BL192" i="1" s="1"/>
  <c r="D192" i="1"/>
  <c r="BK192" i="1" s="1"/>
  <c r="AZ191" i="1"/>
  <c r="AY191" i="1"/>
  <c r="AX191" i="1"/>
  <c r="AH191" i="1"/>
  <c r="O191" i="1"/>
  <c r="Q191" i="1" s="1"/>
  <c r="M191" i="1"/>
  <c r="W191" i="1" s="1"/>
  <c r="X191" i="1" s="1"/>
  <c r="K191" i="1"/>
  <c r="AI191" i="1" s="1"/>
  <c r="AJ191" i="1" s="1"/>
  <c r="J191" i="1"/>
  <c r="H191" i="1"/>
  <c r="BG191" i="1" s="1"/>
  <c r="G191" i="1"/>
  <c r="BF191" i="1" s="1"/>
  <c r="BH191" i="1" s="1"/>
  <c r="E191" i="1"/>
  <c r="BL191" i="1" s="1"/>
  <c r="S191" i="1" s="1"/>
  <c r="D191" i="1"/>
  <c r="BK191" i="1" s="1"/>
  <c r="AZ190" i="1"/>
  <c r="AY190" i="1"/>
  <c r="AX190" i="1"/>
  <c r="O190" i="1"/>
  <c r="Q190" i="1" s="1"/>
  <c r="M190" i="1"/>
  <c r="W190" i="1" s="1"/>
  <c r="X190" i="1" s="1"/>
  <c r="K190" i="1"/>
  <c r="AI190" i="1" s="1"/>
  <c r="AJ190" i="1" s="1"/>
  <c r="AP190" i="1" s="1"/>
  <c r="AT190" i="1" s="1"/>
  <c r="J190" i="1"/>
  <c r="AH190" i="1" s="1"/>
  <c r="H190" i="1"/>
  <c r="BG190" i="1" s="1"/>
  <c r="G190" i="1"/>
  <c r="BF190" i="1" s="1"/>
  <c r="BH190" i="1" s="1"/>
  <c r="E190" i="1"/>
  <c r="BL190" i="1" s="1"/>
  <c r="S190" i="1" s="1"/>
  <c r="D190" i="1"/>
  <c r="BK190" i="1" s="1"/>
  <c r="BF189" i="1"/>
  <c r="BH189" i="1" s="1"/>
  <c r="AZ189" i="1"/>
  <c r="AY189" i="1"/>
  <c r="AX189" i="1"/>
  <c r="AK189" i="1" a="1"/>
  <c r="AK189" i="1" s="1"/>
  <c r="O189" i="1"/>
  <c r="M189" i="1"/>
  <c r="W189" i="1" s="1"/>
  <c r="X189" i="1" s="1"/>
  <c r="K189" i="1"/>
  <c r="AI189" i="1" s="1"/>
  <c r="AJ189" i="1" s="1"/>
  <c r="AP189" i="1" s="1"/>
  <c r="AT189" i="1" s="1"/>
  <c r="J189" i="1"/>
  <c r="AH189" i="1" s="1"/>
  <c r="H189" i="1"/>
  <c r="BG189" i="1" s="1"/>
  <c r="G189" i="1"/>
  <c r="E189" i="1"/>
  <c r="BL189" i="1" s="1"/>
  <c r="D189" i="1"/>
  <c r="BK189" i="1" s="1"/>
  <c r="BG188" i="1"/>
  <c r="BF188" i="1"/>
  <c r="BH188" i="1" s="1"/>
  <c r="AZ188" i="1"/>
  <c r="AY188" i="1"/>
  <c r="AX188" i="1"/>
  <c r="O188" i="1"/>
  <c r="M188" i="1"/>
  <c r="W188" i="1" s="1"/>
  <c r="X188" i="1" s="1"/>
  <c r="AF188" i="1" s="1"/>
  <c r="K188" i="1"/>
  <c r="AI188" i="1" s="1"/>
  <c r="AJ188" i="1" s="1"/>
  <c r="J188" i="1"/>
  <c r="AH188" i="1" s="1"/>
  <c r="H188" i="1"/>
  <c r="G188" i="1"/>
  <c r="E188" i="1"/>
  <c r="BL188" i="1" s="1"/>
  <c r="D188" i="1"/>
  <c r="BK188" i="1" s="1"/>
  <c r="AZ187" i="1"/>
  <c r="AY187" i="1"/>
  <c r="AX187" i="1"/>
  <c r="O187" i="1"/>
  <c r="Q187" i="1" s="1"/>
  <c r="M187" i="1"/>
  <c r="W187" i="1" s="1"/>
  <c r="X187" i="1" s="1"/>
  <c r="K187" i="1"/>
  <c r="AI187" i="1" s="1"/>
  <c r="AJ187" i="1" s="1"/>
  <c r="J187" i="1"/>
  <c r="AH187" i="1" s="1"/>
  <c r="H187" i="1"/>
  <c r="BG187" i="1" s="1"/>
  <c r="G187" i="1"/>
  <c r="BF187" i="1" s="1"/>
  <c r="BH187" i="1" s="1"/>
  <c r="E187" i="1"/>
  <c r="BL187" i="1" s="1"/>
  <c r="D187" i="1"/>
  <c r="BK187" i="1" s="1"/>
  <c r="AZ186" i="1"/>
  <c r="AY186" i="1"/>
  <c r="AX186" i="1"/>
  <c r="O186" i="1"/>
  <c r="Q186" i="1" s="1"/>
  <c r="U186" i="1" s="1"/>
  <c r="M186" i="1"/>
  <c r="W186" i="1" s="1"/>
  <c r="X186" i="1" s="1"/>
  <c r="K186" i="1"/>
  <c r="AI186" i="1" s="1"/>
  <c r="AJ186" i="1" s="1"/>
  <c r="AK186" i="1" s="1" a="1"/>
  <c r="AK186" i="1" s="1"/>
  <c r="J186" i="1"/>
  <c r="AH186" i="1" s="1"/>
  <c r="H186" i="1"/>
  <c r="BG186" i="1" s="1"/>
  <c r="G186" i="1"/>
  <c r="BF186" i="1" s="1"/>
  <c r="BH186" i="1" s="1"/>
  <c r="E186" i="1"/>
  <c r="BL186" i="1" s="1"/>
  <c r="S186" i="1" s="1"/>
  <c r="D186" i="1"/>
  <c r="BK186" i="1" s="1"/>
  <c r="AZ185" i="1"/>
  <c r="AY185" i="1"/>
  <c r="AX185" i="1"/>
  <c r="O185" i="1"/>
  <c r="M185" i="1"/>
  <c r="W185" i="1" s="1"/>
  <c r="X185" i="1" s="1"/>
  <c r="K185" i="1"/>
  <c r="AI185" i="1" s="1"/>
  <c r="AJ185" i="1" s="1"/>
  <c r="AK185" i="1" s="1" a="1"/>
  <c r="AK185" i="1" s="1"/>
  <c r="J185" i="1"/>
  <c r="AH185" i="1" s="1"/>
  <c r="H185" i="1"/>
  <c r="BG185" i="1" s="1"/>
  <c r="G185" i="1"/>
  <c r="BF185" i="1" s="1"/>
  <c r="BH185" i="1" s="1"/>
  <c r="E185" i="1"/>
  <c r="BL185" i="1" s="1"/>
  <c r="D185" i="1"/>
  <c r="BK185" i="1" s="1"/>
  <c r="BF184" i="1"/>
  <c r="BH184" i="1" s="1"/>
  <c r="AZ184" i="1"/>
  <c r="AY184" i="1"/>
  <c r="AX184" i="1"/>
  <c r="O184" i="1"/>
  <c r="M184" i="1"/>
  <c r="W184" i="1" s="1"/>
  <c r="X184" i="1" s="1"/>
  <c r="K184" i="1"/>
  <c r="AI184" i="1" s="1"/>
  <c r="AJ184" i="1" s="1"/>
  <c r="J184" i="1"/>
  <c r="AH184" i="1" s="1"/>
  <c r="H184" i="1"/>
  <c r="BG184" i="1" s="1"/>
  <c r="G184" i="1"/>
  <c r="E184" i="1"/>
  <c r="BL184" i="1" s="1"/>
  <c r="D184" i="1"/>
  <c r="BK184" i="1" s="1"/>
  <c r="AZ183" i="1"/>
  <c r="AY183" i="1"/>
  <c r="AX183" i="1"/>
  <c r="Y183" i="1"/>
  <c r="AD183" i="1" s="1"/>
  <c r="O183" i="1"/>
  <c r="M183" i="1"/>
  <c r="W183" i="1" s="1"/>
  <c r="X183" i="1" s="1"/>
  <c r="AF183" i="1" s="1"/>
  <c r="K183" i="1"/>
  <c r="AI183" i="1" s="1"/>
  <c r="AJ183" i="1" s="1"/>
  <c r="J183" i="1"/>
  <c r="AH183" i="1" s="1"/>
  <c r="H183" i="1"/>
  <c r="BG183" i="1" s="1"/>
  <c r="G183" i="1"/>
  <c r="BF183" i="1" s="1"/>
  <c r="BH183" i="1" s="1"/>
  <c r="E183" i="1"/>
  <c r="BL183" i="1" s="1"/>
  <c r="S183" i="1" s="1"/>
  <c r="D183" i="1"/>
  <c r="BK183" i="1" s="1"/>
  <c r="AZ182" i="1"/>
  <c r="AY182" i="1"/>
  <c r="AX182" i="1"/>
  <c r="X182" i="1"/>
  <c r="AF182" i="1" s="1"/>
  <c r="Q182" i="1"/>
  <c r="U182" i="1" s="1"/>
  <c r="O182" i="1"/>
  <c r="M182" i="1"/>
  <c r="W182" i="1" s="1"/>
  <c r="K182" i="1"/>
  <c r="AI182" i="1" s="1"/>
  <c r="AJ182" i="1" s="1"/>
  <c r="J182" i="1"/>
  <c r="AH182" i="1" s="1"/>
  <c r="H182" i="1"/>
  <c r="BG182" i="1" s="1"/>
  <c r="G182" i="1"/>
  <c r="BF182" i="1" s="1"/>
  <c r="BH182" i="1" s="1"/>
  <c r="E182" i="1"/>
  <c r="BL182" i="1" s="1"/>
  <c r="S182" i="1" s="1"/>
  <c r="R182" i="1" s="1" a="1"/>
  <c r="R182" i="1" s="1"/>
  <c r="D182" i="1"/>
  <c r="BK182" i="1" s="1"/>
  <c r="AZ181" i="1"/>
  <c r="AY181" i="1"/>
  <c r="AX181" i="1"/>
  <c r="AI181" i="1"/>
  <c r="AJ181" i="1" s="1"/>
  <c r="O181" i="1"/>
  <c r="Q181" i="1" s="1"/>
  <c r="M181" i="1"/>
  <c r="W181" i="1" s="1"/>
  <c r="X181" i="1" s="1"/>
  <c r="K181" i="1"/>
  <c r="J181" i="1"/>
  <c r="AH181" i="1" s="1"/>
  <c r="H181" i="1"/>
  <c r="BG181" i="1" s="1"/>
  <c r="G181" i="1"/>
  <c r="BF181" i="1" s="1"/>
  <c r="BH181" i="1" s="1"/>
  <c r="E181" i="1"/>
  <c r="BL181" i="1" s="1"/>
  <c r="S181" i="1" s="1"/>
  <c r="R181" i="1" s="1" a="1"/>
  <c r="R181" i="1" s="1"/>
  <c r="D181" i="1"/>
  <c r="BK181" i="1" s="1"/>
  <c r="BG180" i="1"/>
  <c r="AZ180" i="1"/>
  <c r="AY180" i="1"/>
  <c r="AX180" i="1"/>
  <c r="AF180" i="1"/>
  <c r="O180" i="1"/>
  <c r="Q180" i="1" s="1"/>
  <c r="M180" i="1"/>
  <c r="W180" i="1" s="1"/>
  <c r="X180" i="1" s="1"/>
  <c r="Y180" i="1" s="1"/>
  <c r="Z180" i="1" s="1"/>
  <c r="K180" i="1"/>
  <c r="AI180" i="1" s="1"/>
  <c r="AJ180" i="1" s="1"/>
  <c r="J180" i="1"/>
  <c r="AH180" i="1" s="1"/>
  <c r="H180" i="1"/>
  <c r="G180" i="1"/>
  <c r="BF180" i="1" s="1"/>
  <c r="BH180" i="1" s="1"/>
  <c r="E180" i="1"/>
  <c r="BL180" i="1" s="1"/>
  <c r="D180" i="1"/>
  <c r="BK180" i="1" s="1"/>
  <c r="AZ179" i="1"/>
  <c r="AY179" i="1"/>
  <c r="AX179" i="1"/>
  <c r="O179" i="1"/>
  <c r="M179" i="1"/>
  <c r="W179" i="1" s="1"/>
  <c r="X179" i="1" s="1"/>
  <c r="K179" i="1"/>
  <c r="AI179" i="1" s="1"/>
  <c r="AJ179" i="1" s="1"/>
  <c r="J179" i="1"/>
  <c r="AH179" i="1" s="1"/>
  <c r="H179" i="1"/>
  <c r="BG179" i="1" s="1"/>
  <c r="G179" i="1"/>
  <c r="BF179" i="1" s="1"/>
  <c r="BH179" i="1" s="1"/>
  <c r="E179" i="1"/>
  <c r="BL179" i="1" s="1"/>
  <c r="S179" i="1" s="1"/>
  <c r="D179" i="1"/>
  <c r="BK179" i="1" s="1"/>
  <c r="AZ178" i="1"/>
  <c r="AY178" i="1"/>
  <c r="AX178" i="1"/>
  <c r="O178" i="1"/>
  <c r="M178" i="1"/>
  <c r="W178" i="1" s="1"/>
  <c r="X178" i="1" s="1"/>
  <c r="Y178" i="1" s="1"/>
  <c r="K178" i="1"/>
  <c r="AI178" i="1" s="1"/>
  <c r="AJ178" i="1" s="1"/>
  <c r="AP178" i="1" s="1"/>
  <c r="AT178" i="1" s="1"/>
  <c r="J178" i="1"/>
  <c r="AH178" i="1" s="1"/>
  <c r="H178" i="1"/>
  <c r="BG178" i="1" s="1"/>
  <c r="G178" i="1"/>
  <c r="BF178" i="1" s="1"/>
  <c r="BH178" i="1" s="1"/>
  <c r="E178" i="1"/>
  <c r="BL178" i="1" s="1"/>
  <c r="D178" i="1"/>
  <c r="BK178" i="1" s="1"/>
  <c r="BL177" i="1"/>
  <c r="BF177" i="1"/>
  <c r="BH177" i="1" s="1"/>
  <c r="AZ177" i="1"/>
  <c r="AY177" i="1"/>
  <c r="AX177" i="1"/>
  <c r="O177" i="1"/>
  <c r="Q177" i="1" s="1"/>
  <c r="M177" i="1"/>
  <c r="W177" i="1" s="1"/>
  <c r="X177" i="1" s="1"/>
  <c r="K177" i="1"/>
  <c r="AI177" i="1" s="1"/>
  <c r="AJ177" i="1" s="1"/>
  <c r="AP177" i="1" s="1"/>
  <c r="AT177" i="1" s="1"/>
  <c r="AW177" i="1" s="1"/>
  <c r="BB177" i="1" s="1"/>
  <c r="J177" i="1"/>
  <c r="AH177" i="1" s="1"/>
  <c r="H177" i="1"/>
  <c r="BG177" i="1" s="1"/>
  <c r="G177" i="1"/>
  <c r="E177" i="1"/>
  <c r="D177" i="1"/>
  <c r="BK177" i="1" s="1"/>
  <c r="BG176" i="1"/>
  <c r="AZ176" i="1"/>
  <c r="AY176" i="1"/>
  <c r="AX176" i="1"/>
  <c r="AI176" i="1"/>
  <c r="AJ176" i="1" s="1"/>
  <c r="Q176" i="1"/>
  <c r="O176" i="1"/>
  <c r="M176" i="1"/>
  <c r="W176" i="1" s="1"/>
  <c r="X176" i="1" s="1"/>
  <c r="AF176" i="1" s="1"/>
  <c r="K176" i="1"/>
  <c r="J176" i="1"/>
  <c r="AH176" i="1" s="1"/>
  <c r="H176" i="1"/>
  <c r="G176" i="1"/>
  <c r="BF176" i="1" s="1"/>
  <c r="BH176" i="1" s="1"/>
  <c r="E176" i="1"/>
  <c r="BL176" i="1" s="1"/>
  <c r="D176" i="1"/>
  <c r="BK176" i="1" s="1"/>
  <c r="AZ175" i="1"/>
  <c r="AY175" i="1"/>
  <c r="AX175" i="1"/>
  <c r="Q175" i="1"/>
  <c r="O175" i="1"/>
  <c r="M175" i="1"/>
  <c r="W175" i="1" s="1"/>
  <c r="X175" i="1" s="1"/>
  <c r="K175" i="1"/>
  <c r="AI175" i="1" s="1"/>
  <c r="AJ175" i="1" s="1"/>
  <c r="J175" i="1"/>
  <c r="AH175" i="1" s="1"/>
  <c r="H175" i="1"/>
  <c r="BG175" i="1" s="1"/>
  <c r="G175" i="1"/>
  <c r="BF175" i="1" s="1"/>
  <c r="BH175" i="1" s="1"/>
  <c r="E175" i="1"/>
  <c r="BL175" i="1" s="1"/>
  <c r="D175" i="1"/>
  <c r="BK175" i="1" s="1"/>
  <c r="AZ174" i="1"/>
  <c r="AY174" i="1"/>
  <c r="AX174" i="1"/>
  <c r="O174" i="1"/>
  <c r="M174" i="1"/>
  <c r="W174" i="1" s="1"/>
  <c r="X174" i="1" s="1"/>
  <c r="K174" i="1"/>
  <c r="AI174" i="1" s="1"/>
  <c r="AJ174" i="1" s="1"/>
  <c r="AP174" i="1" s="1"/>
  <c r="AT174" i="1" s="1"/>
  <c r="J174" i="1"/>
  <c r="AH174" i="1" s="1"/>
  <c r="H174" i="1"/>
  <c r="BG174" i="1" s="1"/>
  <c r="G174" i="1"/>
  <c r="BF174" i="1" s="1"/>
  <c r="BH174" i="1" s="1"/>
  <c r="E174" i="1"/>
  <c r="BL174" i="1" s="1"/>
  <c r="D174" i="1"/>
  <c r="BK174" i="1" s="1"/>
  <c r="AZ173" i="1"/>
  <c r="AY173" i="1"/>
  <c r="AX173" i="1"/>
  <c r="O173" i="1"/>
  <c r="M173" i="1"/>
  <c r="W173" i="1" s="1"/>
  <c r="X173" i="1" s="1"/>
  <c r="K173" i="1"/>
  <c r="AI173" i="1" s="1"/>
  <c r="AJ173" i="1" s="1"/>
  <c r="J173" i="1"/>
  <c r="AH173" i="1" s="1"/>
  <c r="H173" i="1"/>
  <c r="BG173" i="1" s="1"/>
  <c r="G173" i="1"/>
  <c r="BF173" i="1" s="1"/>
  <c r="BH173" i="1" s="1"/>
  <c r="E173" i="1"/>
  <c r="BL173" i="1" s="1"/>
  <c r="S173" i="1" s="1"/>
  <c r="R173" i="1" s="1" a="1"/>
  <c r="R173" i="1" s="1"/>
  <c r="D173" i="1"/>
  <c r="BK173" i="1" s="1"/>
  <c r="AZ172" i="1"/>
  <c r="AY172" i="1"/>
  <c r="AX172" i="1"/>
  <c r="O172" i="1"/>
  <c r="Q172" i="1" s="1"/>
  <c r="U172" i="1" s="1"/>
  <c r="M172" i="1"/>
  <c r="W172" i="1" s="1"/>
  <c r="X172" i="1" s="1"/>
  <c r="K172" i="1"/>
  <c r="AI172" i="1" s="1"/>
  <c r="AJ172" i="1" s="1"/>
  <c r="J172" i="1"/>
  <c r="AH172" i="1" s="1"/>
  <c r="H172" i="1"/>
  <c r="BG172" i="1" s="1"/>
  <c r="G172" i="1"/>
  <c r="BF172" i="1" s="1"/>
  <c r="BH172" i="1" s="1"/>
  <c r="E172" i="1"/>
  <c r="BL172" i="1" s="1"/>
  <c r="S172" i="1" s="1"/>
  <c r="R172" i="1" s="1" a="1"/>
  <c r="R172" i="1" s="1"/>
  <c r="D172" i="1"/>
  <c r="BK172" i="1" s="1"/>
  <c r="AZ171" i="1"/>
  <c r="AY171" i="1"/>
  <c r="AX171" i="1"/>
  <c r="O171" i="1"/>
  <c r="M171" i="1"/>
  <c r="W171" i="1" s="1"/>
  <c r="X171" i="1" s="1"/>
  <c r="K171" i="1"/>
  <c r="AI171" i="1" s="1"/>
  <c r="AJ171" i="1" s="1"/>
  <c r="J171" i="1"/>
  <c r="AH171" i="1" s="1"/>
  <c r="H171" i="1"/>
  <c r="BG171" i="1" s="1"/>
  <c r="G171" i="1"/>
  <c r="BF171" i="1" s="1"/>
  <c r="BH171" i="1" s="1"/>
  <c r="E171" i="1"/>
  <c r="BL171" i="1" s="1"/>
  <c r="S171" i="1" s="1"/>
  <c r="D171" i="1"/>
  <c r="BK171" i="1" s="1"/>
  <c r="AZ170" i="1"/>
  <c r="AY170" i="1"/>
  <c r="AX170" i="1"/>
  <c r="O170" i="1"/>
  <c r="Q170" i="1" s="1"/>
  <c r="U170" i="1" s="1"/>
  <c r="M170" i="1"/>
  <c r="W170" i="1" s="1"/>
  <c r="X170" i="1" s="1"/>
  <c r="K170" i="1"/>
  <c r="AI170" i="1" s="1"/>
  <c r="AJ170" i="1" s="1"/>
  <c r="J170" i="1"/>
  <c r="AH170" i="1" s="1"/>
  <c r="H170" i="1"/>
  <c r="BG170" i="1" s="1"/>
  <c r="G170" i="1"/>
  <c r="BF170" i="1" s="1"/>
  <c r="BH170" i="1" s="1"/>
  <c r="E170" i="1"/>
  <c r="BL170" i="1" s="1"/>
  <c r="S170" i="1" s="1"/>
  <c r="D170" i="1"/>
  <c r="BK170" i="1" s="1"/>
  <c r="AZ169" i="1"/>
  <c r="AY169" i="1"/>
  <c r="AX169" i="1"/>
  <c r="O169" i="1"/>
  <c r="Q169" i="1" s="1"/>
  <c r="M169" i="1"/>
  <c r="W169" i="1" s="1"/>
  <c r="X169" i="1" s="1"/>
  <c r="K169" i="1"/>
  <c r="AI169" i="1" s="1"/>
  <c r="AJ169" i="1" s="1"/>
  <c r="AK169" i="1" s="1" a="1"/>
  <c r="AK169" i="1" s="1"/>
  <c r="J169" i="1"/>
  <c r="AH169" i="1" s="1"/>
  <c r="H169" i="1"/>
  <c r="BG169" i="1" s="1"/>
  <c r="G169" i="1"/>
  <c r="BF169" i="1" s="1"/>
  <c r="BH169" i="1" s="1"/>
  <c r="E169" i="1"/>
  <c r="BL169" i="1" s="1"/>
  <c r="D169" i="1"/>
  <c r="BK169" i="1" s="1"/>
  <c r="AZ168" i="1"/>
  <c r="AY168" i="1"/>
  <c r="AX168" i="1"/>
  <c r="O168" i="1"/>
  <c r="Q168" i="1" s="1"/>
  <c r="M168" i="1"/>
  <c r="W168" i="1" s="1"/>
  <c r="X168" i="1" s="1"/>
  <c r="AF168" i="1" s="1"/>
  <c r="K168" i="1"/>
  <c r="AI168" i="1" s="1"/>
  <c r="AJ168" i="1" s="1"/>
  <c r="J168" i="1"/>
  <c r="AH168" i="1" s="1"/>
  <c r="H168" i="1"/>
  <c r="BG168" i="1" s="1"/>
  <c r="G168" i="1"/>
  <c r="BF168" i="1" s="1"/>
  <c r="BH168" i="1" s="1"/>
  <c r="E168" i="1"/>
  <c r="BL168" i="1" s="1"/>
  <c r="S168" i="1" s="1"/>
  <c r="R168" i="1" s="1" a="1"/>
  <c r="R168" i="1" s="1"/>
  <c r="D168" i="1"/>
  <c r="BK168" i="1" s="1"/>
  <c r="AZ167" i="1"/>
  <c r="AY167" i="1"/>
  <c r="AX167" i="1"/>
  <c r="X167" i="1"/>
  <c r="O167" i="1"/>
  <c r="M167" i="1"/>
  <c r="W167" i="1" s="1"/>
  <c r="K167" i="1"/>
  <c r="AI167" i="1" s="1"/>
  <c r="AJ167" i="1" s="1"/>
  <c r="J167" i="1"/>
  <c r="AH167" i="1" s="1"/>
  <c r="H167" i="1"/>
  <c r="BG167" i="1" s="1"/>
  <c r="G167" i="1"/>
  <c r="BF167" i="1" s="1"/>
  <c r="BH167" i="1" s="1"/>
  <c r="E167" i="1"/>
  <c r="BL167" i="1" s="1"/>
  <c r="S167" i="1" s="1"/>
  <c r="R167" i="1" s="1" a="1"/>
  <c r="R167" i="1" s="1"/>
  <c r="D167" i="1"/>
  <c r="BK167" i="1" s="1"/>
  <c r="AZ166" i="1"/>
  <c r="AY166" i="1"/>
  <c r="AX166" i="1"/>
  <c r="O166" i="1"/>
  <c r="M166" i="1"/>
  <c r="W166" i="1" s="1"/>
  <c r="X166" i="1" s="1"/>
  <c r="Y166" i="1" s="1"/>
  <c r="K166" i="1"/>
  <c r="AI166" i="1" s="1"/>
  <c r="AJ166" i="1" s="1"/>
  <c r="J166" i="1"/>
  <c r="AH166" i="1" s="1"/>
  <c r="H166" i="1"/>
  <c r="BG166" i="1" s="1"/>
  <c r="G166" i="1"/>
  <c r="BF166" i="1" s="1"/>
  <c r="BH166" i="1" s="1"/>
  <c r="E166" i="1"/>
  <c r="BL166" i="1" s="1"/>
  <c r="D166" i="1"/>
  <c r="BK166" i="1" s="1"/>
  <c r="AZ165" i="1"/>
  <c r="AY165" i="1"/>
  <c r="AX165" i="1"/>
  <c r="W165" i="1"/>
  <c r="X165" i="1" s="1"/>
  <c r="AF165" i="1" s="1"/>
  <c r="O165" i="1"/>
  <c r="Q165" i="1" s="1"/>
  <c r="M165" i="1"/>
  <c r="K165" i="1"/>
  <c r="AI165" i="1" s="1"/>
  <c r="AJ165" i="1" s="1"/>
  <c r="J165" i="1"/>
  <c r="AH165" i="1" s="1"/>
  <c r="H165" i="1"/>
  <c r="BG165" i="1" s="1"/>
  <c r="G165" i="1"/>
  <c r="BF165" i="1" s="1"/>
  <c r="BH165" i="1" s="1"/>
  <c r="E165" i="1"/>
  <c r="BL165" i="1" s="1"/>
  <c r="S165" i="1" s="1"/>
  <c r="D165" i="1"/>
  <c r="BK165" i="1" s="1"/>
  <c r="BK164" i="1"/>
  <c r="AZ164" i="1"/>
  <c r="AY164" i="1"/>
  <c r="AX164" i="1"/>
  <c r="O164" i="1"/>
  <c r="Q164" i="1" s="1"/>
  <c r="U164" i="1" s="1"/>
  <c r="M164" i="1"/>
  <c r="W164" i="1" s="1"/>
  <c r="X164" i="1" s="1"/>
  <c r="K164" i="1"/>
  <c r="AI164" i="1" s="1"/>
  <c r="AJ164" i="1" s="1"/>
  <c r="J164" i="1"/>
  <c r="AH164" i="1" s="1"/>
  <c r="H164" i="1"/>
  <c r="BG164" i="1" s="1"/>
  <c r="G164" i="1"/>
  <c r="BF164" i="1" s="1"/>
  <c r="BH164" i="1" s="1"/>
  <c r="E164" i="1"/>
  <c r="BL164" i="1" s="1"/>
  <c r="D164" i="1"/>
  <c r="AZ163" i="1"/>
  <c r="AY163" i="1"/>
  <c r="AX163" i="1"/>
  <c r="Q163" i="1"/>
  <c r="O163" i="1"/>
  <c r="M163" i="1"/>
  <c r="W163" i="1" s="1"/>
  <c r="X163" i="1" s="1"/>
  <c r="K163" i="1"/>
  <c r="AI163" i="1" s="1"/>
  <c r="AJ163" i="1" s="1"/>
  <c r="J163" i="1"/>
  <c r="AH163" i="1" s="1"/>
  <c r="H163" i="1"/>
  <c r="BG163" i="1" s="1"/>
  <c r="G163" i="1"/>
  <c r="BF163" i="1" s="1"/>
  <c r="BH163" i="1" s="1"/>
  <c r="E163" i="1"/>
  <c r="BL163" i="1" s="1"/>
  <c r="D163" i="1"/>
  <c r="BK163" i="1" s="1"/>
  <c r="AZ162" i="1"/>
  <c r="AY162" i="1"/>
  <c r="AX162" i="1"/>
  <c r="O162" i="1"/>
  <c r="M162" i="1"/>
  <c r="W162" i="1" s="1"/>
  <c r="X162" i="1" s="1"/>
  <c r="K162" i="1"/>
  <c r="AI162" i="1" s="1"/>
  <c r="AJ162" i="1" s="1"/>
  <c r="J162" i="1"/>
  <c r="AH162" i="1" s="1"/>
  <c r="H162" i="1"/>
  <c r="BG162" i="1" s="1"/>
  <c r="G162" i="1"/>
  <c r="BF162" i="1" s="1"/>
  <c r="BH162" i="1" s="1"/>
  <c r="E162" i="1"/>
  <c r="BL162" i="1" s="1"/>
  <c r="S162" i="1" s="1"/>
  <c r="D162" i="1"/>
  <c r="BK162" i="1" s="1"/>
  <c r="AZ161" i="1"/>
  <c r="AY161" i="1"/>
  <c r="AX161" i="1"/>
  <c r="AP161" i="1"/>
  <c r="AT161" i="1" s="1"/>
  <c r="AH161" i="1"/>
  <c r="O161" i="1"/>
  <c r="M161" i="1"/>
  <c r="W161" i="1" s="1"/>
  <c r="X161" i="1" s="1"/>
  <c r="K161" i="1"/>
  <c r="AI161" i="1" s="1"/>
  <c r="AJ161" i="1" s="1"/>
  <c r="AK161" i="1" s="1" a="1"/>
  <c r="AK161" i="1" s="1"/>
  <c r="J161" i="1"/>
  <c r="H161" i="1"/>
  <c r="BG161" i="1" s="1"/>
  <c r="G161" i="1"/>
  <c r="BF161" i="1" s="1"/>
  <c r="BH161" i="1" s="1"/>
  <c r="E161" i="1"/>
  <c r="BL161" i="1" s="1"/>
  <c r="D161" i="1"/>
  <c r="BK161" i="1" s="1"/>
  <c r="BL160" i="1"/>
  <c r="BK160" i="1"/>
  <c r="AZ160" i="1"/>
  <c r="AY160" i="1"/>
  <c r="AX160" i="1"/>
  <c r="O160" i="1"/>
  <c r="Q160" i="1" s="1"/>
  <c r="U160" i="1" s="1"/>
  <c r="M160" i="1"/>
  <c r="W160" i="1" s="1"/>
  <c r="X160" i="1" s="1"/>
  <c r="K160" i="1"/>
  <c r="AI160" i="1" s="1"/>
  <c r="AJ160" i="1" s="1"/>
  <c r="J160" i="1"/>
  <c r="AH160" i="1" s="1"/>
  <c r="H160" i="1"/>
  <c r="BG160" i="1" s="1"/>
  <c r="G160" i="1"/>
  <c r="BF160" i="1" s="1"/>
  <c r="BH160" i="1" s="1"/>
  <c r="E160" i="1"/>
  <c r="D160" i="1"/>
  <c r="AZ159" i="1"/>
  <c r="AY159" i="1"/>
  <c r="AX159" i="1"/>
  <c r="W159" i="1"/>
  <c r="X159" i="1" s="1"/>
  <c r="O159" i="1"/>
  <c r="M159" i="1"/>
  <c r="K159" i="1"/>
  <c r="AI159" i="1" s="1"/>
  <c r="AJ159" i="1" s="1"/>
  <c r="AP159" i="1" s="1"/>
  <c r="AT159" i="1" s="1"/>
  <c r="J159" i="1"/>
  <c r="AH159" i="1" s="1"/>
  <c r="H159" i="1"/>
  <c r="BG159" i="1" s="1"/>
  <c r="G159" i="1"/>
  <c r="BF159" i="1" s="1"/>
  <c r="BH159" i="1" s="1"/>
  <c r="E159" i="1"/>
  <c r="BL159" i="1" s="1"/>
  <c r="S159" i="1" s="1"/>
  <c r="D159" i="1"/>
  <c r="BK159" i="1" s="1"/>
  <c r="AZ158" i="1"/>
  <c r="AY158" i="1"/>
  <c r="AX158" i="1"/>
  <c r="AI158" i="1"/>
  <c r="AJ158" i="1" s="1"/>
  <c r="AP158" i="1" s="1"/>
  <c r="AT158" i="1" s="1"/>
  <c r="O158" i="1"/>
  <c r="M158" i="1"/>
  <c r="W158" i="1" s="1"/>
  <c r="X158" i="1" s="1"/>
  <c r="K158" i="1"/>
  <c r="J158" i="1"/>
  <c r="AH158" i="1" s="1"/>
  <c r="H158" i="1"/>
  <c r="BG158" i="1" s="1"/>
  <c r="G158" i="1"/>
  <c r="BF158" i="1" s="1"/>
  <c r="BH158" i="1" s="1"/>
  <c r="E158" i="1"/>
  <c r="BL158" i="1" s="1"/>
  <c r="D158" i="1"/>
  <c r="BK158" i="1" s="1"/>
  <c r="BL157" i="1"/>
  <c r="S157" i="1" s="1"/>
  <c r="R157" i="1" s="1" a="1"/>
  <c r="R157" i="1" s="1"/>
  <c r="AZ157" i="1"/>
  <c r="AY157" i="1"/>
  <c r="AX157" i="1"/>
  <c r="Q157" i="1"/>
  <c r="U157" i="1" s="1"/>
  <c r="O157" i="1"/>
  <c r="M157" i="1"/>
  <c r="W157" i="1" s="1"/>
  <c r="X157" i="1" s="1"/>
  <c r="K157" i="1"/>
  <c r="AI157" i="1" s="1"/>
  <c r="AJ157" i="1" s="1"/>
  <c r="AK157" i="1" s="1" a="1"/>
  <c r="AK157" i="1" s="1"/>
  <c r="J157" i="1"/>
  <c r="AH157" i="1" s="1"/>
  <c r="H157" i="1"/>
  <c r="BG157" i="1" s="1"/>
  <c r="G157" i="1"/>
  <c r="BF157" i="1" s="1"/>
  <c r="BH157" i="1" s="1"/>
  <c r="E157" i="1"/>
  <c r="D157" i="1"/>
  <c r="BK157" i="1" s="1"/>
  <c r="AZ156" i="1"/>
  <c r="AY156" i="1"/>
  <c r="AX156" i="1"/>
  <c r="O156" i="1"/>
  <c r="M156" i="1"/>
  <c r="W156" i="1" s="1"/>
  <c r="X156" i="1" s="1"/>
  <c r="K156" i="1"/>
  <c r="AI156" i="1" s="1"/>
  <c r="AJ156" i="1" s="1"/>
  <c r="J156" i="1"/>
  <c r="AH156" i="1" s="1"/>
  <c r="H156" i="1"/>
  <c r="BG156" i="1" s="1"/>
  <c r="G156" i="1"/>
  <c r="BF156" i="1" s="1"/>
  <c r="BH156" i="1" s="1"/>
  <c r="E156" i="1"/>
  <c r="BL156" i="1" s="1"/>
  <c r="S156" i="1" s="1"/>
  <c r="R156" i="1" s="1" a="1"/>
  <c r="R156" i="1" s="1"/>
  <c r="D156" i="1"/>
  <c r="BK156" i="1" s="1"/>
  <c r="AZ155" i="1"/>
  <c r="AY155" i="1"/>
  <c r="AX155" i="1"/>
  <c r="O155" i="1"/>
  <c r="Q155" i="1" s="1"/>
  <c r="M155" i="1"/>
  <c r="W155" i="1" s="1"/>
  <c r="X155" i="1" s="1"/>
  <c r="K155" i="1"/>
  <c r="AI155" i="1" s="1"/>
  <c r="AJ155" i="1" s="1"/>
  <c r="J155" i="1"/>
  <c r="AH155" i="1" s="1"/>
  <c r="H155" i="1"/>
  <c r="BG155" i="1" s="1"/>
  <c r="G155" i="1"/>
  <c r="BF155" i="1" s="1"/>
  <c r="BH155" i="1" s="1"/>
  <c r="E155" i="1"/>
  <c r="BL155" i="1" s="1"/>
  <c r="D155" i="1"/>
  <c r="BK155" i="1" s="1"/>
  <c r="AZ154" i="1"/>
  <c r="AY154" i="1"/>
  <c r="AX154" i="1"/>
  <c r="O154" i="1"/>
  <c r="Q154" i="1" s="1"/>
  <c r="U154" i="1" s="1"/>
  <c r="M154" i="1"/>
  <c r="W154" i="1" s="1"/>
  <c r="X154" i="1" s="1"/>
  <c r="AF154" i="1" s="1"/>
  <c r="K154" i="1"/>
  <c r="AI154" i="1" s="1"/>
  <c r="AJ154" i="1" s="1"/>
  <c r="J154" i="1"/>
  <c r="AH154" i="1" s="1"/>
  <c r="H154" i="1"/>
  <c r="BG154" i="1" s="1"/>
  <c r="G154" i="1"/>
  <c r="BF154" i="1" s="1"/>
  <c r="BH154" i="1" s="1"/>
  <c r="E154" i="1"/>
  <c r="BL154" i="1" s="1"/>
  <c r="D154" i="1"/>
  <c r="BK154" i="1" s="1"/>
  <c r="BF153" i="1"/>
  <c r="BH153" i="1" s="1"/>
  <c r="AZ153" i="1"/>
  <c r="AY153" i="1"/>
  <c r="AX153" i="1"/>
  <c r="O153" i="1"/>
  <c r="Q153" i="1" s="1"/>
  <c r="M153" i="1"/>
  <c r="W153" i="1" s="1"/>
  <c r="X153" i="1" s="1"/>
  <c r="K153" i="1"/>
  <c r="AI153" i="1" s="1"/>
  <c r="AJ153" i="1" s="1"/>
  <c r="J153" i="1"/>
  <c r="AH153" i="1" s="1"/>
  <c r="H153" i="1"/>
  <c r="BG153" i="1" s="1"/>
  <c r="G153" i="1"/>
  <c r="E153" i="1"/>
  <c r="BL153" i="1" s="1"/>
  <c r="S153" i="1" s="1"/>
  <c r="D153" i="1"/>
  <c r="BK153" i="1" s="1"/>
  <c r="AZ152" i="1"/>
  <c r="AY152" i="1"/>
  <c r="AX152" i="1"/>
  <c r="O152" i="1"/>
  <c r="M152" i="1"/>
  <c r="W152" i="1" s="1"/>
  <c r="X152" i="1" s="1"/>
  <c r="Y152" i="1" s="1"/>
  <c r="Z152" i="1" s="1"/>
  <c r="K152" i="1"/>
  <c r="AI152" i="1" s="1"/>
  <c r="AJ152" i="1" s="1"/>
  <c r="J152" i="1"/>
  <c r="AH152" i="1" s="1"/>
  <c r="H152" i="1"/>
  <c r="BG152" i="1" s="1"/>
  <c r="G152" i="1"/>
  <c r="BF152" i="1" s="1"/>
  <c r="BH152" i="1" s="1"/>
  <c r="E152" i="1"/>
  <c r="BL152" i="1" s="1"/>
  <c r="D152" i="1"/>
  <c r="BK152" i="1" s="1"/>
  <c r="AZ151" i="1"/>
  <c r="AY151" i="1"/>
  <c r="AX151" i="1"/>
  <c r="O151" i="1"/>
  <c r="Q151" i="1" s="1"/>
  <c r="M151" i="1"/>
  <c r="W151" i="1" s="1"/>
  <c r="X151" i="1" s="1"/>
  <c r="K151" i="1"/>
  <c r="AI151" i="1" s="1"/>
  <c r="AJ151" i="1" s="1"/>
  <c r="J151" i="1"/>
  <c r="AH151" i="1" s="1"/>
  <c r="H151" i="1"/>
  <c r="BG151" i="1" s="1"/>
  <c r="G151" i="1"/>
  <c r="BF151" i="1" s="1"/>
  <c r="BH151" i="1" s="1"/>
  <c r="E151" i="1"/>
  <c r="BL151" i="1" s="1"/>
  <c r="S151" i="1" s="1"/>
  <c r="R151" i="1" s="1" a="1"/>
  <c r="R151" i="1" s="1"/>
  <c r="D151" i="1"/>
  <c r="BK151" i="1" s="1"/>
  <c r="AZ150" i="1"/>
  <c r="AY150" i="1"/>
  <c r="AX150" i="1"/>
  <c r="O150" i="1"/>
  <c r="Q150" i="1" s="1"/>
  <c r="M150" i="1"/>
  <c r="W150" i="1" s="1"/>
  <c r="X150" i="1" s="1"/>
  <c r="K150" i="1"/>
  <c r="AI150" i="1" s="1"/>
  <c r="AJ150" i="1" s="1"/>
  <c r="J150" i="1"/>
  <c r="AH150" i="1" s="1"/>
  <c r="H150" i="1"/>
  <c r="BG150" i="1" s="1"/>
  <c r="G150" i="1"/>
  <c r="BF150" i="1" s="1"/>
  <c r="BH150" i="1" s="1"/>
  <c r="E150" i="1"/>
  <c r="BL150" i="1" s="1"/>
  <c r="D150" i="1"/>
  <c r="BK150" i="1" s="1"/>
  <c r="AZ149" i="1"/>
  <c r="AY149" i="1"/>
  <c r="AX149" i="1"/>
  <c r="O149" i="1"/>
  <c r="Q149" i="1" s="1"/>
  <c r="U149" i="1" s="1"/>
  <c r="M149" i="1"/>
  <c r="W149" i="1" s="1"/>
  <c r="X149" i="1" s="1"/>
  <c r="Y149" i="1" s="1"/>
  <c r="K149" i="1"/>
  <c r="AI149" i="1" s="1"/>
  <c r="AJ149" i="1" s="1"/>
  <c r="J149" i="1"/>
  <c r="AH149" i="1" s="1"/>
  <c r="H149" i="1"/>
  <c r="BG149" i="1" s="1"/>
  <c r="G149" i="1"/>
  <c r="BF149" i="1" s="1"/>
  <c r="BH149" i="1" s="1"/>
  <c r="E149" i="1"/>
  <c r="BL149" i="1" s="1"/>
  <c r="S149" i="1" s="1"/>
  <c r="D149" i="1"/>
  <c r="BK149" i="1" s="1"/>
  <c r="BG148" i="1"/>
  <c r="AZ148" i="1"/>
  <c r="AY148" i="1"/>
  <c r="AX148" i="1"/>
  <c r="W148" i="1"/>
  <c r="X148" i="1" s="1"/>
  <c r="AF148" i="1" s="1"/>
  <c r="O148" i="1"/>
  <c r="Q148" i="1" s="1"/>
  <c r="U148" i="1" s="1"/>
  <c r="M148" i="1"/>
  <c r="K148" i="1"/>
  <c r="AI148" i="1" s="1"/>
  <c r="AJ148" i="1" s="1"/>
  <c r="J148" i="1"/>
  <c r="AH148" i="1" s="1"/>
  <c r="H148" i="1"/>
  <c r="G148" i="1"/>
  <c r="BF148" i="1" s="1"/>
  <c r="BH148" i="1" s="1"/>
  <c r="E148" i="1"/>
  <c r="BL148" i="1" s="1"/>
  <c r="D148" i="1"/>
  <c r="BK148" i="1" s="1"/>
  <c r="AZ147" i="1"/>
  <c r="AY147" i="1"/>
  <c r="AX147" i="1"/>
  <c r="O147" i="1"/>
  <c r="M147" i="1"/>
  <c r="W147" i="1" s="1"/>
  <c r="X147" i="1" s="1"/>
  <c r="K147" i="1"/>
  <c r="AI147" i="1" s="1"/>
  <c r="AJ147" i="1" s="1"/>
  <c r="J147" i="1"/>
  <c r="AH147" i="1" s="1"/>
  <c r="H147" i="1"/>
  <c r="BG147" i="1" s="1"/>
  <c r="G147" i="1"/>
  <c r="BF147" i="1" s="1"/>
  <c r="BH147" i="1" s="1"/>
  <c r="E147" i="1"/>
  <c r="BL147" i="1" s="1"/>
  <c r="D147" i="1"/>
  <c r="BK147" i="1" s="1"/>
  <c r="AZ146" i="1"/>
  <c r="AY146" i="1"/>
  <c r="AX146" i="1"/>
  <c r="O146" i="1"/>
  <c r="M146" i="1"/>
  <c r="W146" i="1" s="1"/>
  <c r="X146" i="1" s="1"/>
  <c r="K146" i="1"/>
  <c r="AI146" i="1" s="1"/>
  <c r="AJ146" i="1" s="1"/>
  <c r="AP146" i="1" s="1"/>
  <c r="AT146" i="1" s="1"/>
  <c r="J146" i="1"/>
  <c r="AH146" i="1" s="1"/>
  <c r="H146" i="1"/>
  <c r="BG146" i="1" s="1"/>
  <c r="G146" i="1"/>
  <c r="BF146" i="1" s="1"/>
  <c r="BH146" i="1" s="1"/>
  <c r="E146" i="1"/>
  <c r="BL146" i="1" s="1"/>
  <c r="D146" i="1"/>
  <c r="BK146" i="1" s="1"/>
  <c r="AZ145" i="1"/>
  <c r="AY145" i="1"/>
  <c r="AX145" i="1"/>
  <c r="O145" i="1"/>
  <c r="Q145" i="1" s="1"/>
  <c r="U145" i="1" s="1"/>
  <c r="M145" i="1"/>
  <c r="W145" i="1" s="1"/>
  <c r="X145" i="1" s="1"/>
  <c r="K145" i="1"/>
  <c r="AI145" i="1" s="1"/>
  <c r="AJ145" i="1" s="1"/>
  <c r="AK145" i="1" s="1" a="1"/>
  <c r="AK145" i="1" s="1"/>
  <c r="J145" i="1"/>
  <c r="AH145" i="1" s="1"/>
  <c r="H145" i="1"/>
  <c r="BG145" i="1" s="1"/>
  <c r="G145" i="1"/>
  <c r="BF145" i="1" s="1"/>
  <c r="BH145" i="1" s="1"/>
  <c r="E145" i="1"/>
  <c r="BL145" i="1" s="1"/>
  <c r="D145" i="1"/>
  <c r="BK145" i="1" s="1"/>
  <c r="BL144" i="1"/>
  <c r="AZ144" i="1"/>
  <c r="AY144" i="1"/>
  <c r="AX144" i="1"/>
  <c r="O144" i="1"/>
  <c r="Q144" i="1" s="1"/>
  <c r="U144" i="1" s="1"/>
  <c r="M144" i="1"/>
  <c r="W144" i="1" s="1"/>
  <c r="X144" i="1" s="1"/>
  <c r="K144" i="1"/>
  <c r="AI144" i="1" s="1"/>
  <c r="AJ144" i="1" s="1"/>
  <c r="AK144" i="1" s="1" a="1"/>
  <c r="AK144" i="1" s="1"/>
  <c r="J144" i="1"/>
  <c r="AH144" i="1" s="1"/>
  <c r="H144" i="1"/>
  <c r="BG144" i="1" s="1"/>
  <c r="G144" i="1"/>
  <c r="BF144" i="1" s="1"/>
  <c r="BH144" i="1" s="1"/>
  <c r="E144" i="1"/>
  <c r="D144" i="1"/>
  <c r="BK144" i="1" s="1"/>
  <c r="BF143" i="1"/>
  <c r="BH143" i="1" s="1"/>
  <c r="AZ143" i="1"/>
  <c r="AY143" i="1"/>
  <c r="AX143" i="1"/>
  <c r="O143" i="1"/>
  <c r="Q143" i="1" s="1"/>
  <c r="U143" i="1" s="1"/>
  <c r="M143" i="1"/>
  <c r="W143" i="1" s="1"/>
  <c r="X143" i="1" s="1"/>
  <c r="K143" i="1"/>
  <c r="AI143" i="1" s="1"/>
  <c r="AJ143" i="1" s="1"/>
  <c r="AK143" i="1" s="1" a="1"/>
  <c r="AK143" i="1" s="1"/>
  <c r="J143" i="1"/>
  <c r="AH143" i="1" s="1"/>
  <c r="H143" i="1"/>
  <c r="BG143" i="1" s="1"/>
  <c r="G143" i="1"/>
  <c r="E143" i="1"/>
  <c r="BL143" i="1" s="1"/>
  <c r="D143" i="1"/>
  <c r="BK143" i="1" s="1"/>
  <c r="AZ142" i="1"/>
  <c r="AY142" i="1"/>
  <c r="AX142" i="1"/>
  <c r="O142" i="1"/>
  <c r="M142" i="1"/>
  <c r="W142" i="1" s="1"/>
  <c r="X142" i="1" s="1"/>
  <c r="K142" i="1"/>
  <c r="AI142" i="1" s="1"/>
  <c r="AJ142" i="1" s="1"/>
  <c r="J142" i="1"/>
  <c r="AH142" i="1" s="1"/>
  <c r="H142" i="1"/>
  <c r="BG142" i="1" s="1"/>
  <c r="G142" i="1"/>
  <c r="BF142" i="1" s="1"/>
  <c r="BH142" i="1" s="1"/>
  <c r="E142" i="1"/>
  <c r="BL142" i="1" s="1"/>
  <c r="D142" i="1"/>
  <c r="BK142" i="1" s="1"/>
  <c r="BK141" i="1"/>
  <c r="AZ141" i="1"/>
  <c r="AY141" i="1"/>
  <c r="AX141" i="1"/>
  <c r="O141" i="1"/>
  <c r="M141" i="1"/>
  <c r="W141" i="1" s="1"/>
  <c r="X141" i="1" s="1"/>
  <c r="Y141" i="1" s="1"/>
  <c r="AD141" i="1" s="1"/>
  <c r="K141" i="1"/>
  <c r="AI141" i="1" s="1"/>
  <c r="AJ141" i="1" s="1"/>
  <c r="J141" i="1"/>
  <c r="AH141" i="1" s="1"/>
  <c r="H141" i="1"/>
  <c r="BG141" i="1" s="1"/>
  <c r="G141" i="1"/>
  <c r="BF141" i="1" s="1"/>
  <c r="BH141" i="1" s="1"/>
  <c r="E141" i="1"/>
  <c r="BL141" i="1" s="1"/>
  <c r="S141" i="1" s="1"/>
  <c r="D141" i="1"/>
  <c r="BF140" i="1"/>
  <c r="BH140" i="1" s="1"/>
  <c r="AZ140" i="1"/>
  <c r="AY140" i="1"/>
  <c r="AX140" i="1"/>
  <c r="O140" i="1"/>
  <c r="Q140" i="1" s="1"/>
  <c r="M140" i="1"/>
  <c r="W140" i="1" s="1"/>
  <c r="X140" i="1" s="1"/>
  <c r="AF140" i="1" s="1"/>
  <c r="K140" i="1"/>
  <c r="AI140" i="1" s="1"/>
  <c r="AJ140" i="1" s="1"/>
  <c r="J140" i="1"/>
  <c r="AH140" i="1" s="1"/>
  <c r="H140" i="1"/>
  <c r="BG140" i="1" s="1"/>
  <c r="G140" i="1"/>
  <c r="E140" i="1"/>
  <c r="BL140" i="1" s="1"/>
  <c r="S140" i="1" s="1"/>
  <c r="D140" i="1"/>
  <c r="BK140" i="1" s="1"/>
  <c r="AZ139" i="1"/>
  <c r="AY139" i="1"/>
  <c r="AX139" i="1"/>
  <c r="O139" i="1"/>
  <c r="M139" i="1"/>
  <c r="W139" i="1" s="1"/>
  <c r="X139" i="1" s="1"/>
  <c r="K139" i="1"/>
  <c r="AI139" i="1" s="1"/>
  <c r="AJ139" i="1" s="1"/>
  <c r="J139" i="1"/>
  <c r="AH139" i="1" s="1"/>
  <c r="H139" i="1"/>
  <c r="BG139" i="1" s="1"/>
  <c r="G139" i="1"/>
  <c r="BF139" i="1" s="1"/>
  <c r="BH139" i="1" s="1"/>
  <c r="E139" i="1"/>
  <c r="BL139" i="1" s="1"/>
  <c r="D139" i="1"/>
  <c r="BK139" i="1" s="1"/>
  <c r="AZ138" i="1"/>
  <c r="AY138" i="1"/>
  <c r="AX138" i="1"/>
  <c r="O138" i="1"/>
  <c r="M138" i="1"/>
  <c r="W138" i="1" s="1"/>
  <c r="X138" i="1" s="1"/>
  <c r="K138" i="1"/>
  <c r="AI138" i="1" s="1"/>
  <c r="AJ138" i="1" s="1"/>
  <c r="AK138" i="1" s="1" a="1"/>
  <c r="AK138" i="1" s="1"/>
  <c r="J138" i="1"/>
  <c r="AH138" i="1" s="1"/>
  <c r="H138" i="1"/>
  <c r="BG138" i="1" s="1"/>
  <c r="G138" i="1"/>
  <c r="BF138" i="1" s="1"/>
  <c r="BH138" i="1" s="1"/>
  <c r="E138" i="1"/>
  <c r="BL138" i="1" s="1"/>
  <c r="S138" i="1" s="1"/>
  <c r="D138" i="1"/>
  <c r="BK138" i="1" s="1"/>
  <c r="AZ137" i="1"/>
  <c r="AY137" i="1"/>
  <c r="AX137" i="1"/>
  <c r="O137" i="1"/>
  <c r="M137" i="1"/>
  <c r="W137" i="1" s="1"/>
  <c r="X137" i="1" s="1"/>
  <c r="AF137" i="1" s="1"/>
  <c r="K137" i="1"/>
  <c r="AI137" i="1" s="1"/>
  <c r="AJ137" i="1" s="1"/>
  <c r="J137" i="1"/>
  <c r="AH137" i="1" s="1"/>
  <c r="H137" i="1"/>
  <c r="BG137" i="1" s="1"/>
  <c r="G137" i="1"/>
  <c r="BF137" i="1" s="1"/>
  <c r="BH137" i="1" s="1"/>
  <c r="E137" i="1"/>
  <c r="BL137" i="1" s="1"/>
  <c r="D137" i="1"/>
  <c r="BK137" i="1" s="1"/>
  <c r="BK136" i="1"/>
  <c r="BG136" i="1"/>
  <c r="AZ136" i="1"/>
  <c r="AY136" i="1"/>
  <c r="AX136" i="1"/>
  <c r="O136" i="1"/>
  <c r="M136" i="1"/>
  <c r="W136" i="1" s="1"/>
  <c r="X136" i="1" s="1"/>
  <c r="K136" i="1"/>
  <c r="AI136" i="1" s="1"/>
  <c r="AJ136" i="1" s="1"/>
  <c r="J136" i="1"/>
  <c r="AH136" i="1" s="1"/>
  <c r="H136" i="1"/>
  <c r="G136" i="1"/>
  <c r="BF136" i="1" s="1"/>
  <c r="BH136" i="1" s="1"/>
  <c r="E136" i="1"/>
  <c r="BL136" i="1" s="1"/>
  <c r="D136" i="1"/>
  <c r="BK135" i="1"/>
  <c r="AZ135" i="1"/>
  <c r="AY135" i="1"/>
  <c r="AX135" i="1"/>
  <c r="O135" i="1"/>
  <c r="M135" i="1"/>
  <c r="W135" i="1" s="1"/>
  <c r="X135" i="1" s="1"/>
  <c r="K135" i="1"/>
  <c r="AI135" i="1" s="1"/>
  <c r="AJ135" i="1" s="1"/>
  <c r="J135" i="1"/>
  <c r="AH135" i="1" s="1"/>
  <c r="H135" i="1"/>
  <c r="BG135" i="1" s="1"/>
  <c r="G135" i="1"/>
  <c r="BF135" i="1" s="1"/>
  <c r="BH135" i="1" s="1"/>
  <c r="E135" i="1"/>
  <c r="BL135" i="1" s="1"/>
  <c r="D135" i="1"/>
  <c r="AZ134" i="1"/>
  <c r="AY134" i="1"/>
  <c r="AX134" i="1"/>
  <c r="X134" i="1"/>
  <c r="W134" i="1"/>
  <c r="O134" i="1"/>
  <c r="Q134" i="1" s="1"/>
  <c r="M134" i="1"/>
  <c r="K134" i="1"/>
  <c r="AI134" i="1" s="1"/>
  <c r="AJ134" i="1" s="1"/>
  <c r="AP134" i="1" s="1"/>
  <c r="AT134" i="1" s="1"/>
  <c r="J134" i="1"/>
  <c r="AH134" i="1" s="1"/>
  <c r="H134" i="1"/>
  <c r="BG134" i="1" s="1"/>
  <c r="G134" i="1"/>
  <c r="BF134" i="1" s="1"/>
  <c r="BH134" i="1" s="1"/>
  <c r="E134" i="1"/>
  <c r="BL134" i="1" s="1"/>
  <c r="S134" i="1" s="1"/>
  <c r="D134" i="1"/>
  <c r="BK134" i="1" s="1"/>
  <c r="AZ133" i="1"/>
  <c r="AY133" i="1"/>
  <c r="AX133" i="1"/>
  <c r="O133" i="1"/>
  <c r="Q133" i="1" s="1"/>
  <c r="U133" i="1" s="1"/>
  <c r="M133" i="1"/>
  <c r="W133" i="1" s="1"/>
  <c r="X133" i="1" s="1"/>
  <c r="K133" i="1"/>
  <c r="AI133" i="1" s="1"/>
  <c r="AJ133" i="1" s="1"/>
  <c r="J133" i="1"/>
  <c r="AH133" i="1" s="1"/>
  <c r="H133" i="1"/>
  <c r="BG133" i="1" s="1"/>
  <c r="G133" i="1"/>
  <c r="BF133" i="1" s="1"/>
  <c r="BH133" i="1" s="1"/>
  <c r="E133" i="1"/>
  <c r="BL133" i="1" s="1"/>
  <c r="D133" i="1"/>
  <c r="BK133" i="1" s="1"/>
  <c r="AZ132" i="1"/>
  <c r="AY132" i="1"/>
  <c r="AX132" i="1"/>
  <c r="O132" i="1"/>
  <c r="Q132" i="1" s="1"/>
  <c r="M132" i="1"/>
  <c r="W132" i="1" s="1"/>
  <c r="X132" i="1" s="1"/>
  <c r="K132" i="1"/>
  <c r="AI132" i="1" s="1"/>
  <c r="AJ132" i="1" s="1"/>
  <c r="AP132" i="1" s="1"/>
  <c r="AT132" i="1" s="1"/>
  <c r="AW132" i="1" s="1"/>
  <c r="J132" i="1"/>
  <c r="AH132" i="1" s="1"/>
  <c r="H132" i="1"/>
  <c r="BG132" i="1" s="1"/>
  <c r="G132" i="1"/>
  <c r="BF132" i="1" s="1"/>
  <c r="BH132" i="1" s="1"/>
  <c r="E132" i="1"/>
  <c r="BL132" i="1" s="1"/>
  <c r="S132" i="1" s="1"/>
  <c r="D132" i="1"/>
  <c r="BK132" i="1" s="1"/>
  <c r="AZ131" i="1"/>
  <c r="AY131" i="1"/>
  <c r="AX131" i="1"/>
  <c r="O131" i="1"/>
  <c r="Q131" i="1" s="1"/>
  <c r="U131" i="1" s="1"/>
  <c r="M131" i="1"/>
  <c r="W131" i="1" s="1"/>
  <c r="X131" i="1" s="1"/>
  <c r="K131" i="1"/>
  <c r="AI131" i="1" s="1"/>
  <c r="AJ131" i="1" s="1"/>
  <c r="J131" i="1"/>
  <c r="AH131" i="1" s="1"/>
  <c r="H131" i="1"/>
  <c r="BG131" i="1" s="1"/>
  <c r="G131" i="1"/>
  <c r="BF131" i="1" s="1"/>
  <c r="BH131" i="1" s="1"/>
  <c r="E131" i="1"/>
  <c r="BL131" i="1" s="1"/>
  <c r="D131" i="1"/>
  <c r="BK131" i="1" s="1"/>
  <c r="AZ130" i="1"/>
  <c r="AY130" i="1"/>
  <c r="AX130" i="1"/>
  <c r="AI130" i="1"/>
  <c r="AJ130" i="1" s="1"/>
  <c r="O130" i="1"/>
  <c r="Q130" i="1" s="1"/>
  <c r="U130" i="1" s="1"/>
  <c r="M130" i="1"/>
  <c r="W130" i="1" s="1"/>
  <c r="X130" i="1" s="1"/>
  <c r="Y130" i="1" s="1"/>
  <c r="K130" i="1"/>
  <c r="J130" i="1"/>
  <c r="AH130" i="1" s="1"/>
  <c r="H130" i="1"/>
  <c r="BG130" i="1" s="1"/>
  <c r="G130" i="1"/>
  <c r="BF130" i="1" s="1"/>
  <c r="BH130" i="1" s="1"/>
  <c r="E130" i="1"/>
  <c r="BL130" i="1" s="1"/>
  <c r="D130" i="1"/>
  <c r="BK130" i="1" s="1"/>
  <c r="AZ129" i="1"/>
  <c r="AY129" i="1"/>
  <c r="AX129" i="1"/>
  <c r="W129" i="1"/>
  <c r="X129" i="1" s="1"/>
  <c r="Q129" i="1"/>
  <c r="U129" i="1" s="1"/>
  <c r="O129" i="1"/>
  <c r="M129" i="1"/>
  <c r="K129" i="1"/>
  <c r="AI129" i="1" s="1"/>
  <c r="AJ129" i="1" s="1"/>
  <c r="AK129" i="1" s="1" a="1"/>
  <c r="AK129" i="1" s="1"/>
  <c r="J129" i="1"/>
  <c r="AH129" i="1" s="1"/>
  <c r="H129" i="1"/>
  <c r="BG129" i="1" s="1"/>
  <c r="G129" i="1"/>
  <c r="BF129" i="1" s="1"/>
  <c r="BH129" i="1" s="1"/>
  <c r="E129" i="1"/>
  <c r="BL129" i="1" s="1"/>
  <c r="S129" i="1" s="1"/>
  <c r="D129" i="1"/>
  <c r="BK129" i="1" s="1"/>
  <c r="AZ128" i="1"/>
  <c r="AY128" i="1"/>
  <c r="AX128" i="1"/>
  <c r="O128" i="1"/>
  <c r="M128" i="1"/>
  <c r="W128" i="1" s="1"/>
  <c r="X128" i="1" s="1"/>
  <c r="K128" i="1"/>
  <c r="AI128" i="1" s="1"/>
  <c r="AJ128" i="1" s="1"/>
  <c r="J128" i="1"/>
  <c r="AH128" i="1" s="1"/>
  <c r="H128" i="1"/>
  <c r="BG128" i="1" s="1"/>
  <c r="G128" i="1"/>
  <c r="BF128" i="1" s="1"/>
  <c r="BH128" i="1" s="1"/>
  <c r="E128" i="1"/>
  <c r="BL128" i="1" s="1"/>
  <c r="S128" i="1" s="1"/>
  <c r="D128" i="1"/>
  <c r="BK128" i="1" s="1"/>
  <c r="AZ127" i="1"/>
  <c r="AY127" i="1"/>
  <c r="AX127" i="1"/>
  <c r="O127" i="1"/>
  <c r="Q127" i="1" s="1"/>
  <c r="M127" i="1"/>
  <c r="W127" i="1" s="1"/>
  <c r="X127" i="1" s="1"/>
  <c r="K127" i="1"/>
  <c r="AI127" i="1" s="1"/>
  <c r="AJ127" i="1" s="1"/>
  <c r="AP127" i="1" s="1"/>
  <c r="AT127" i="1" s="1"/>
  <c r="AU127" i="1" s="1"/>
  <c r="J127" i="1"/>
  <c r="AH127" i="1" s="1"/>
  <c r="H127" i="1"/>
  <c r="BG127" i="1" s="1"/>
  <c r="G127" i="1"/>
  <c r="BF127" i="1" s="1"/>
  <c r="BH127" i="1" s="1"/>
  <c r="E127" i="1"/>
  <c r="BL127" i="1" s="1"/>
  <c r="S127" i="1" s="1"/>
  <c r="D127" i="1"/>
  <c r="BK127" i="1" s="1"/>
  <c r="BF126" i="1"/>
  <c r="BH126" i="1" s="1"/>
  <c r="AZ126" i="1"/>
  <c r="AY126" i="1"/>
  <c r="AX126" i="1"/>
  <c r="O126" i="1"/>
  <c r="Q126" i="1" s="1"/>
  <c r="M126" i="1"/>
  <c r="W126" i="1" s="1"/>
  <c r="X126" i="1" s="1"/>
  <c r="K126" i="1"/>
  <c r="AI126" i="1" s="1"/>
  <c r="AJ126" i="1" s="1"/>
  <c r="J126" i="1"/>
  <c r="AH126" i="1" s="1"/>
  <c r="H126" i="1"/>
  <c r="BG126" i="1" s="1"/>
  <c r="G126" i="1"/>
  <c r="E126" i="1"/>
  <c r="BL126" i="1" s="1"/>
  <c r="D126" i="1"/>
  <c r="BK126" i="1" s="1"/>
  <c r="BF125" i="1"/>
  <c r="BH125" i="1" s="1"/>
  <c r="AZ125" i="1"/>
  <c r="AY125" i="1"/>
  <c r="AX125" i="1"/>
  <c r="O125" i="1"/>
  <c r="M125" i="1"/>
  <c r="W125" i="1" s="1"/>
  <c r="X125" i="1" s="1"/>
  <c r="K125" i="1"/>
  <c r="AI125" i="1" s="1"/>
  <c r="AJ125" i="1" s="1"/>
  <c r="AK125" i="1" s="1" a="1"/>
  <c r="AK125" i="1" s="1"/>
  <c r="J125" i="1"/>
  <c r="AH125" i="1" s="1"/>
  <c r="H125" i="1"/>
  <c r="BG125" i="1" s="1"/>
  <c r="G125" i="1"/>
  <c r="E125" i="1"/>
  <c r="BL125" i="1" s="1"/>
  <c r="S125" i="1" s="1"/>
  <c r="R125" i="1" s="1" a="1"/>
  <c r="R125" i="1" s="1"/>
  <c r="D125" i="1"/>
  <c r="BK125" i="1" s="1"/>
  <c r="AZ124" i="1"/>
  <c r="AY124" i="1"/>
  <c r="AX124" i="1"/>
  <c r="AJ124" i="1"/>
  <c r="Q124" i="1"/>
  <c r="O124" i="1"/>
  <c r="M124" i="1"/>
  <c r="W124" i="1" s="1"/>
  <c r="X124" i="1" s="1"/>
  <c r="AF124" i="1" s="1"/>
  <c r="K124" i="1"/>
  <c r="AI124" i="1" s="1"/>
  <c r="J124" i="1"/>
  <c r="AH124" i="1" s="1"/>
  <c r="H124" i="1"/>
  <c r="BG124" i="1" s="1"/>
  <c r="G124" i="1"/>
  <c r="BF124" i="1" s="1"/>
  <c r="BH124" i="1" s="1"/>
  <c r="E124" i="1"/>
  <c r="BL124" i="1" s="1"/>
  <c r="S124" i="1" s="1"/>
  <c r="R124" i="1" s="1" a="1"/>
  <c r="R124" i="1" s="1"/>
  <c r="D124" i="1"/>
  <c r="BK124" i="1" s="1"/>
  <c r="AZ123" i="1"/>
  <c r="AY123" i="1"/>
  <c r="AX123" i="1"/>
  <c r="O123" i="1"/>
  <c r="Q123" i="1" s="1"/>
  <c r="M123" i="1"/>
  <c r="W123" i="1" s="1"/>
  <c r="X123" i="1" s="1"/>
  <c r="K123" i="1"/>
  <c r="AI123" i="1" s="1"/>
  <c r="AJ123" i="1" s="1"/>
  <c r="J123" i="1"/>
  <c r="AH123" i="1" s="1"/>
  <c r="H123" i="1"/>
  <c r="BG123" i="1" s="1"/>
  <c r="G123" i="1"/>
  <c r="BF123" i="1" s="1"/>
  <c r="BH123" i="1" s="1"/>
  <c r="E123" i="1"/>
  <c r="BL123" i="1" s="1"/>
  <c r="D123" i="1"/>
  <c r="BK123" i="1" s="1"/>
  <c r="AZ122" i="1"/>
  <c r="AY122" i="1"/>
  <c r="AX122" i="1"/>
  <c r="Q122" i="1"/>
  <c r="O122" i="1"/>
  <c r="M122" i="1"/>
  <c r="W122" i="1" s="1"/>
  <c r="X122" i="1" s="1"/>
  <c r="Y122" i="1" s="1"/>
  <c r="K122" i="1"/>
  <c r="AI122" i="1" s="1"/>
  <c r="AJ122" i="1" s="1"/>
  <c r="J122" i="1"/>
  <c r="AH122" i="1" s="1"/>
  <c r="H122" i="1"/>
  <c r="BG122" i="1" s="1"/>
  <c r="G122" i="1"/>
  <c r="BF122" i="1" s="1"/>
  <c r="BH122" i="1" s="1"/>
  <c r="E122" i="1"/>
  <c r="BL122" i="1" s="1"/>
  <c r="D122" i="1"/>
  <c r="BK122" i="1" s="1"/>
  <c r="AZ121" i="1"/>
  <c r="AY121" i="1"/>
  <c r="AX121" i="1"/>
  <c r="O121" i="1"/>
  <c r="Q121" i="1" s="1"/>
  <c r="M121" i="1"/>
  <c r="W121" i="1" s="1"/>
  <c r="X121" i="1" s="1"/>
  <c r="AF121" i="1" s="1"/>
  <c r="K121" i="1"/>
  <c r="AI121" i="1" s="1"/>
  <c r="AJ121" i="1" s="1"/>
  <c r="J121" i="1"/>
  <c r="AH121" i="1" s="1"/>
  <c r="H121" i="1"/>
  <c r="BG121" i="1" s="1"/>
  <c r="G121" i="1"/>
  <c r="BF121" i="1" s="1"/>
  <c r="BH121" i="1" s="1"/>
  <c r="E121" i="1"/>
  <c r="BL121" i="1" s="1"/>
  <c r="S121" i="1" s="1"/>
  <c r="R121" i="1" s="1" a="1"/>
  <c r="R121" i="1" s="1"/>
  <c r="D121" i="1"/>
  <c r="BK121" i="1" s="1"/>
  <c r="AZ120" i="1"/>
  <c r="AY120" i="1"/>
  <c r="AX120" i="1"/>
  <c r="O120" i="1"/>
  <c r="Q120" i="1" s="1"/>
  <c r="M120" i="1"/>
  <c r="W120" i="1" s="1"/>
  <c r="X120" i="1" s="1"/>
  <c r="Y120" i="1" s="1"/>
  <c r="Z120" i="1" s="1"/>
  <c r="K120" i="1"/>
  <c r="AI120" i="1" s="1"/>
  <c r="AJ120" i="1" s="1"/>
  <c r="J120" i="1"/>
  <c r="AH120" i="1" s="1"/>
  <c r="H120" i="1"/>
  <c r="BG120" i="1" s="1"/>
  <c r="G120" i="1"/>
  <c r="BF120" i="1" s="1"/>
  <c r="BH120" i="1" s="1"/>
  <c r="E120" i="1"/>
  <c r="BL120" i="1" s="1"/>
  <c r="S120" i="1" s="1"/>
  <c r="R120" i="1" s="1" a="1"/>
  <c r="R120" i="1" s="1"/>
  <c r="D120" i="1"/>
  <c r="BK120" i="1" s="1"/>
  <c r="AZ119" i="1"/>
  <c r="AY119" i="1"/>
  <c r="AX119" i="1"/>
  <c r="O119" i="1"/>
  <c r="Q119" i="1" s="1"/>
  <c r="M119" i="1"/>
  <c r="W119" i="1" s="1"/>
  <c r="X119" i="1" s="1"/>
  <c r="K119" i="1"/>
  <c r="AI119" i="1" s="1"/>
  <c r="AJ119" i="1" s="1"/>
  <c r="AP119" i="1" s="1"/>
  <c r="AT119" i="1" s="1"/>
  <c r="J119" i="1"/>
  <c r="AH119" i="1" s="1"/>
  <c r="H119" i="1"/>
  <c r="BG119" i="1" s="1"/>
  <c r="G119" i="1"/>
  <c r="BF119" i="1" s="1"/>
  <c r="BH119" i="1" s="1"/>
  <c r="E119" i="1"/>
  <c r="BL119" i="1" s="1"/>
  <c r="D119" i="1"/>
  <c r="BK119" i="1" s="1"/>
  <c r="AZ118" i="1"/>
  <c r="AY118" i="1"/>
  <c r="AX118" i="1"/>
  <c r="O118" i="1"/>
  <c r="Q118" i="1" s="1"/>
  <c r="U118" i="1" s="1"/>
  <c r="M118" i="1"/>
  <c r="W118" i="1" s="1"/>
  <c r="X118" i="1" s="1"/>
  <c r="K118" i="1"/>
  <c r="AI118" i="1" s="1"/>
  <c r="AJ118" i="1" s="1"/>
  <c r="J118" i="1"/>
  <c r="AH118" i="1" s="1"/>
  <c r="H118" i="1"/>
  <c r="BG118" i="1" s="1"/>
  <c r="G118" i="1"/>
  <c r="BF118" i="1" s="1"/>
  <c r="BH118" i="1" s="1"/>
  <c r="E118" i="1"/>
  <c r="BL118" i="1" s="1"/>
  <c r="S118" i="1" s="1"/>
  <c r="D118" i="1"/>
  <c r="BK118" i="1" s="1"/>
  <c r="AZ117" i="1"/>
  <c r="AY117" i="1"/>
  <c r="AX117" i="1"/>
  <c r="O117" i="1"/>
  <c r="Q117" i="1" s="1"/>
  <c r="U117" i="1" s="1"/>
  <c r="M117" i="1"/>
  <c r="W117" i="1" s="1"/>
  <c r="X117" i="1" s="1"/>
  <c r="K117" i="1"/>
  <c r="AI117" i="1" s="1"/>
  <c r="AJ117" i="1" s="1"/>
  <c r="J117" i="1"/>
  <c r="AH117" i="1" s="1"/>
  <c r="H117" i="1"/>
  <c r="BG117" i="1" s="1"/>
  <c r="G117" i="1"/>
  <c r="BF117" i="1" s="1"/>
  <c r="BH117" i="1" s="1"/>
  <c r="E117" i="1"/>
  <c r="BL117" i="1" s="1"/>
  <c r="S117" i="1" s="1"/>
  <c r="R117" i="1" s="1" a="1"/>
  <c r="R117" i="1" s="1"/>
  <c r="D117" i="1"/>
  <c r="BK117" i="1" s="1"/>
  <c r="AZ116" i="1"/>
  <c r="AY116" i="1"/>
  <c r="AX116" i="1"/>
  <c r="Q116" i="1"/>
  <c r="O116" i="1"/>
  <c r="M116" i="1"/>
  <c r="W116" i="1" s="1"/>
  <c r="X116" i="1" s="1"/>
  <c r="K116" i="1"/>
  <c r="AI116" i="1" s="1"/>
  <c r="AJ116" i="1" s="1"/>
  <c r="AP116" i="1" s="1"/>
  <c r="AT116" i="1" s="1"/>
  <c r="J116" i="1"/>
  <c r="AH116" i="1" s="1"/>
  <c r="H116" i="1"/>
  <c r="BG116" i="1" s="1"/>
  <c r="G116" i="1"/>
  <c r="BF116" i="1" s="1"/>
  <c r="BH116" i="1" s="1"/>
  <c r="E116" i="1"/>
  <c r="BL116" i="1" s="1"/>
  <c r="D116" i="1"/>
  <c r="BK116" i="1" s="1"/>
  <c r="AZ115" i="1"/>
  <c r="AY115" i="1"/>
  <c r="AX115" i="1"/>
  <c r="W115" i="1"/>
  <c r="X115" i="1" s="1"/>
  <c r="Y115" i="1" s="1"/>
  <c r="O115" i="1"/>
  <c r="M115" i="1"/>
  <c r="K115" i="1"/>
  <c r="AI115" i="1" s="1"/>
  <c r="AJ115" i="1" s="1"/>
  <c r="J115" i="1"/>
  <c r="AH115" i="1" s="1"/>
  <c r="H115" i="1"/>
  <c r="BG115" i="1" s="1"/>
  <c r="G115" i="1"/>
  <c r="BF115" i="1" s="1"/>
  <c r="BH115" i="1" s="1"/>
  <c r="E115" i="1"/>
  <c r="BL115" i="1" s="1"/>
  <c r="S115" i="1" s="1"/>
  <c r="R115" i="1" s="1" a="1"/>
  <c r="R115" i="1" s="1"/>
  <c r="D115" i="1"/>
  <c r="BK115" i="1" s="1"/>
  <c r="BK114" i="1"/>
  <c r="AZ114" i="1"/>
  <c r="AY114" i="1"/>
  <c r="AX114" i="1"/>
  <c r="O114" i="1"/>
  <c r="Q114" i="1" s="1"/>
  <c r="U114" i="1" s="1"/>
  <c r="M114" i="1"/>
  <c r="W114" i="1" s="1"/>
  <c r="X114" i="1" s="1"/>
  <c r="Y114" i="1" s="1"/>
  <c r="K114" i="1"/>
  <c r="AI114" i="1" s="1"/>
  <c r="AJ114" i="1" s="1"/>
  <c r="J114" i="1"/>
  <c r="AH114" i="1" s="1"/>
  <c r="H114" i="1"/>
  <c r="BG114" i="1" s="1"/>
  <c r="G114" i="1"/>
  <c r="BF114" i="1" s="1"/>
  <c r="BH114" i="1" s="1"/>
  <c r="E114" i="1"/>
  <c r="BL114" i="1" s="1"/>
  <c r="S114" i="1" s="1"/>
  <c r="D114" i="1"/>
  <c r="AZ113" i="1"/>
  <c r="AY113" i="1"/>
  <c r="AX113" i="1"/>
  <c r="W113" i="1"/>
  <c r="X113" i="1" s="1"/>
  <c r="O113" i="1"/>
  <c r="M113" i="1"/>
  <c r="K113" i="1"/>
  <c r="AI113" i="1" s="1"/>
  <c r="AJ113" i="1" s="1"/>
  <c r="J113" i="1"/>
  <c r="AH113" i="1" s="1"/>
  <c r="H113" i="1"/>
  <c r="BG113" i="1" s="1"/>
  <c r="G113" i="1"/>
  <c r="BF113" i="1" s="1"/>
  <c r="BH113" i="1" s="1"/>
  <c r="E113" i="1"/>
  <c r="BL113" i="1" s="1"/>
  <c r="D113" i="1"/>
  <c r="BK113" i="1" s="1"/>
  <c r="AZ112" i="1"/>
  <c r="AY112" i="1"/>
  <c r="AX112" i="1"/>
  <c r="AH112" i="1"/>
  <c r="O112" i="1"/>
  <c r="M112" i="1"/>
  <c r="W112" i="1" s="1"/>
  <c r="X112" i="1" s="1"/>
  <c r="K112" i="1"/>
  <c r="AI112" i="1" s="1"/>
  <c r="AJ112" i="1" s="1"/>
  <c r="J112" i="1"/>
  <c r="H112" i="1"/>
  <c r="BG112" i="1" s="1"/>
  <c r="G112" i="1"/>
  <c r="BF112" i="1" s="1"/>
  <c r="BH112" i="1" s="1"/>
  <c r="E112" i="1"/>
  <c r="BL112" i="1" s="1"/>
  <c r="S112" i="1" s="1"/>
  <c r="D112" i="1"/>
  <c r="BK112" i="1" s="1"/>
  <c r="BF111" i="1"/>
  <c r="BH111" i="1" s="1"/>
  <c r="AZ111" i="1"/>
  <c r="AY111" i="1"/>
  <c r="AX111" i="1"/>
  <c r="AH111" i="1"/>
  <c r="O111" i="1"/>
  <c r="Q111" i="1" s="1"/>
  <c r="M111" i="1"/>
  <c r="W111" i="1" s="1"/>
  <c r="X111" i="1" s="1"/>
  <c r="K111" i="1"/>
  <c r="AI111" i="1" s="1"/>
  <c r="AJ111" i="1" s="1"/>
  <c r="AK111" i="1" s="1" a="1"/>
  <c r="AK111" i="1" s="1"/>
  <c r="J111" i="1"/>
  <c r="H111" i="1"/>
  <c r="BG111" i="1" s="1"/>
  <c r="G111" i="1"/>
  <c r="E111" i="1"/>
  <c r="BL111" i="1" s="1"/>
  <c r="D111" i="1"/>
  <c r="BK111" i="1" s="1"/>
  <c r="AZ110" i="1"/>
  <c r="AY110" i="1"/>
  <c r="AX110" i="1"/>
  <c r="AI110" i="1"/>
  <c r="AJ110" i="1" s="1"/>
  <c r="AK110" i="1" s="1" a="1"/>
  <c r="AK110" i="1" s="1"/>
  <c r="O110" i="1"/>
  <c r="M110" i="1"/>
  <c r="W110" i="1" s="1"/>
  <c r="X110" i="1" s="1"/>
  <c r="K110" i="1"/>
  <c r="J110" i="1"/>
  <c r="AH110" i="1" s="1"/>
  <c r="H110" i="1"/>
  <c r="BG110" i="1" s="1"/>
  <c r="G110" i="1"/>
  <c r="BF110" i="1" s="1"/>
  <c r="BH110" i="1" s="1"/>
  <c r="E110" i="1"/>
  <c r="BL110" i="1" s="1"/>
  <c r="D110" i="1"/>
  <c r="BK110" i="1" s="1"/>
  <c r="AZ109" i="1"/>
  <c r="AY109" i="1"/>
  <c r="AX109" i="1"/>
  <c r="AH109" i="1"/>
  <c r="O109" i="1"/>
  <c r="M109" i="1"/>
  <c r="W109" i="1" s="1"/>
  <c r="X109" i="1" s="1"/>
  <c r="K109" i="1"/>
  <c r="AI109" i="1" s="1"/>
  <c r="AJ109" i="1" s="1"/>
  <c r="J109" i="1"/>
  <c r="H109" i="1"/>
  <c r="BG109" i="1" s="1"/>
  <c r="G109" i="1"/>
  <c r="BF109" i="1" s="1"/>
  <c r="BH109" i="1" s="1"/>
  <c r="E109" i="1"/>
  <c r="BL109" i="1" s="1"/>
  <c r="D109" i="1"/>
  <c r="BK109" i="1" s="1"/>
  <c r="BG108" i="1"/>
  <c r="AZ108" i="1"/>
  <c r="AY108" i="1"/>
  <c r="AX108" i="1"/>
  <c r="AH108" i="1"/>
  <c r="O108" i="1"/>
  <c r="M108" i="1"/>
  <c r="W108" i="1" s="1"/>
  <c r="X108" i="1" s="1"/>
  <c r="K108" i="1"/>
  <c r="AI108" i="1" s="1"/>
  <c r="AJ108" i="1" s="1"/>
  <c r="J108" i="1"/>
  <c r="H108" i="1"/>
  <c r="G108" i="1"/>
  <c r="BF108" i="1" s="1"/>
  <c r="BH108" i="1" s="1"/>
  <c r="E108" i="1"/>
  <c r="BL108" i="1" s="1"/>
  <c r="D108" i="1"/>
  <c r="BK108" i="1" s="1"/>
  <c r="BG107" i="1"/>
  <c r="AZ107" i="1"/>
  <c r="AY107" i="1"/>
  <c r="AX107" i="1"/>
  <c r="U107" i="1"/>
  <c r="O107" i="1"/>
  <c r="Q107" i="1" s="1"/>
  <c r="M107" i="1"/>
  <c r="W107" i="1" s="1"/>
  <c r="X107" i="1" s="1"/>
  <c r="K107" i="1"/>
  <c r="AI107" i="1" s="1"/>
  <c r="AJ107" i="1" s="1"/>
  <c r="J107" i="1"/>
  <c r="AH107" i="1" s="1"/>
  <c r="H107" i="1"/>
  <c r="G107" i="1"/>
  <c r="BF107" i="1" s="1"/>
  <c r="BH107" i="1" s="1"/>
  <c r="E107" i="1"/>
  <c r="BL107" i="1" s="1"/>
  <c r="D107" i="1"/>
  <c r="BK107" i="1" s="1"/>
  <c r="AZ106" i="1"/>
  <c r="AY106" i="1"/>
  <c r="AX106" i="1"/>
  <c r="AI106" i="1"/>
  <c r="AJ106" i="1" s="1"/>
  <c r="AK106" i="1" s="1" a="1"/>
  <c r="AK106" i="1" s="1"/>
  <c r="O106" i="1"/>
  <c r="Q106" i="1" s="1"/>
  <c r="U106" i="1" s="1"/>
  <c r="M106" i="1"/>
  <c r="W106" i="1" s="1"/>
  <c r="X106" i="1" s="1"/>
  <c r="K106" i="1"/>
  <c r="J106" i="1"/>
  <c r="AH106" i="1" s="1"/>
  <c r="H106" i="1"/>
  <c r="BG106" i="1" s="1"/>
  <c r="G106" i="1"/>
  <c r="BF106" i="1" s="1"/>
  <c r="BH106" i="1" s="1"/>
  <c r="E106" i="1"/>
  <c r="BL106" i="1" s="1"/>
  <c r="S106" i="1" s="1"/>
  <c r="D106" i="1"/>
  <c r="BK106" i="1" s="1"/>
  <c r="AZ105" i="1"/>
  <c r="AY105" i="1"/>
  <c r="AX105" i="1"/>
  <c r="AI105" i="1"/>
  <c r="AJ105" i="1" s="1"/>
  <c r="O105" i="1"/>
  <c r="Q105" i="1" s="1"/>
  <c r="U105" i="1" s="1"/>
  <c r="M105" i="1"/>
  <c r="W105" i="1" s="1"/>
  <c r="X105" i="1" s="1"/>
  <c r="Y105" i="1" s="1"/>
  <c r="K105" i="1"/>
  <c r="J105" i="1"/>
  <c r="AH105" i="1" s="1"/>
  <c r="H105" i="1"/>
  <c r="BG105" i="1" s="1"/>
  <c r="G105" i="1"/>
  <c r="BF105" i="1" s="1"/>
  <c r="BH105" i="1" s="1"/>
  <c r="E105" i="1"/>
  <c r="BL105" i="1" s="1"/>
  <c r="D105" i="1"/>
  <c r="BK105" i="1" s="1"/>
  <c r="AZ104" i="1"/>
  <c r="AY104" i="1"/>
  <c r="AX104" i="1"/>
  <c r="U104" i="1"/>
  <c r="O104" i="1"/>
  <c r="Q104" i="1" s="1"/>
  <c r="M104" i="1"/>
  <c r="W104" i="1" s="1"/>
  <c r="X104" i="1" s="1"/>
  <c r="K104" i="1"/>
  <c r="AI104" i="1" s="1"/>
  <c r="AJ104" i="1" s="1"/>
  <c r="J104" i="1"/>
  <c r="AH104" i="1" s="1"/>
  <c r="H104" i="1"/>
  <c r="BG104" i="1" s="1"/>
  <c r="G104" i="1"/>
  <c r="BF104" i="1" s="1"/>
  <c r="BH104" i="1" s="1"/>
  <c r="E104" i="1"/>
  <c r="BL104" i="1" s="1"/>
  <c r="D104" i="1"/>
  <c r="BK104" i="1" s="1"/>
  <c r="AZ103" i="1"/>
  <c r="AY103" i="1"/>
  <c r="AX103" i="1"/>
  <c r="AI103" i="1"/>
  <c r="AJ103" i="1" s="1"/>
  <c r="S103" i="1"/>
  <c r="Q103" i="1"/>
  <c r="U103" i="1" s="1"/>
  <c r="O103" i="1"/>
  <c r="M103" i="1"/>
  <c r="W103" i="1" s="1"/>
  <c r="X103" i="1" s="1"/>
  <c r="K103" i="1"/>
  <c r="J103" i="1"/>
  <c r="AH103" i="1" s="1"/>
  <c r="H103" i="1"/>
  <c r="BG103" i="1" s="1"/>
  <c r="G103" i="1"/>
  <c r="BF103" i="1" s="1"/>
  <c r="BH103" i="1" s="1"/>
  <c r="E103" i="1"/>
  <c r="BL103" i="1" s="1"/>
  <c r="D103" i="1"/>
  <c r="BK103" i="1" s="1"/>
  <c r="AZ102" i="1"/>
  <c r="AY102" i="1"/>
  <c r="AX102" i="1"/>
  <c r="AH102" i="1"/>
  <c r="O102" i="1"/>
  <c r="M102" i="1"/>
  <c r="W102" i="1" s="1"/>
  <c r="X102" i="1" s="1"/>
  <c r="K102" i="1"/>
  <c r="AI102" i="1" s="1"/>
  <c r="AJ102" i="1" s="1"/>
  <c r="J102" i="1"/>
  <c r="H102" i="1"/>
  <c r="BG102" i="1" s="1"/>
  <c r="G102" i="1"/>
  <c r="BF102" i="1" s="1"/>
  <c r="BH102" i="1" s="1"/>
  <c r="E102" i="1"/>
  <c r="BL102" i="1" s="1"/>
  <c r="D102" i="1"/>
  <c r="BK102" i="1" s="1"/>
  <c r="AZ101" i="1"/>
  <c r="AY101" i="1"/>
  <c r="AX101" i="1"/>
  <c r="AJ101" i="1"/>
  <c r="O101" i="1"/>
  <c r="M101" i="1"/>
  <c r="W101" i="1" s="1"/>
  <c r="X101" i="1" s="1"/>
  <c r="K101" i="1"/>
  <c r="AI101" i="1" s="1"/>
  <c r="J101" i="1"/>
  <c r="AH101" i="1" s="1"/>
  <c r="H101" i="1"/>
  <c r="BG101" i="1" s="1"/>
  <c r="G101" i="1"/>
  <c r="BF101" i="1" s="1"/>
  <c r="BH101" i="1" s="1"/>
  <c r="E101" i="1"/>
  <c r="BL101" i="1" s="1"/>
  <c r="S101" i="1" s="1"/>
  <c r="R101" i="1" s="1" a="1"/>
  <c r="R101" i="1" s="1"/>
  <c r="D101" i="1"/>
  <c r="BK101" i="1" s="1"/>
  <c r="AZ100" i="1"/>
  <c r="AY100" i="1"/>
  <c r="AX100" i="1"/>
  <c r="O100" i="1"/>
  <c r="M100" i="1"/>
  <c r="W100" i="1" s="1"/>
  <c r="X100" i="1" s="1"/>
  <c r="K100" i="1"/>
  <c r="AI100" i="1" s="1"/>
  <c r="AJ100" i="1" s="1"/>
  <c r="J100" i="1"/>
  <c r="AH100" i="1" s="1"/>
  <c r="H100" i="1"/>
  <c r="BG100" i="1" s="1"/>
  <c r="G100" i="1"/>
  <c r="BF100" i="1" s="1"/>
  <c r="BH100" i="1" s="1"/>
  <c r="E100" i="1"/>
  <c r="BL100" i="1" s="1"/>
  <c r="S100" i="1" s="1"/>
  <c r="R100" i="1" s="1" a="1"/>
  <c r="R100" i="1" s="1"/>
  <c r="D100" i="1"/>
  <c r="BK100" i="1" s="1"/>
  <c r="AZ99" i="1"/>
  <c r="AY99" i="1"/>
  <c r="AX99" i="1"/>
  <c r="AH99" i="1"/>
  <c r="Q99" i="1"/>
  <c r="O99" i="1"/>
  <c r="M99" i="1"/>
  <c r="W99" i="1" s="1"/>
  <c r="X99" i="1" s="1"/>
  <c r="K99" i="1"/>
  <c r="AI99" i="1" s="1"/>
  <c r="AJ99" i="1" s="1"/>
  <c r="AP99" i="1" s="1"/>
  <c r="AT99" i="1" s="1"/>
  <c r="J99" i="1"/>
  <c r="H99" i="1"/>
  <c r="BG99" i="1" s="1"/>
  <c r="G99" i="1"/>
  <c r="BF99" i="1" s="1"/>
  <c r="BH99" i="1" s="1"/>
  <c r="E99" i="1"/>
  <c r="BL99" i="1" s="1"/>
  <c r="S99" i="1" s="1"/>
  <c r="D99" i="1"/>
  <c r="BK99" i="1" s="1"/>
  <c r="AZ98" i="1"/>
  <c r="AY98" i="1"/>
  <c r="AX98" i="1"/>
  <c r="Q98" i="1"/>
  <c r="U98" i="1" s="1"/>
  <c r="O98" i="1"/>
  <c r="M98" i="1"/>
  <c r="W98" i="1" s="1"/>
  <c r="X98" i="1" s="1"/>
  <c r="K98" i="1"/>
  <c r="AI98" i="1" s="1"/>
  <c r="AJ98" i="1" s="1"/>
  <c r="J98" i="1"/>
  <c r="AH98" i="1" s="1"/>
  <c r="H98" i="1"/>
  <c r="BG98" i="1" s="1"/>
  <c r="G98" i="1"/>
  <c r="BF98" i="1" s="1"/>
  <c r="BH98" i="1" s="1"/>
  <c r="E98" i="1"/>
  <c r="BL98" i="1" s="1"/>
  <c r="D98" i="1"/>
  <c r="BK98" i="1" s="1"/>
  <c r="BG97" i="1"/>
  <c r="AZ97" i="1"/>
  <c r="AY97" i="1"/>
  <c r="AX97" i="1"/>
  <c r="O97" i="1"/>
  <c r="Q97" i="1" s="1"/>
  <c r="M97" i="1"/>
  <c r="W97" i="1" s="1"/>
  <c r="X97" i="1" s="1"/>
  <c r="Y97" i="1" s="1"/>
  <c r="K97" i="1"/>
  <c r="AI97" i="1" s="1"/>
  <c r="AJ97" i="1" s="1"/>
  <c r="J97" i="1"/>
  <c r="AH97" i="1" s="1"/>
  <c r="H97" i="1"/>
  <c r="G97" i="1"/>
  <c r="BF97" i="1" s="1"/>
  <c r="BH97" i="1" s="1"/>
  <c r="E97" i="1"/>
  <c r="BL97" i="1" s="1"/>
  <c r="D97" i="1"/>
  <c r="BK97" i="1" s="1"/>
  <c r="BF96" i="1"/>
  <c r="BH96" i="1" s="1"/>
  <c r="AZ96" i="1"/>
  <c r="AY96" i="1"/>
  <c r="AX96" i="1"/>
  <c r="O96" i="1"/>
  <c r="Q96" i="1" s="1"/>
  <c r="M96" i="1"/>
  <c r="W96" i="1" s="1"/>
  <c r="X96" i="1" s="1"/>
  <c r="AF96" i="1" s="1"/>
  <c r="K96" i="1"/>
  <c r="AI96" i="1" s="1"/>
  <c r="AJ96" i="1" s="1"/>
  <c r="J96" i="1"/>
  <c r="AH96" i="1" s="1"/>
  <c r="H96" i="1"/>
  <c r="BG96" i="1" s="1"/>
  <c r="G96" i="1"/>
  <c r="E96" i="1"/>
  <c r="BL96" i="1" s="1"/>
  <c r="D96" i="1"/>
  <c r="BK96" i="1" s="1"/>
  <c r="AZ95" i="1"/>
  <c r="AY95" i="1"/>
  <c r="AX95" i="1"/>
  <c r="O95" i="1"/>
  <c r="M95" i="1"/>
  <c r="W95" i="1" s="1"/>
  <c r="X95" i="1" s="1"/>
  <c r="AF95" i="1" s="1"/>
  <c r="K95" i="1"/>
  <c r="AI95" i="1" s="1"/>
  <c r="AJ95" i="1" s="1"/>
  <c r="AK95" i="1" s="1" a="1"/>
  <c r="AK95" i="1" s="1"/>
  <c r="J95" i="1"/>
  <c r="AH95" i="1" s="1"/>
  <c r="H95" i="1"/>
  <c r="BG95" i="1" s="1"/>
  <c r="G95" i="1"/>
  <c r="BF95" i="1" s="1"/>
  <c r="BH95" i="1" s="1"/>
  <c r="E95" i="1"/>
  <c r="BL95" i="1" s="1"/>
  <c r="D95" i="1"/>
  <c r="BK95" i="1" s="1"/>
  <c r="AZ94" i="1"/>
  <c r="AY94" i="1"/>
  <c r="AX94" i="1"/>
  <c r="O94" i="1"/>
  <c r="Q94" i="1" s="1"/>
  <c r="M94" i="1"/>
  <c r="W94" i="1" s="1"/>
  <c r="X94" i="1" s="1"/>
  <c r="K94" i="1"/>
  <c r="AI94" i="1" s="1"/>
  <c r="AJ94" i="1" s="1"/>
  <c r="J94" i="1"/>
  <c r="AH94" i="1" s="1"/>
  <c r="H94" i="1"/>
  <c r="BG94" i="1" s="1"/>
  <c r="G94" i="1"/>
  <c r="BF94" i="1" s="1"/>
  <c r="BH94" i="1" s="1"/>
  <c r="E94" i="1"/>
  <c r="BL94" i="1" s="1"/>
  <c r="D94" i="1"/>
  <c r="BK94" i="1" s="1"/>
  <c r="BL93" i="1"/>
  <c r="AZ93" i="1"/>
  <c r="AY93" i="1"/>
  <c r="AX93" i="1"/>
  <c r="O93" i="1"/>
  <c r="M93" i="1"/>
  <c r="W93" i="1" s="1"/>
  <c r="X93" i="1" s="1"/>
  <c r="K93" i="1"/>
  <c r="AI93" i="1" s="1"/>
  <c r="AJ93" i="1" s="1"/>
  <c r="AP93" i="1" s="1"/>
  <c r="AT93" i="1" s="1"/>
  <c r="J93" i="1"/>
  <c r="AH93" i="1" s="1"/>
  <c r="H93" i="1"/>
  <c r="BG93" i="1" s="1"/>
  <c r="G93" i="1"/>
  <c r="BF93" i="1" s="1"/>
  <c r="BH93" i="1" s="1"/>
  <c r="E93" i="1"/>
  <c r="D93" i="1"/>
  <c r="BK93" i="1" s="1"/>
  <c r="AZ92" i="1"/>
  <c r="AY92" i="1"/>
  <c r="AX92" i="1"/>
  <c r="O92" i="1"/>
  <c r="M92" i="1"/>
  <c r="W92" i="1" s="1"/>
  <c r="X92" i="1" s="1"/>
  <c r="K92" i="1"/>
  <c r="AI92" i="1" s="1"/>
  <c r="AJ92" i="1" s="1"/>
  <c r="AP92" i="1" s="1"/>
  <c r="AT92" i="1" s="1"/>
  <c r="AU92" i="1" s="1"/>
  <c r="J92" i="1"/>
  <c r="AH92" i="1" s="1"/>
  <c r="H92" i="1"/>
  <c r="BG92" i="1" s="1"/>
  <c r="G92" i="1"/>
  <c r="BF92" i="1" s="1"/>
  <c r="BH92" i="1" s="1"/>
  <c r="E92" i="1"/>
  <c r="BL92" i="1" s="1"/>
  <c r="D92" i="1"/>
  <c r="BK92" i="1" s="1"/>
  <c r="AZ91" i="1"/>
  <c r="AY91" i="1"/>
  <c r="AX91" i="1"/>
  <c r="O91" i="1"/>
  <c r="M91" i="1"/>
  <c r="W91" i="1" s="1"/>
  <c r="X91" i="1" s="1"/>
  <c r="K91" i="1"/>
  <c r="AI91" i="1" s="1"/>
  <c r="AJ91" i="1" s="1"/>
  <c r="AP91" i="1" s="1"/>
  <c r="AT91" i="1" s="1"/>
  <c r="AV91" i="1" s="1"/>
  <c r="J91" i="1"/>
  <c r="AH91" i="1" s="1"/>
  <c r="H91" i="1"/>
  <c r="BG91" i="1" s="1"/>
  <c r="G91" i="1"/>
  <c r="BF91" i="1" s="1"/>
  <c r="BH91" i="1" s="1"/>
  <c r="E91" i="1"/>
  <c r="BL91" i="1" s="1"/>
  <c r="S91" i="1" s="1"/>
  <c r="D91" i="1"/>
  <c r="BK91" i="1" s="1"/>
  <c r="BH90" i="1"/>
  <c r="AZ90" i="1"/>
  <c r="AY90" i="1"/>
  <c r="AX90" i="1"/>
  <c r="O90" i="1"/>
  <c r="Q90" i="1" s="1"/>
  <c r="U90" i="1" s="1"/>
  <c r="M90" i="1"/>
  <c r="W90" i="1" s="1"/>
  <c r="X90" i="1" s="1"/>
  <c r="K90" i="1"/>
  <c r="AI90" i="1" s="1"/>
  <c r="AJ90" i="1" s="1"/>
  <c r="J90" i="1"/>
  <c r="AH90" i="1" s="1"/>
  <c r="H90" i="1"/>
  <c r="BG90" i="1" s="1"/>
  <c r="G90" i="1"/>
  <c r="BF90" i="1" s="1"/>
  <c r="E90" i="1"/>
  <c r="BL90" i="1" s="1"/>
  <c r="D90" i="1"/>
  <c r="BK90" i="1" s="1"/>
  <c r="AZ89" i="1"/>
  <c r="AY89" i="1"/>
  <c r="AX89" i="1"/>
  <c r="O89" i="1"/>
  <c r="Q89" i="1" s="1"/>
  <c r="U89" i="1" s="1"/>
  <c r="M89" i="1"/>
  <c r="W89" i="1" s="1"/>
  <c r="X89" i="1" s="1"/>
  <c r="K89" i="1"/>
  <c r="AI89" i="1" s="1"/>
  <c r="AJ89" i="1" s="1"/>
  <c r="J89" i="1"/>
  <c r="AH89" i="1" s="1"/>
  <c r="H89" i="1"/>
  <c r="BG89" i="1" s="1"/>
  <c r="G89" i="1"/>
  <c r="BF89" i="1" s="1"/>
  <c r="BH89" i="1" s="1"/>
  <c r="E89" i="1"/>
  <c r="BL89" i="1" s="1"/>
  <c r="S89" i="1" s="1"/>
  <c r="D89" i="1"/>
  <c r="BK89" i="1" s="1"/>
  <c r="AZ88" i="1"/>
  <c r="AY88" i="1"/>
  <c r="AX88" i="1"/>
  <c r="W88" i="1"/>
  <c r="X88" i="1" s="1"/>
  <c r="Y88" i="1" s="1"/>
  <c r="O88" i="1"/>
  <c r="Q88" i="1" s="1"/>
  <c r="M88" i="1"/>
  <c r="K88" i="1"/>
  <c r="AI88" i="1" s="1"/>
  <c r="AJ88" i="1" s="1"/>
  <c r="AK88" i="1" s="1" a="1"/>
  <c r="AK88" i="1" s="1"/>
  <c r="J88" i="1"/>
  <c r="AH88" i="1" s="1"/>
  <c r="H88" i="1"/>
  <c r="BG88" i="1" s="1"/>
  <c r="G88" i="1"/>
  <c r="BF88" i="1" s="1"/>
  <c r="BH88" i="1" s="1"/>
  <c r="E88" i="1"/>
  <c r="BL88" i="1" s="1"/>
  <c r="S88" i="1" s="1"/>
  <c r="D88" i="1"/>
  <c r="BK88" i="1" s="1"/>
  <c r="AZ87" i="1"/>
  <c r="AY87" i="1"/>
  <c r="AX87" i="1"/>
  <c r="O87" i="1"/>
  <c r="Q87" i="1" s="1"/>
  <c r="U87" i="1" s="1"/>
  <c r="M87" i="1"/>
  <c r="W87" i="1" s="1"/>
  <c r="X87" i="1" s="1"/>
  <c r="AF87" i="1" s="1"/>
  <c r="K87" i="1"/>
  <c r="AI87" i="1" s="1"/>
  <c r="AJ87" i="1" s="1"/>
  <c r="J87" i="1"/>
  <c r="AH87" i="1" s="1"/>
  <c r="H87" i="1"/>
  <c r="BG87" i="1" s="1"/>
  <c r="G87" i="1"/>
  <c r="BF87" i="1" s="1"/>
  <c r="BH87" i="1" s="1"/>
  <c r="E87" i="1"/>
  <c r="BL87" i="1" s="1"/>
  <c r="S87" i="1" s="1"/>
  <c r="D87" i="1"/>
  <c r="BK87" i="1" s="1"/>
  <c r="AZ86" i="1"/>
  <c r="AY86" i="1"/>
  <c r="AX86" i="1"/>
  <c r="O86" i="1"/>
  <c r="M86" i="1"/>
  <c r="W86" i="1" s="1"/>
  <c r="X86" i="1" s="1"/>
  <c r="AF86" i="1" s="1"/>
  <c r="K86" i="1"/>
  <c r="AI86" i="1" s="1"/>
  <c r="AJ86" i="1" s="1"/>
  <c r="J86" i="1"/>
  <c r="AH86" i="1" s="1"/>
  <c r="H86" i="1"/>
  <c r="BG86" i="1" s="1"/>
  <c r="G86" i="1"/>
  <c r="BF86" i="1" s="1"/>
  <c r="BH86" i="1" s="1"/>
  <c r="E86" i="1"/>
  <c r="BL86" i="1" s="1"/>
  <c r="S86" i="1" s="1"/>
  <c r="R86" i="1" s="1" a="1"/>
  <c r="R86" i="1" s="1"/>
  <c r="D86" i="1"/>
  <c r="BK86" i="1" s="1"/>
  <c r="AZ85" i="1"/>
  <c r="AY85" i="1"/>
  <c r="AX85" i="1"/>
  <c r="O85" i="1"/>
  <c r="Q85" i="1" s="1"/>
  <c r="U85" i="1" s="1"/>
  <c r="M85" i="1"/>
  <c r="W85" i="1" s="1"/>
  <c r="X85" i="1" s="1"/>
  <c r="K85" i="1"/>
  <c r="AI85" i="1" s="1"/>
  <c r="AJ85" i="1" s="1"/>
  <c r="J85" i="1"/>
  <c r="AH85" i="1" s="1"/>
  <c r="H85" i="1"/>
  <c r="BG85" i="1" s="1"/>
  <c r="G85" i="1"/>
  <c r="BF85" i="1" s="1"/>
  <c r="BH85" i="1" s="1"/>
  <c r="E85" i="1"/>
  <c r="BL85" i="1" s="1"/>
  <c r="S85" i="1" s="1"/>
  <c r="R85" i="1" s="1" a="1"/>
  <c r="R85" i="1" s="1"/>
  <c r="D85" i="1"/>
  <c r="BK85" i="1" s="1"/>
  <c r="AZ84" i="1"/>
  <c r="AY84" i="1"/>
  <c r="AX84" i="1"/>
  <c r="O84" i="1"/>
  <c r="M84" i="1"/>
  <c r="W84" i="1" s="1"/>
  <c r="X84" i="1" s="1"/>
  <c r="K84" i="1"/>
  <c r="AI84" i="1" s="1"/>
  <c r="AJ84" i="1" s="1"/>
  <c r="AP84" i="1" s="1"/>
  <c r="AT84" i="1" s="1"/>
  <c r="AV84" i="1" s="1"/>
  <c r="J84" i="1"/>
  <c r="AH84" i="1" s="1"/>
  <c r="H84" i="1"/>
  <c r="BG84" i="1" s="1"/>
  <c r="G84" i="1"/>
  <c r="BF84" i="1" s="1"/>
  <c r="BH84" i="1" s="1"/>
  <c r="E84" i="1"/>
  <c r="BL84" i="1" s="1"/>
  <c r="D84" i="1"/>
  <c r="BK84" i="1" s="1"/>
  <c r="AZ83" i="1"/>
  <c r="AY83" i="1"/>
  <c r="AX83" i="1"/>
  <c r="O83" i="1"/>
  <c r="Q83" i="1" s="1"/>
  <c r="U83" i="1" s="1"/>
  <c r="M83" i="1"/>
  <c r="W83" i="1" s="1"/>
  <c r="X83" i="1" s="1"/>
  <c r="AF83" i="1" s="1"/>
  <c r="K83" i="1"/>
  <c r="AI83" i="1" s="1"/>
  <c r="AJ83" i="1" s="1"/>
  <c r="AK83" i="1" s="1" a="1"/>
  <c r="AK83" i="1" s="1"/>
  <c r="J83" i="1"/>
  <c r="AH83" i="1" s="1"/>
  <c r="H83" i="1"/>
  <c r="BG83" i="1" s="1"/>
  <c r="G83" i="1"/>
  <c r="BF83" i="1" s="1"/>
  <c r="BH83" i="1" s="1"/>
  <c r="E83" i="1"/>
  <c r="BL83" i="1" s="1"/>
  <c r="D83" i="1"/>
  <c r="BK83" i="1" s="1"/>
  <c r="BH82" i="1"/>
  <c r="AZ82" i="1"/>
  <c r="AY82" i="1"/>
  <c r="AX82" i="1"/>
  <c r="O82" i="1"/>
  <c r="Q82" i="1" s="1"/>
  <c r="U82" i="1" s="1"/>
  <c r="M82" i="1"/>
  <c r="W82" i="1" s="1"/>
  <c r="X82" i="1" s="1"/>
  <c r="K82" i="1"/>
  <c r="AI82" i="1" s="1"/>
  <c r="AJ82" i="1" s="1"/>
  <c r="AK82" i="1" s="1" a="1"/>
  <c r="AK82" i="1" s="1"/>
  <c r="J82" i="1"/>
  <c r="AH82" i="1" s="1"/>
  <c r="H82" i="1"/>
  <c r="BG82" i="1" s="1"/>
  <c r="G82" i="1"/>
  <c r="BF82" i="1" s="1"/>
  <c r="E82" i="1"/>
  <c r="BL82" i="1" s="1"/>
  <c r="D82" i="1"/>
  <c r="BK82" i="1" s="1"/>
  <c r="AZ81" i="1"/>
  <c r="AY81" i="1"/>
  <c r="AX81" i="1"/>
  <c r="Q81" i="1"/>
  <c r="O81" i="1"/>
  <c r="M81" i="1"/>
  <c r="W81" i="1" s="1"/>
  <c r="X81" i="1" s="1"/>
  <c r="K81" i="1"/>
  <c r="AI81" i="1" s="1"/>
  <c r="AJ81" i="1" s="1"/>
  <c r="J81" i="1"/>
  <c r="AH81" i="1" s="1"/>
  <c r="H81" i="1"/>
  <c r="BG81" i="1" s="1"/>
  <c r="G81" i="1"/>
  <c r="BF81" i="1" s="1"/>
  <c r="BH81" i="1" s="1"/>
  <c r="E81" i="1"/>
  <c r="BL81" i="1" s="1"/>
  <c r="S81" i="1" s="1"/>
  <c r="D81" i="1"/>
  <c r="BK81" i="1" s="1"/>
  <c r="AZ80" i="1"/>
  <c r="AY80" i="1"/>
  <c r="AX80" i="1"/>
  <c r="AH80" i="1"/>
  <c r="O80" i="1"/>
  <c r="M80" i="1"/>
  <c r="W80" i="1" s="1"/>
  <c r="X80" i="1" s="1"/>
  <c r="K80" i="1"/>
  <c r="AI80" i="1" s="1"/>
  <c r="AJ80" i="1" s="1"/>
  <c r="J80" i="1"/>
  <c r="H80" i="1"/>
  <c r="BG80" i="1" s="1"/>
  <c r="G80" i="1"/>
  <c r="BF80" i="1" s="1"/>
  <c r="BH80" i="1" s="1"/>
  <c r="E80" i="1"/>
  <c r="BL80" i="1" s="1"/>
  <c r="D80" i="1"/>
  <c r="BK80" i="1" s="1"/>
  <c r="AZ79" i="1"/>
  <c r="AY79" i="1"/>
  <c r="AX79" i="1"/>
  <c r="AH79" i="1"/>
  <c r="O79" i="1"/>
  <c r="M79" i="1"/>
  <c r="W79" i="1" s="1"/>
  <c r="X79" i="1" s="1"/>
  <c r="AF79" i="1" s="1"/>
  <c r="K79" i="1"/>
  <c r="AI79" i="1" s="1"/>
  <c r="AJ79" i="1" s="1"/>
  <c r="J79" i="1"/>
  <c r="H79" i="1"/>
  <c r="BG79" i="1" s="1"/>
  <c r="G79" i="1"/>
  <c r="BF79" i="1" s="1"/>
  <c r="BH79" i="1" s="1"/>
  <c r="E79" i="1"/>
  <c r="BL79" i="1" s="1"/>
  <c r="D79" i="1"/>
  <c r="BK79" i="1" s="1"/>
  <c r="AZ78" i="1"/>
  <c r="AY78" i="1"/>
  <c r="AX78" i="1"/>
  <c r="AI78" i="1"/>
  <c r="AJ78" i="1" s="1"/>
  <c r="AP78" i="1" s="1"/>
  <c r="AT78" i="1" s="1"/>
  <c r="O78" i="1"/>
  <c r="Q78" i="1" s="1"/>
  <c r="M78" i="1"/>
  <c r="W78" i="1" s="1"/>
  <c r="X78" i="1" s="1"/>
  <c r="K78" i="1"/>
  <c r="J78" i="1"/>
  <c r="AH78" i="1" s="1"/>
  <c r="H78" i="1"/>
  <c r="BG78" i="1" s="1"/>
  <c r="G78" i="1"/>
  <c r="BF78" i="1" s="1"/>
  <c r="BH78" i="1" s="1"/>
  <c r="E78" i="1"/>
  <c r="BL78" i="1" s="1"/>
  <c r="D78" i="1"/>
  <c r="BK78" i="1" s="1"/>
  <c r="AZ77" i="1"/>
  <c r="AY77" i="1"/>
  <c r="AX77" i="1"/>
  <c r="AH77" i="1"/>
  <c r="W77" i="1"/>
  <c r="X77" i="1" s="1"/>
  <c r="O77" i="1"/>
  <c r="M77" i="1"/>
  <c r="K77" i="1"/>
  <c r="AI77" i="1" s="1"/>
  <c r="AJ77" i="1" s="1"/>
  <c r="J77" i="1"/>
  <c r="H77" i="1"/>
  <c r="BG77" i="1" s="1"/>
  <c r="G77" i="1"/>
  <c r="BF77" i="1" s="1"/>
  <c r="BH77" i="1" s="1"/>
  <c r="E77" i="1"/>
  <c r="BL77" i="1" s="1"/>
  <c r="S77" i="1" s="1"/>
  <c r="D77" i="1"/>
  <c r="BK77" i="1" s="1"/>
  <c r="AZ76" i="1"/>
  <c r="AY76" i="1"/>
  <c r="AX76" i="1"/>
  <c r="O76" i="1"/>
  <c r="M76" i="1"/>
  <c r="W76" i="1" s="1"/>
  <c r="X76" i="1" s="1"/>
  <c r="K76" i="1"/>
  <c r="AI76" i="1" s="1"/>
  <c r="AJ76" i="1" s="1"/>
  <c r="J76" i="1"/>
  <c r="AH76" i="1" s="1"/>
  <c r="H76" i="1"/>
  <c r="BG76" i="1" s="1"/>
  <c r="G76" i="1"/>
  <c r="BF76" i="1" s="1"/>
  <c r="BH76" i="1" s="1"/>
  <c r="E76" i="1"/>
  <c r="BL76" i="1" s="1"/>
  <c r="D76" i="1"/>
  <c r="BK76" i="1" s="1"/>
  <c r="BF75" i="1"/>
  <c r="BH75" i="1" s="1"/>
  <c r="AZ75" i="1"/>
  <c r="AY75" i="1"/>
  <c r="AX75" i="1"/>
  <c r="AI75" i="1"/>
  <c r="AJ75" i="1" s="1"/>
  <c r="O75" i="1"/>
  <c r="Q75" i="1" s="1"/>
  <c r="M75" i="1"/>
  <c r="W75" i="1" s="1"/>
  <c r="X75" i="1" s="1"/>
  <c r="K75" i="1"/>
  <c r="J75" i="1"/>
  <c r="AH75" i="1" s="1"/>
  <c r="H75" i="1"/>
  <c r="BG75" i="1" s="1"/>
  <c r="G75" i="1"/>
  <c r="E75" i="1"/>
  <c r="BL75" i="1" s="1"/>
  <c r="S75" i="1" s="1"/>
  <c r="D75" i="1"/>
  <c r="BK75" i="1" s="1"/>
  <c r="BH74" i="1"/>
  <c r="AZ74" i="1"/>
  <c r="AY74" i="1"/>
  <c r="AX74" i="1"/>
  <c r="O74" i="1"/>
  <c r="Q74" i="1" s="1"/>
  <c r="U74" i="1" s="1"/>
  <c r="M74" i="1"/>
  <c r="W74" i="1" s="1"/>
  <c r="X74" i="1" s="1"/>
  <c r="K74" i="1"/>
  <c r="AI74" i="1" s="1"/>
  <c r="AJ74" i="1" s="1"/>
  <c r="J74" i="1"/>
  <c r="AH74" i="1" s="1"/>
  <c r="H74" i="1"/>
  <c r="BG74" i="1" s="1"/>
  <c r="G74" i="1"/>
  <c r="BF74" i="1" s="1"/>
  <c r="E74" i="1"/>
  <c r="BL74" i="1" s="1"/>
  <c r="S74" i="1" s="1"/>
  <c r="D74" i="1"/>
  <c r="BK74" i="1" s="1"/>
  <c r="AZ73" i="1"/>
  <c r="AY73" i="1"/>
  <c r="AX73" i="1"/>
  <c r="O73" i="1"/>
  <c r="Q73" i="1" s="1"/>
  <c r="U73" i="1" s="1"/>
  <c r="M73" i="1"/>
  <c r="W73" i="1" s="1"/>
  <c r="X73" i="1" s="1"/>
  <c r="K73" i="1"/>
  <c r="AI73" i="1" s="1"/>
  <c r="AJ73" i="1" s="1"/>
  <c r="AK73" i="1" s="1" a="1"/>
  <c r="AK73" i="1" s="1"/>
  <c r="J73" i="1"/>
  <c r="AH73" i="1" s="1"/>
  <c r="H73" i="1"/>
  <c r="BG73" i="1" s="1"/>
  <c r="G73" i="1"/>
  <c r="BF73" i="1" s="1"/>
  <c r="BH73" i="1" s="1"/>
  <c r="E73" i="1"/>
  <c r="BL73" i="1" s="1"/>
  <c r="D73" i="1"/>
  <c r="BK73" i="1" s="1"/>
  <c r="AZ72" i="1"/>
  <c r="AY72" i="1"/>
  <c r="AX72" i="1"/>
  <c r="O72" i="1"/>
  <c r="Q72" i="1" s="1"/>
  <c r="U72" i="1" s="1"/>
  <c r="M72" i="1"/>
  <c r="W72" i="1" s="1"/>
  <c r="X72" i="1" s="1"/>
  <c r="AF72" i="1" s="1"/>
  <c r="K72" i="1"/>
  <c r="AI72" i="1" s="1"/>
  <c r="AJ72" i="1" s="1"/>
  <c r="AK72" i="1" s="1" a="1"/>
  <c r="AK72" i="1" s="1"/>
  <c r="J72" i="1"/>
  <c r="AH72" i="1" s="1"/>
  <c r="H72" i="1"/>
  <c r="BG72" i="1" s="1"/>
  <c r="G72" i="1"/>
  <c r="BF72" i="1" s="1"/>
  <c r="BH72" i="1" s="1"/>
  <c r="E72" i="1"/>
  <c r="BL72" i="1" s="1"/>
  <c r="S72" i="1" s="1"/>
  <c r="D72" i="1"/>
  <c r="BK72" i="1" s="1"/>
  <c r="AZ71" i="1"/>
  <c r="AY71" i="1"/>
  <c r="AX71" i="1"/>
  <c r="W71" i="1"/>
  <c r="X71" i="1" s="1"/>
  <c r="U71" i="1"/>
  <c r="O71" i="1"/>
  <c r="Q71" i="1" s="1"/>
  <c r="M71" i="1"/>
  <c r="K71" i="1"/>
  <c r="AI71" i="1" s="1"/>
  <c r="AJ71" i="1" s="1"/>
  <c r="J71" i="1"/>
  <c r="AH71" i="1" s="1"/>
  <c r="H71" i="1"/>
  <c r="BG71" i="1" s="1"/>
  <c r="G71" i="1"/>
  <c r="BF71" i="1" s="1"/>
  <c r="BH71" i="1" s="1"/>
  <c r="E71" i="1"/>
  <c r="BL71" i="1" s="1"/>
  <c r="S71" i="1" s="1"/>
  <c r="R71" i="1" s="1" a="1"/>
  <c r="R71" i="1" s="1"/>
  <c r="D71" i="1"/>
  <c r="BK71" i="1" s="1"/>
  <c r="AZ70" i="1"/>
  <c r="AY70" i="1"/>
  <c r="AX70" i="1"/>
  <c r="Q70" i="1"/>
  <c r="U70" i="1" s="1"/>
  <c r="O70" i="1"/>
  <c r="M70" i="1"/>
  <c r="W70" i="1" s="1"/>
  <c r="X70" i="1" s="1"/>
  <c r="K70" i="1"/>
  <c r="AI70" i="1" s="1"/>
  <c r="AJ70" i="1" s="1"/>
  <c r="J70" i="1"/>
  <c r="AH70" i="1" s="1"/>
  <c r="H70" i="1"/>
  <c r="BG70" i="1" s="1"/>
  <c r="G70" i="1"/>
  <c r="BF70" i="1" s="1"/>
  <c r="BH70" i="1" s="1"/>
  <c r="E70" i="1"/>
  <c r="BL70" i="1" s="1"/>
  <c r="S70" i="1" s="1"/>
  <c r="R70" i="1" s="1" a="1"/>
  <c r="R70" i="1" s="1"/>
  <c r="D70" i="1"/>
  <c r="BK70" i="1" s="1"/>
  <c r="BL69" i="1"/>
  <c r="S69" i="1" s="1"/>
  <c r="AZ69" i="1"/>
  <c r="AY69" i="1"/>
  <c r="AX69" i="1"/>
  <c r="O69" i="1"/>
  <c r="M69" i="1"/>
  <c r="W69" i="1" s="1"/>
  <c r="X69" i="1" s="1"/>
  <c r="K69" i="1"/>
  <c r="AI69" i="1" s="1"/>
  <c r="AJ69" i="1" s="1"/>
  <c r="J69" i="1"/>
  <c r="AH69" i="1" s="1"/>
  <c r="H69" i="1"/>
  <c r="BG69" i="1" s="1"/>
  <c r="G69" i="1"/>
  <c r="BF69" i="1" s="1"/>
  <c r="BH69" i="1" s="1"/>
  <c r="E69" i="1"/>
  <c r="D69" i="1"/>
  <c r="BK69" i="1" s="1"/>
  <c r="BF68" i="1"/>
  <c r="BH68" i="1" s="1"/>
  <c r="AZ68" i="1"/>
  <c r="AY68" i="1"/>
  <c r="AX68" i="1"/>
  <c r="AH68" i="1"/>
  <c r="O68" i="1"/>
  <c r="Q68" i="1" s="1"/>
  <c r="M68" i="1"/>
  <c r="W68" i="1" s="1"/>
  <c r="X68" i="1" s="1"/>
  <c r="K68" i="1"/>
  <c r="AI68" i="1" s="1"/>
  <c r="AJ68" i="1" s="1"/>
  <c r="J68" i="1"/>
  <c r="H68" i="1"/>
  <c r="BG68" i="1" s="1"/>
  <c r="G68" i="1"/>
  <c r="E68" i="1"/>
  <c r="BL68" i="1" s="1"/>
  <c r="D68" i="1"/>
  <c r="BK68" i="1" s="1"/>
  <c r="BL67" i="1"/>
  <c r="S67" i="1" s="1"/>
  <c r="BF67" i="1"/>
  <c r="BH67" i="1" s="1"/>
  <c r="AZ67" i="1"/>
  <c r="AY67" i="1"/>
  <c r="AX67" i="1"/>
  <c r="AH67" i="1"/>
  <c r="W67" i="1"/>
  <c r="X67" i="1" s="1"/>
  <c r="O67" i="1"/>
  <c r="M67" i="1"/>
  <c r="K67" i="1"/>
  <c r="AI67" i="1" s="1"/>
  <c r="AJ67" i="1" s="1"/>
  <c r="J67" i="1"/>
  <c r="H67" i="1"/>
  <c r="BG67" i="1" s="1"/>
  <c r="G67" i="1"/>
  <c r="E67" i="1"/>
  <c r="D67" i="1"/>
  <c r="BK67" i="1" s="1"/>
  <c r="BK66" i="1"/>
  <c r="AZ66" i="1"/>
  <c r="AY66" i="1"/>
  <c r="AX66" i="1"/>
  <c r="O66" i="1"/>
  <c r="Q66" i="1" s="1"/>
  <c r="U66" i="1" s="1"/>
  <c r="M66" i="1"/>
  <c r="W66" i="1" s="1"/>
  <c r="X66" i="1" s="1"/>
  <c r="K66" i="1"/>
  <c r="AI66" i="1" s="1"/>
  <c r="AJ66" i="1" s="1"/>
  <c r="J66" i="1"/>
  <c r="AH66" i="1" s="1"/>
  <c r="H66" i="1"/>
  <c r="BG66" i="1" s="1"/>
  <c r="G66" i="1"/>
  <c r="BF66" i="1" s="1"/>
  <c r="BH66" i="1" s="1"/>
  <c r="E66" i="1"/>
  <c r="BL66" i="1" s="1"/>
  <c r="D66" i="1"/>
  <c r="AZ65" i="1"/>
  <c r="AY65" i="1"/>
  <c r="AX65" i="1"/>
  <c r="W65" i="1"/>
  <c r="X65" i="1" s="1"/>
  <c r="AF65" i="1" s="1"/>
  <c r="O65" i="1"/>
  <c r="M65" i="1"/>
  <c r="K65" i="1"/>
  <c r="AI65" i="1" s="1"/>
  <c r="AJ65" i="1" s="1"/>
  <c r="J65" i="1"/>
  <c r="AH65" i="1" s="1"/>
  <c r="H65" i="1"/>
  <c r="BG65" i="1" s="1"/>
  <c r="G65" i="1"/>
  <c r="BF65" i="1" s="1"/>
  <c r="BH65" i="1" s="1"/>
  <c r="E65" i="1"/>
  <c r="BL65" i="1" s="1"/>
  <c r="D65" i="1"/>
  <c r="BK65" i="1" s="1"/>
  <c r="AZ64" i="1"/>
  <c r="AY64" i="1"/>
  <c r="AX64" i="1"/>
  <c r="O64" i="1"/>
  <c r="Q64" i="1" s="1"/>
  <c r="M64" i="1"/>
  <c r="W64" i="1" s="1"/>
  <c r="X64" i="1" s="1"/>
  <c r="Y64" i="1" s="1"/>
  <c r="K64" i="1"/>
  <c r="AI64" i="1" s="1"/>
  <c r="AJ64" i="1" s="1"/>
  <c r="J64" i="1"/>
  <c r="AH64" i="1" s="1"/>
  <c r="H64" i="1"/>
  <c r="BG64" i="1" s="1"/>
  <c r="G64" i="1"/>
  <c r="BF64" i="1" s="1"/>
  <c r="BH64" i="1" s="1"/>
  <c r="E64" i="1"/>
  <c r="BL64" i="1" s="1"/>
  <c r="S64" i="1" s="1"/>
  <c r="D64" i="1"/>
  <c r="BK64" i="1" s="1"/>
  <c r="AZ63" i="1"/>
  <c r="AY63" i="1"/>
  <c r="AX63" i="1"/>
  <c r="X63" i="1"/>
  <c r="AF63" i="1" s="1"/>
  <c r="O63" i="1"/>
  <c r="Q63" i="1" s="1"/>
  <c r="U63" i="1" s="1"/>
  <c r="M63" i="1"/>
  <c r="W63" i="1" s="1"/>
  <c r="K63" i="1"/>
  <c r="AI63" i="1" s="1"/>
  <c r="AJ63" i="1" s="1"/>
  <c r="J63" i="1"/>
  <c r="AH63" i="1" s="1"/>
  <c r="H63" i="1"/>
  <c r="BG63" i="1" s="1"/>
  <c r="G63" i="1"/>
  <c r="BF63" i="1" s="1"/>
  <c r="BH63" i="1" s="1"/>
  <c r="E63" i="1"/>
  <c r="BL63" i="1" s="1"/>
  <c r="S63" i="1" s="1"/>
  <c r="D63" i="1"/>
  <c r="BK63" i="1" s="1"/>
  <c r="BL62" i="1"/>
  <c r="BF62" i="1"/>
  <c r="BH62" i="1" s="1"/>
  <c r="AZ62" i="1"/>
  <c r="AY62" i="1"/>
  <c r="AX62" i="1"/>
  <c r="O62" i="1"/>
  <c r="Q62" i="1" s="1"/>
  <c r="M62" i="1"/>
  <c r="W62" i="1" s="1"/>
  <c r="X62" i="1" s="1"/>
  <c r="K62" i="1"/>
  <c r="AI62" i="1" s="1"/>
  <c r="AJ62" i="1" s="1"/>
  <c r="J62" i="1"/>
  <c r="AH62" i="1" s="1"/>
  <c r="H62" i="1"/>
  <c r="BG62" i="1" s="1"/>
  <c r="G62" i="1"/>
  <c r="E62" i="1"/>
  <c r="D62" i="1"/>
  <c r="BK62" i="1" s="1"/>
  <c r="BK61" i="1"/>
  <c r="AZ61" i="1"/>
  <c r="AY61" i="1"/>
  <c r="AX61" i="1"/>
  <c r="O61" i="1"/>
  <c r="M61" i="1"/>
  <c r="W61" i="1" s="1"/>
  <c r="X61" i="1" s="1"/>
  <c r="K61" i="1"/>
  <c r="AI61" i="1" s="1"/>
  <c r="AJ61" i="1" s="1"/>
  <c r="J61" i="1"/>
  <c r="AH61" i="1" s="1"/>
  <c r="H61" i="1"/>
  <c r="BG61" i="1" s="1"/>
  <c r="G61" i="1"/>
  <c r="BF61" i="1" s="1"/>
  <c r="BH61" i="1" s="1"/>
  <c r="E61" i="1"/>
  <c r="BL61" i="1" s="1"/>
  <c r="D61" i="1"/>
  <c r="AZ60" i="1"/>
  <c r="AY60" i="1"/>
  <c r="AX60" i="1"/>
  <c r="Q60" i="1"/>
  <c r="O60" i="1"/>
  <c r="M60" i="1"/>
  <c r="W60" i="1" s="1"/>
  <c r="X60" i="1" s="1"/>
  <c r="K60" i="1"/>
  <c r="AI60" i="1" s="1"/>
  <c r="AJ60" i="1" s="1"/>
  <c r="AP60" i="1" s="1"/>
  <c r="AT60" i="1" s="1"/>
  <c r="AV60" i="1" s="1"/>
  <c r="J60" i="1"/>
  <c r="AH60" i="1" s="1"/>
  <c r="H60" i="1"/>
  <c r="BG60" i="1" s="1"/>
  <c r="G60" i="1"/>
  <c r="BF60" i="1" s="1"/>
  <c r="BH60" i="1" s="1"/>
  <c r="E60" i="1"/>
  <c r="BL60" i="1" s="1"/>
  <c r="S60" i="1" s="1"/>
  <c r="D60" i="1"/>
  <c r="BK60" i="1" s="1"/>
  <c r="AZ59" i="1"/>
  <c r="AY59" i="1"/>
  <c r="AX59" i="1"/>
  <c r="O59" i="1"/>
  <c r="M59" i="1"/>
  <c r="W59" i="1" s="1"/>
  <c r="X59" i="1" s="1"/>
  <c r="Y59" i="1" s="1"/>
  <c r="K59" i="1"/>
  <c r="AI59" i="1" s="1"/>
  <c r="AJ59" i="1" s="1"/>
  <c r="J59" i="1"/>
  <c r="AH59" i="1" s="1"/>
  <c r="H59" i="1"/>
  <c r="BG59" i="1" s="1"/>
  <c r="G59" i="1"/>
  <c r="BF59" i="1" s="1"/>
  <c r="BH59" i="1" s="1"/>
  <c r="E59" i="1"/>
  <c r="BL59" i="1" s="1"/>
  <c r="S59" i="1" s="1"/>
  <c r="D59" i="1"/>
  <c r="BK59" i="1" s="1"/>
  <c r="BL58" i="1"/>
  <c r="AZ58" i="1"/>
  <c r="AY58" i="1"/>
  <c r="AX58" i="1"/>
  <c r="O58" i="1"/>
  <c r="Q58" i="1" s="1"/>
  <c r="M58" i="1"/>
  <c r="W58" i="1" s="1"/>
  <c r="X58" i="1" s="1"/>
  <c r="K58" i="1"/>
  <c r="AI58" i="1" s="1"/>
  <c r="AJ58" i="1" s="1"/>
  <c r="J58" i="1"/>
  <c r="AH58" i="1" s="1"/>
  <c r="H58" i="1"/>
  <c r="BG58" i="1" s="1"/>
  <c r="G58" i="1"/>
  <c r="BF58" i="1" s="1"/>
  <c r="BH58" i="1" s="1"/>
  <c r="E58" i="1"/>
  <c r="D58" i="1"/>
  <c r="BK58" i="1" s="1"/>
  <c r="BK57" i="1"/>
  <c r="AZ57" i="1"/>
  <c r="AY57" i="1"/>
  <c r="AX57" i="1"/>
  <c r="O57" i="1"/>
  <c r="Q57" i="1" s="1"/>
  <c r="M57" i="1"/>
  <c r="W57" i="1" s="1"/>
  <c r="X57" i="1" s="1"/>
  <c r="K57" i="1"/>
  <c r="AI57" i="1" s="1"/>
  <c r="AJ57" i="1" s="1"/>
  <c r="J57" i="1"/>
  <c r="AH57" i="1" s="1"/>
  <c r="H57" i="1"/>
  <c r="BG57" i="1" s="1"/>
  <c r="G57" i="1"/>
  <c r="BF57" i="1" s="1"/>
  <c r="BH57" i="1" s="1"/>
  <c r="E57" i="1"/>
  <c r="BL57" i="1" s="1"/>
  <c r="D57" i="1"/>
  <c r="AZ56" i="1"/>
  <c r="AY56" i="1"/>
  <c r="AX56" i="1"/>
  <c r="O56" i="1"/>
  <c r="M56" i="1"/>
  <c r="W56" i="1" s="1"/>
  <c r="X56" i="1" s="1"/>
  <c r="K56" i="1"/>
  <c r="AI56" i="1" s="1"/>
  <c r="AJ56" i="1" s="1"/>
  <c r="AP56" i="1" s="1"/>
  <c r="AT56" i="1" s="1"/>
  <c r="J56" i="1"/>
  <c r="AH56" i="1" s="1"/>
  <c r="H56" i="1"/>
  <c r="BG56" i="1" s="1"/>
  <c r="G56" i="1"/>
  <c r="BF56" i="1" s="1"/>
  <c r="BH56" i="1" s="1"/>
  <c r="E56" i="1"/>
  <c r="BL56" i="1" s="1"/>
  <c r="S56" i="1" s="1"/>
  <c r="D56" i="1"/>
  <c r="BK56" i="1" s="1"/>
  <c r="AZ55" i="1"/>
  <c r="AY55" i="1"/>
  <c r="AX55" i="1"/>
  <c r="O55" i="1"/>
  <c r="M55" i="1"/>
  <c r="W55" i="1" s="1"/>
  <c r="X55" i="1" s="1"/>
  <c r="K55" i="1"/>
  <c r="AI55" i="1" s="1"/>
  <c r="AJ55" i="1" s="1"/>
  <c r="J55" i="1"/>
  <c r="AH55" i="1" s="1"/>
  <c r="H55" i="1"/>
  <c r="BG55" i="1" s="1"/>
  <c r="G55" i="1"/>
  <c r="BF55" i="1" s="1"/>
  <c r="BH55" i="1" s="1"/>
  <c r="E55" i="1"/>
  <c r="BL55" i="1" s="1"/>
  <c r="S55" i="1" s="1"/>
  <c r="D55" i="1"/>
  <c r="BK55" i="1" s="1"/>
  <c r="AZ54" i="1"/>
  <c r="AY54" i="1"/>
  <c r="AX54" i="1"/>
  <c r="O54" i="1"/>
  <c r="Q54" i="1" s="1"/>
  <c r="M54" i="1"/>
  <c r="W54" i="1" s="1"/>
  <c r="X54" i="1" s="1"/>
  <c r="K54" i="1"/>
  <c r="AI54" i="1" s="1"/>
  <c r="AJ54" i="1" s="1"/>
  <c r="J54" i="1"/>
  <c r="AH54" i="1" s="1"/>
  <c r="H54" i="1"/>
  <c r="BG54" i="1" s="1"/>
  <c r="G54" i="1"/>
  <c r="BF54" i="1" s="1"/>
  <c r="BH54" i="1" s="1"/>
  <c r="E54" i="1"/>
  <c r="BL54" i="1" s="1"/>
  <c r="D54" i="1"/>
  <c r="BK54" i="1" s="1"/>
  <c r="BL53" i="1"/>
  <c r="S53" i="1" s="1"/>
  <c r="AZ53" i="1"/>
  <c r="AY53" i="1"/>
  <c r="AX53" i="1"/>
  <c r="O53" i="1"/>
  <c r="M53" i="1"/>
  <c r="W53" i="1" s="1"/>
  <c r="X53" i="1" s="1"/>
  <c r="K53" i="1"/>
  <c r="AI53" i="1" s="1"/>
  <c r="AJ53" i="1" s="1"/>
  <c r="AP53" i="1" s="1"/>
  <c r="AT53" i="1" s="1"/>
  <c r="J53" i="1"/>
  <c r="AH53" i="1" s="1"/>
  <c r="H53" i="1"/>
  <c r="BG53" i="1" s="1"/>
  <c r="G53" i="1"/>
  <c r="BF53" i="1" s="1"/>
  <c r="BH53" i="1" s="1"/>
  <c r="E53" i="1"/>
  <c r="D53" i="1"/>
  <c r="BK53" i="1" s="1"/>
  <c r="AZ52" i="1"/>
  <c r="AY52" i="1"/>
  <c r="AX52" i="1"/>
  <c r="O52" i="1"/>
  <c r="M52" i="1"/>
  <c r="W52" i="1" s="1"/>
  <c r="X52" i="1" s="1"/>
  <c r="K52" i="1"/>
  <c r="AI52" i="1" s="1"/>
  <c r="AJ52" i="1" s="1"/>
  <c r="J52" i="1"/>
  <c r="AH52" i="1" s="1"/>
  <c r="H52" i="1"/>
  <c r="BG52" i="1" s="1"/>
  <c r="G52" i="1"/>
  <c r="BF52" i="1" s="1"/>
  <c r="BH52" i="1" s="1"/>
  <c r="E52" i="1"/>
  <c r="BL52" i="1" s="1"/>
  <c r="D52" i="1"/>
  <c r="BK52" i="1" s="1"/>
  <c r="AZ51" i="1"/>
  <c r="AY51" i="1"/>
  <c r="AX51" i="1"/>
  <c r="O51" i="1"/>
  <c r="M51" i="1"/>
  <c r="W51" i="1" s="1"/>
  <c r="X51" i="1" s="1"/>
  <c r="Y51" i="1" s="1"/>
  <c r="K51" i="1"/>
  <c r="AI51" i="1" s="1"/>
  <c r="AJ51" i="1" s="1"/>
  <c r="J51" i="1"/>
  <c r="AH51" i="1" s="1"/>
  <c r="H51" i="1"/>
  <c r="BG51" i="1" s="1"/>
  <c r="G51" i="1"/>
  <c r="BF51" i="1" s="1"/>
  <c r="BH51" i="1" s="1"/>
  <c r="E51" i="1"/>
  <c r="BL51" i="1" s="1"/>
  <c r="D51" i="1"/>
  <c r="BK51" i="1" s="1"/>
  <c r="AZ50" i="1"/>
  <c r="AY50" i="1"/>
  <c r="AX50" i="1"/>
  <c r="Q50" i="1"/>
  <c r="O50" i="1"/>
  <c r="M50" i="1"/>
  <c r="W50" i="1" s="1"/>
  <c r="X50" i="1" s="1"/>
  <c r="K50" i="1"/>
  <c r="AI50" i="1" s="1"/>
  <c r="AJ50" i="1" s="1"/>
  <c r="J50" i="1"/>
  <c r="AH50" i="1" s="1"/>
  <c r="H50" i="1"/>
  <c r="BG50" i="1" s="1"/>
  <c r="G50" i="1"/>
  <c r="BF50" i="1" s="1"/>
  <c r="BH50" i="1" s="1"/>
  <c r="E50" i="1"/>
  <c r="BL50" i="1" s="1"/>
  <c r="S50" i="1" s="1"/>
  <c r="R50" i="1" s="1" a="1"/>
  <c r="R50" i="1" s="1"/>
  <c r="D50" i="1"/>
  <c r="BK50" i="1" s="1"/>
  <c r="AZ49" i="1"/>
  <c r="AY49" i="1"/>
  <c r="AX49" i="1"/>
  <c r="O49" i="1"/>
  <c r="M49" i="1"/>
  <c r="W49" i="1" s="1"/>
  <c r="X49" i="1" s="1"/>
  <c r="AF49" i="1" s="1"/>
  <c r="K49" i="1"/>
  <c r="AI49" i="1" s="1"/>
  <c r="AJ49" i="1" s="1"/>
  <c r="AK49" i="1" s="1" a="1"/>
  <c r="AK49" i="1" s="1"/>
  <c r="J49" i="1"/>
  <c r="AH49" i="1" s="1"/>
  <c r="H49" i="1"/>
  <c r="BG49" i="1" s="1"/>
  <c r="G49" i="1"/>
  <c r="BF49" i="1" s="1"/>
  <c r="BH49" i="1" s="1"/>
  <c r="E49" i="1"/>
  <c r="BL49" i="1" s="1"/>
  <c r="D49" i="1"/>
  <c r="BK49" i="1" s="1"/>
  <c r="AZ48" i="1"/>
  <c r="AY48" i="1"/>
  <c r="AX48" i="1"/>
  <c r="W48" i="1"/>
  <c r="X48" i="1" s="1"/>
  <c r="O48" i="1"/>
  <c r="M48" i="1"/>
  <c r="K48" i="1"/>
  <c r="AI48" i="1" s="1"/>
  <c r="AJ48" i="1" s="1"/>
  <c r="AP48" i="1" s="1"/>
  <c r="AT48" i="1" s="1"/>
  <c r="AV48" i="1" s="1"/>
  <c r="J48" i="1"/>
  <c r="AH48" i="1" s="1"/>
  <c r="H48" i="1"/>
  <c r="BG48" i="1" s="1"/>
  <c r="G48" i="1"/>
  <c r="BF48" i="1" s="1"/>
  <c r="BH48" i="1" s="1"/>
  <c r="E48" i="1"/>
  <c r="BL48" i="1" s="1"/>
  <c r="D48" i="1"/>
  <c r="BK48" i="1" s="1"/>
  <c r="AZ47" i="1"/>
  <c r="AY47" i="1"/>
  <c r="AX47" i="1"/>
  <c r="AH47" i="1"/>
  <c r="O47" i="1"/>
  <c r="M47" i="1"/>
  <c r="W47" i="1" s="1"/>
  <c r="X47" i="1" s="1"/>
  <c r="K47" i="1"/>
  <c r="AI47" i="1" s="1"/>
  <c r="AJ47" i="1" s="1"/>
  <c r="AP47" i="1" s="1"/>
  <c r="AT47" i="1" s="1"/>
  <c r="J47" i="1"/>
  <c r="H47" i="1"/>
  <c r="BG47" i="1" s="1"/>
  <c r="G47" i="1"/>
  <c r="BF47" i="1" s="1"/>
  <c r="BH47" i="1" s="1"/>
  <c r="E47" i="1"/>
  <c r="BL47" i="1" s="1"/>
  <c r="D47" i="1"/>
  <c r="BK47" i="1" s="1"/>
  <c r="BF46" i="1"/>
  <c r="BH46" i="1" s="1"/>
  <c r="AZ46" i="1"/>
  <c r="AY46" i="1"/>
  <c r="AX46" i="1"/>
  <c r="W46" i="1"/>
  <c r="X46" i="1" s="1"/>
  <c r="O46" i="1"/>
  <c r="M46" i="1"/>
  <c r="K46" i="1"/>
  <c r="AI46" i="1" s="1"/>
  <c r="AJ46" i="1" s="1"/>
  <c r="AK46" i="1" s="1" a="1"/>
  <c r="AK46" i="1" s="1"/>
  <c r="J46" i="1"/>
  <c r="AH46" i="1" s="1"/>
  <c r="H46" i="1"/>
  <c r="BG46" i="1" s="1"/>
  <c r="G46" i="1"/>
  <c r="E46" i="1"/>
  <c r="BL46" i="1" s="1"/>
  <c r="D46" i="1"/>
  <c r="BK46" i="1" s="1"/>
  <c r="AZ45" i="1"/>
  <c r="AY45" i="1"/>
  <c r="AX45" i="1"/>
  <c r="AJ45" i="1"/>
  <c r="AH45" i="1"/>
  <c r="O45" i="1"/>
  <c r="M45" i="1"/>
  <c r="W45" i="1" s="1"/>
  <c r="X45" i="1" s="1"/>
  <c r="K45" i="1"/>
  <c r="AI45" i="1" s="1"/>
  <c r="J45" i="1"/>
  <c r="H45" i="1"/>
  <c r="BG45" i="1" s="1"/>
  <c r="G45" i="1"/>
  <c r="BF45" i="1" s="1"/>
  <c r="BH45" i="1" s="1"/>
  <c r="E45" i="1"/>
  <c r="BL45" i="1" s="1"/>
  <c r="D45" i="1"/>
  <c r="BK45" i="1" s="1"/>
  <c r="AZ44" i="1"/>
  <c r="AY44" i="1"/>
  <c r="AX44" i="1"/>
  <c r="O44" i="1"/>
  <c r="M44" i="1"/>
  <c r="W44" i="1" s="1"/>
  <c r="X44" i="1" s="1"/>
  <c r="Y44" i="1" s="1"/>
  <c r="AD44" i="1" s="1"/>
  <c r="K44" i="1"/>
  <c r="AI44" i="1" s="1"/>
  <c r="AJ44" i="1" s="1"/>
  <c r="J44" i="1"/>
  <c r="AH44" i="1" s="1"/>
  <c r="H44" i="1"/>
  <c r="BG44" i="1" s="1"/>
  <c r="G44" i="1"/>
  <c r="BF44" i="1" s="1"/>
  <c r="BH44" i="1" s="1"/>
  <c r="E44" i="1"/>
  <c r="BL44" i="1" s="1"/>
  <c r="D44" i="1"/>
  <c r="BK44" i="1" s="1"/>
  <c r="BG43" i="1"/>
  <c r="AZ43" i="1"/>
  <c r="AY43" i="1"/>
  <c r="AX43" i="1"/>
  <c r="AH43" i="1"/>
  <c r="Q43" i="1"/>
  <c r="U43" i="1" s="1"/>
  <c r="O43" i="1"/>
  <c r="M43" i="1"/>
  <c r="W43" i="1" s="1"/>
  <c r="X43" i="1" s="1"/>
  <c r="K43" i="1"/>
  <c r="AI43" i="1" s="1"/>
  <c r="AJ43" i="1" s="1"/>
  <c r="J43" i="1"/>
  <c r="H43" i="1"/>
  <c r="G43" i="1"/>
  <c r="BF43" i="1" s="1"/>
  <c r="BH43" i="1" s="1"/>
  <c r="E43" i="1"/>
  <c r="BL43" i="1" s="1"/>
  <c r="D43" i="1"/>
  <c r="BK43" i="1" s="1"/>
  <c r="BH42" i="1"/>
  <c r="BG42" i="1"/>
  <c r="AZ42" i="1"/>
  <c r="AY42" i="1"/>
  <c r="AX42" i="1"/>
  <c r="O42" i="1"/>
  <c r="Q42" i="1" s="1"/>
  <c r="U42" i="1" s="1"/>
  <c r="M42" i="1"/>
  <c r="W42" i="1" s="1"/>
  <c r="X42" i="1" s="1"/>
  <c r="K42" i="1"/>
  <c r="AI42" i="1" s="1"/>
  <c r="AJ42" i="1" s="1"/>
  <c r="J42" i="1"/>
  <c r="AH42" i="1" s="1"/>
  <c r="H42" i="1"/>
  <c r="G42" i="1"/>
  <c r="BF42" i="1" s="1"/>
  <c r="E42" i="1"/>
  <c r="BL42" i="1" s="1"/>
  <c r="D42" i="1"/>
  <c r="BK42" i="1" s="1"/>
  <c r="BL41" i="1"/>
  <c r="BK41" i="1"/>
  <c r="AZ41" i="1"/>
  <c r="AY41" i="1"/>
  <c r="AX41" i="1"/>
  <c r="W41" i="1"/>
  <c r="X41" i="1" s="1"/>
  <c r="O41" i="1"/>
  <c r="Q41" i="1" s="1"/>
  <c r="M41" i="1"/>
  <c r="K41" i="1"/>
  <c r="AI41" i="1" s="1"/>
  <c r="AJ41" i="1" s="1"/>
  <c r="J41" i="1"/>
  <c r="AH41" i="1" s="1"/>
  <c r="H41" i="1"/>
  <c r="BG41" i="1" s="1"/>
  <c r="G41" i="1"/>
  <c r="BF41" i="1" s="1"/>
  <c r="BH41" i="1" s="1"/>
  <c r="E41" i="1"/>
  <c r="D41" i="1"/>
  <c r="AZ40" i="1"/>
  <c r="AY40" i="1"/>
  <c r="AX40" i="1"/>
  <c r="X40" i="1"/>
  <c r="AF40" i="1" s="1"/>
  <c r="O40" i="1"/>
  <c r="Q40" i="1" s="1"/>
  <c r="M40" i="1"/>
  <c r="W40" i="1" s="1"/>
  <c r="K40" i="1"/>
  <c r="AI40" i="1" s="1"/>
  <c r="AJ40" i="1" s="1"/>
  <c r="J40" i="1"/>
  <c r="AH40" i="1" s="1"/>
  <c r="H40" i="1"/>
  <c r="BG40" i="1" s="1"/>
  <c r="G40" i="1"/>
  <c r="BF40" i="1" s="1"/>
  <c r="BH40" i="1" s="1"/>
  <c r="E40" i="1"/>
  <c r="BL40" i="1" s="1"/>
  <c r="S40" i="1" s="1"/>
  <c r="R40" i="1" s="1" a="1"/>
  <c r="R40" i="1" s="1"/>
  <c r="D40" i="1"/>
  <c r="BK40" i="1" s="1"/>
  <c r="BG39" i="1"/>
  <c r="AZ39" i="1"/>
  <c r="AY39" i="1"/>
  <c r="AX39" i="1"/>
  <c r="Q39" i="1"/>
  <c r="O39" i="1"/>
  <c r="M39" i="1"/>
  <c r="W39" i="1" s="1"/>
  <c r="X39" i="1" s="1"/>
  <c r="AF39" i="1" s="1"/>
  <c r="K39" i="1"/>
  <c r="AI39" i="1" s="1"/>
  <c r="AJ39" i="1" s="1"/>
  <c r="J39" i="1"/>
  <c r="AH39" i="1" s="1"/>
  <c r="H39" i="1"/>
  <c r="G39" i="1"/>
  <c r="BF39" i="1" s="1"/>
  <c r="BH39" i="1" s="1"/>
  <c r="E39" i="1"/>
  <c r="BL39" i="1" s="1"/>
  <c r="D39" i="1"/>
  <c r="BK39" i="1" s="1"/>
  <c r="AZ38" i="1"/>
  <c r="AY38" i="1"/>
  <c r="AX38" i="1"/>
  <c r="O38" i="1"/>
  <c r="Q38" i="1" s="1"/>
  <c r="U38" i="1" s="1"/>
  <c r="M38" i="1"/>
  <c r="W38" i="1" s="1"/>
  <c r="X38" i="1" s="1"/>
  <c r="K38" i="1"/>
  <c r="AI38" i="1" s="1"/>
  <c r="AJ38" i="1" s="1"/>
  <c r="J38" i="1"/>
  <c r="AH38" i="1" s="1"/>
  <c r="H38" i="1"/>
  <c r="BG38" i="1" s="1"/>
  <c r="G38" i="1"/>
  <c r="BF38" i="1" s="1"/>
  <c r="BH38" i="1" s="1"/>
  <c r="E38" i="1"/>
  <c r="BL38" i="1" s="1"/>
  <c r="S38" i="1" s="1"/>
  <c r="D38" i="1"/>
  <c r="BK38" i="1" s="1"/>
  <c r="AZ37" i="1"/>
  <c r="AY37" i="1"/>
  <c r="AX37" i="1"/>
  <c r="O37" i="1"/>
  <c r="M37" i="1"/>
  <c r="W37" i="1" s="1"/>
  <c r="X37" i="1" s="1"/>
  <c r="K37" i="1"/>
  <c r="AI37" i="1" s="1"/>
  <c r="AJ37" i="1" s="1"/>
  <c r="J37" i="1"/>
  <c r="AH37" i="1" s="1"/>
  <c r="H37" i="1"/>
  <c r="BG37" i="1" s="1"/>
  <c r="G37" i="1"/>
  <c r="BF37" i="1" s="1"/>
  <c r="BH37" i="1" s="1"/>
  <c r="E37" i="1"/>
  <c r="BL37" i="1" s="1"/>
  <c r="D37" i="1"/>
  <c r="BK37" i="1" s="1"/>
  <c r="AZ36" i="1"/>
  <c r="AY36" i="1"/>
  <c r="AX36" i="1"/>
  <c r="AH36" i="1"/>
  <c r="O36" i="1"/>
  <c r="M36" i="1"/>
  <c r="W36" i="1" s="1"/>
  <c r="X36" i="1" s="1"/>
  <c r="K36" i="1"/>
  <c r="AI36" i="1" s="1"/>
  <c r="AJ36" i="1" s="1"/>
  <c r="J36" i="1"/>
  <c r="H36" i="1"/>
  <c r="BG36" i="1" s="1"/>
  <c r="G36" i="1"/>
  <c r="BF36" i="1" s="1"/>
  <c r="BH36" i="1" s="1"/>
  <c r="E36" i="1"/>
  <c r="BL36" i="1" s="1"/>
  <c r="S36" i="1" s="1"/>
  <c r="D36" i="1"/>
  <c r="BK36" i="1" s="1"/>
  <c r="E12" i="1"/>
  <c r="BL12" i="1" s="1"/>
  <c r="D12" i="1"/>
  <c r="BK12" i="1" s="1"/>
  <c r="E6" i="1"/>
  <c r="D6" i="1"/>
  <c r="H12" i="1"/>
  <c r="BG12" i="1" s="1"/>
  <c r="H6" i="1"/>
  <c r="G12" i="1"/>
  <c r="BF12" i="1" s="1"/>
  <c r="BH12" i="1" s="1"/>
  <c r="G6" i="1"/>
  <c r="K6" i="1"/>
  <c r="K12" i="1"/>
  <c r="AI12" i="1" s="1"/>
  <c r="J6" i="1"/>
  <c r="J12" i="1"/>
  <c r="AH12" i="1" s="1"/>
  <c r="B6" i="1"/>
  <c r="K57" i="5"/>
  <c r="L57" i="5" s="1"/>
  <c r="J57" i="5"/>
  <c r="M57" i="5" s="1"/>
  <c r="K56" i="5"/>
  <c r="L56" i="5" s="1"/>
  <c r="Q56" i="5" s="1"/>
  <c r="J56" i="5"/>
  <c r="M56" i="5" s="1"/>
  <c r="K55" i="5"/>
  <c r="L55" i="5" s="1"/>
  <c r="J55" i="5"/>
  <c r="M55" i="5" s="1"/>
  <c r="L54" i="5"/>
  <c r="Q54" i="5" s="1"/>
  <c r="K54" i="5"/>
  <c r="J54" i="5"/>
  <c r="M54" i="5" s="1"/>
  <c r="K53" i="5"/>
  <c r="L53" i="5" s="1"/>
  <c r="J53" i="5"/>
  <c r="M53" i="5" s="1"/>
  <c r="K52" i="5"/>
  <c r="L52" i="5" s="1"/>
  <c r="J52" i="5"/>
  <c r="M52" i="5" s="1"/>
  <c r="K51" i="5"/>
  <c r="L51" i="5" s="1"/>
  <c r="J51" i="5"/>
  <c r="M51" i="5" s="1"/>
  <c r="K50" i="5"/>
  <c r="L50" i="5" s="1"/>
  <c r="Q50" i="5" s="1"/>
  <c r="J50" i="5"/>
  <c r="M50" i="5" s="1"/>
  <c r="K49" i="5"/>
  <c r="L49" i="5" s="1"/>
  <c r="J49" i="5"/>
  <c r="M49" i="5" s="1"/>
  <c r="K48" i="5"/>
  <c r="L48" i="5" s="1"/>
  <c r="Q48" i="5" s="1"/>
  <c r="J48" i="5"/>
  <c r="M48" i="5" s="1"/>
  <c r="K47" i="5"/>
  <c r="L47" i="5" s="1"/>
  <c r="J47" i="5"/>
  <c r="M47" i="5" s="1"/>
  <c r="K46" i="5"/>
  <c r="L46" i="5" s="1"/>
  <c r="J46" i="5"/>
  <c r="M46" i="5" s="1"/>
  <c r="K45" i="5"/>
  <c r="L45" i="5" s="1"/>
  <c r="J45" i="5"/>
  <c r="M45" i="5" s="1"/>
  <c r="K44" i="5"/>
  <c r="L44" i="5" s="1"/>
  <c r="J44" i="5"/>
  <c r="M44" i="5" s="1"/>
  <c r="K43" i="5"/>
  <c r="L43" i="5" s="1"/>
  <c r="J43" i="5"/>
  <c r="M43" i="5" s="1"/>
  <c r="L42" i="5"/>
  <c r="Q42" i="5" s="1"/>
  <c r="K42" i="5"/>
  <c r="J42" i="5"/>
  <c r="M42" i="5" s="1"/>
  <c r="K41" i="5"/>
  <c r="L41" i="5" s="1"/>
  <c r="J41" i="5"/>
  <c r="M41" i="5" s="1"/>
  <c r="K40" i="5"/>
  <c r="L40" i="5" s="1"/>
  <c r="Q40" i="5" s="1"/>
  <c r="J40" i="5"/>
  <c r="M40" i="5" s="1"/>
  <c r="K39" i="5"/>
  <c r="L39" i="5" s="1"/>
  <c r="J39" i="5"/>
  <c r="M39" i="5" s="1"/>
  <c r="K38" i="5"/>
  <c r="L38" i="5" s="1"/>
  <c r="J38" i="5"/>
  <c r="M38" i="5" s="1"/>
  <c r="K37" i="5"/>
  <c r="L37" i="5" s="1"/>
  <c r="J37" i="5"/>
  <c r="M37" i="5" s="1"/>
  <c r="K36" i="5"/>
  <c r="L36" i="5" s="1"/>
  <c r="J36" i="5"/>
  <c r="M36" i="5" s="1"/>
  <c r="K35" i="5"/>
  <c r="L35" i="5" s="1"/>
  <c r="J35" i="5"/>
  <c r="M35" i="5" s="1"/>
  <c r="L34" i="5"/>
  <c r="Q34" i="5" s="1"/>
  <c r="K34" i="5"/>
  <c r="J34" i="5"/>
  <c r="M34" i="5" s="1"/>
  <c r="K33" i="5"/>
  <c r="L33" i="5" s="1"/>
  <c r="J33" i="5"/>
  <c r="M33" i="5" s="1"/>
  <c r="L32" i="5"/>
  <c r="Q32" i="5" s="1"/>
  <c r="K32" i="5"/>
  <c r="J32" i="5"/>
  <c r="M32" i="5" s="1"/>
  <c r="K31" i="5"/>
  <c r="L31" i="5" s="1"/>
  <c r="J31" i="5"/>
  <c r="M31" i="5" s="1"/>
  <c r="K30" i="5"/>
  <c r="L30" i="5" s="1"/>
  <c r="J30" i="5"/>
  <c r="M30" i="5" s="1"/>
  <c r="K9" i="5"/>
  <c r="L9" i="5" s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12" i="1"/>
  <c r="CQ411" i="1"/>
  <c r="CQ410" i="1"/>
  <c r="CQ409" i="1"/>
  <c r="CQ408" i="1"/>
  <c r="CQ407" i="1"/>
  <c r="CQ406" i="1"/>
  <c r="CQ405" i="1"/>
  <c r="CQ404" i="1"/>
  <c r="CQ403" i="1"/>
  <c r="CQ402" i="1"/>
  <c r="CQ401" i="1"/>
  <c r="CQ400" i="1"/>
  <c r="CQ399" i="1"/>
  <c r="CQ398" i="1"/>
  <c r="CQ397" i="1"/>
  <c r="CQ396" i="1"/>
  <c r="CQ395" i="1"/>
  <c r="CQ394" i="1"/>
  <c r="CQ393" i="1"/>
  <c r="CQ392" i="1"/>
  <c r="CQ391" i="1"/>
  <c r="CQ390" i="1"/>
  <c r="CQ389" i="1"/>
  <c r="CQ388" i="1"/>
  <c r="CQ387" i="1"/>
  <c r="CQ386" i="1"/>
  <c r="CQ385" i="1"/>
  <c r="CQ384" i="1"/>
  <c r="CQ383" i="1"/>
  <c r="CQ382" i="1"/>
  <c r="CQ381" i="1"/>
  <c r="CQ380" i="1"/>
  <c r="CQ379" i="1"/>
  <c r="CQ378" i="1"/>
  <c r="CQ377" i="1"/>
  <c r="CQ376" i="1"/>
  <c r="CQ375" i="1"/>
  <c r="CQ374" i="1"/>
  <c r="CQ373" i="1"/>
  <c r="CQ372" i="1"/>
  <c r="CQ371" i="1"/>
  <c r="CQ370" i="1"/>
  <c r="CQ369" i="1"/>
  <c r="CQ368" i="1"/>
  <c r="CQ367" i="1"/>
  <c r="CQ366" i="1"/>
  <c r="CQ365" i="1"/>
  <c r="CQ364" i="1"/>
  <c r="CQ363" i="1"/>
  <c r="CQ362" i="1"/>
  <c r="CQ361" i="1"/>
  <c r="CQ360" i="1"/>
  <c r="CQ359" i="1"/>
  <c r="CQ358" i="1"/>
  <c r="CQ357" i="1"/>
  <c r="CQ356" i="1"/>
  <c r="CQ355" i="1"/>
  <c r="CQ354" i="1"/>
  <c r="CQ353" i="1"/>
  <c r="CQ352" i="1"/>
  <c r="CQ351" i="1"/>
  <c r="CQ350" i="1"/>
  <c r="CQ349" i="1"/>
  <c r="CQ348" i="1"/>
  <c r="CQ347" i="1"/>
  <c r="CQ346" i="1"/>
  <c r="CQ345" i="1"/>
  <c r="CQ344" i="1"/>
  <c r="CQ343" i="1"/>
  <c r="CQ342" i="1"/>
  <c r="CQ341" i="1"/>
  <c r="CQ340" i="1"/>
  <c r="CQ339" i="1"/>
  <c r="CQ338" i="1"/>
  <c r="CQ337" i="1"/>
  <c r="CQ336" i="1"/>
  <c r="CQ335" i="1"/>
  <c r="CQ334" i="1"/>
  <c r="CQ333" i="1"/>
  <c r="CQ332" i="1"/>
  <c r="CQ331" i="1"/>
  <c r="CQ330" i="1"/>
  <c r="CQ329" i="1"/>
  <c r="CQ328" i="1"/>
  <c r="CQ327" i="1"/>
  <c r="CQ326" i="1"/>
  <c r="CQ325" i="1"/>
  <c r="CQ324" i="1"/>
  <c r="CQ323" i="1"/>
  <c r="CQ322" i="1"/>
  <c r="CQ321" i="1"/>
  <c r="CQ320" i="1"/>
  <c r="CQ319" i="1"/>
  <c r="CQ318" i="1"/>
  <c r="CQ317" i="1"/>
  <c r="CQ316" i="1"/>
  <c r="CQ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CQ285" i="1"/>
  <c r="CQ284" i="1"/>
  <c r="CQ283" i="1"/>
  <c r="CQ282" i="1"/>
  <c r="CQ281" i="1"/>
  <c r="CQ280" i="1"/>
  <c r="CQ279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CQ259" i="1"/>
  <c r="CQ258" i="1"/>
  <c r="CQ257" i="1"/>
  <c r="CQ256" i="1"/>
  <c r="CQ255" i="1"/>
  <c r="CQ254" i="1"/>
  <c r="CQ253" i="1"/>
  <c r="CQ252" i="1"/>
  <c r="CQ251" i="1"/>
  <c r="CQ250" i="1"/>
  <c r="CQ249" i="1"/>
  <c r="CQ248" i="1"/>
  <c r="CQ247" i="1"/>
  <c r="CQ246" i="1"/>
  <c r="CQ245" i="1"/>
  <c r="CQ244" i="1"/>
  <c r="CQ243" i="1"/>
  <c r="CQ242" i="1"/>
  <c r="CQ241" i="1"/>
  <c r="CQ240" i="1"/>
  <c r="CQ239" i="1"/>
  <c r="CQ238" i="1"/>
  <c r="CQ237" i="1"/>
  <c r="CQ236" i="1"/>
  <c r="CQ235" i="1"/>
  <c r="CQ234" i="1"/>
  <c r="CQ233" i="1"/>
  <c r="CQ232" i="1"/>
  <c r="CQ231" i="1"/>
  <c r="CQ230" i="1"/>
  <c r="CQ229" i="1"/>
  <c r="CQ228" i="1"/>
  <c r="CQ227" i="1"/>
  <c r="CQ226" i="1"/>
  <c r="CQ225" i="1"/>
  <c r="CQ224" i="1"/>
  <c r="CQ223" i="1"/>
  <c r="CQ222" i="1"/>
  <c r="CQ221" i="1"/>
  <c r="CQ220" i="1"/>
  <c r="CQ219" i="1"/>
  <c r="CQ218" i="1"/>
  <c r="CQ217" i="1"/>
  <c r="CQ216" i="1"/>
  <c r="CQ215" i="1"/>
  <c r="CQ214" i="1"/>
  <c r="CQ213" i="1"/>
  <c r="CQ212" i="1"/>
  <c r="CQ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CQ171" i="1"/>
  <c r="CQ170" i="1"/>
  <c r="CQ169" i="1"/>
  <c r="CQ168" i="1"/>
  <c r="CQ167" i="1"/>
  <c r="CQ166" i="1"/>
  <c r="CQ165" i="1"/>
  <c r="CQ164" i="1"/>
  <c r="CQ163" i="1"/>
  <c r="CQ162" i="1"/>
  <c r="CQ161" i="1"/>
  <c r="CQ160" i="1"/>
  <c r="CQ159" i="1"/>
  <c r="CQ158" i="1"/>
  <c r="CQ157" i="1"/>
  <c r="CQ156" i="1"/>
  <c r="CQ155" i="1"/>
  <c r="CQ154" i="1"/>
  <c r="CQ153" i="1"/>
  <c r="CQ152" i="1"/>
  <c r="CQ151" i="1"/>
  <c r="CQ150" i="1"/>
  <c r="CQ149" i="1"/>
  <c r="CQ148" i="1"/>
  <c r="CQ147" i="1"/>
  <c r="CQ146" i="1"/>
  <c r="CQ145" i="1"/>
  <c r="CQ144" i="1"/>
  <c r="CQ143" i="1"/>
  <c r="CQ142" i="1"/>
  <c r="CQ141" i="1"/>
  <c r="CQ140" i="1"/>
  <c r="CQ139" i="1"/>
  <c r="CQ138" i="1"/>
  <c r="CQ137" i="1"/>
  <c r="CQ136" i="1"/>
  <c r="CQ135" i="1"/>
  <c r="CQ134" i="1"/>
  <c r="CQ133" i="1"/>
  <c r="CQ132" i="1"/>
  <c r="CQ131" i="1"/>
  <c r="CQ130" i="1"/>
  <c r="CQ129" i="1"/>
  <c r="CQ128" i="1"/>
  <c r="CQ127" i="1"/>
  <c r="CQ126" i="1"/>
  <c r="CQ125" i="1"/>
  <c r="CQ124" i="1"/>
  <c r="CQ123" i="1"/>
  <c r="CQ122" i="1"/>
  <c r="CQ121" i="1"/>
  <c r="CQ120" i="1"/>
  <c r="CQ119" i="1"/>
  <c r="CQ118" i="1"/>
  <c r="CQ117" i="1"/>
  <c r="CQ116" i="1"/>
  <c r="CQ115" i="1"/>
  <c r="CQ114" i="1"/>
  <c r="CQ113" i="1"/>
  <c r="CQ112" i="1"/>
  <c r="CQ111" i="1"/>
  <c r="CQ110" i="1"/>
  <c r="CQ109" i="1"/>
  <c r="CQ108" i="1"/>
  <c r="CQ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CQ74" i="1"/>
  <c r="CQ73" i="1"/>
  <c r="CQ72" i="1"/>
  <c r="CQ71" i="1"/>
  <c r="CQ70" i="1"/>
  <c r="CQ69" i="1"/>
  <c r="CQ68" i="1"/>
  <c r="CQ67" i="1"/>
  <c r="CQ66" i="1"/>
  <c r="CQ65" i="1"/>
  <c r="CQ64" i="1"/>
  <c r="CQ63" i="1"/>
  <c r="CQ62" i="1"/>
  <c r="CQ61" i="1"/>
  <c r="CQ60" i="1"/>
  <c r="CQ59" i="1"/>
  <c r="CQ58" i="1"/>
  <c r="CQ57" i="1"/>
  <c r="CQ56" i="1"/>
  <c r="CQ55" i="1"/>
  <c r="CQ54" i="1"/>
  <c r="CQ53" i="1"/>
  <c r="CQ52" i="1"/>
  <c r="CQ51" i="1"/>
  <c r="CQ50" i="1"/>
  <c r="CQ49" i="1"/>
  <c r="CQ48" i="1"/>
  <c r="CQ47" i="1"/>
  <c r="CQ46" i="1"/>
  <c r="CQ45" i="1"/>
  <c r="CQ44" i="1"/>
  <c r="CQ43" i="1"/>
  <c r="CQ42" i="1"/>
  <c r="CQ41" i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Q26" i="1"/>
  <c r="CQ25" i="1"/>
  <c r="CQ24" i="1"/>
  <c r="CQ23" i="1"/>
  <c r="CQ22" i="1"/>
  <c r="CQ21" i="1"/>
  <c r="CQ20" i="1"/>
  <c r="CQ19" i="1"/>
  <c r="CQ18" i="1"/>
  <c r="CQ17" i="1"/>
  <c r="CQ15" i="1"/>
  <c r="CQ13" i="1"/>
  <c r="CQ12" i="1"/>
  <c r="AR6" i="1"/>
  <c r="M12" i="1"/>
  <c r="W12" i="1" s="1"/>
  <c r="X12" i="1" s="1"/>
  <c r="AF12" i="1" s="1"/>
  <c r="CF50" i="1"/>
  <c r="BI50" i="1" s="1"/>
  <c r="N59" i="15"/>
  <c r="L59" i="15"/>
  <c r="K59" i="15"/>
  <c r="L58" i="15"/>
  <c r="K58" i="15"/>
  <c r="N58" i="15" s="1"/>
  <c r="N57" i="15"/>
  <c r="L57" i="15"/>
  <c r="K57" i="15"/>
  <c r="N56" i="15"/>
  <c r="L56" i="15"/>
  <c r="K56" i="15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N45" i="15"/>
  <c r="L45" i="15"/>
  <c r="K45" i="15"/>
  <c r="N44" i="15"/>
  <c r="L44" i="15"/>
  <c r="K44" i="15"/>
  <c r="N43" i="15"/>
  <c r="L43" i="15"/>
  <c r="K43" i="15"/>
  <c r="N42" i="15"/>
  <c r="L42" i="15"/>
  <c r="K42" i="15"/>
  <c r="N41" i="15"/>
  <c r="L41" i="15"/>
  <c r="K41" i="15"/>
  <c r="N40" i="15"/>
  <c r="L40" i="15"/>
  <c r="K40" i="15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N29" i="15"/>
  <c r="L29" i="15"/>
  <c r="K29" i="15"/>
  <c r="N28" i="15"/>
  <c r="L28" i="15"/>
  <c r="K28" i="15"/>
  <c r="N27" i="15"/>
  <c r="L27" i="15"/>
  <c r="K27" i="15"/>
  <c r="N26" i="15"/>
  <c r="L26" i="15"/>
  <c r="K26" i="15"/>
  <c r="N25" i="15"/>
  <c r="L25" i="15"/>
  <c r="K25" i="15"/>
  <c r="N24" i="15"/>
  <c r="L24" i="15"/>
  <c r="K24" i="15"/>
  <c r="L23" i="15"/>
  <c r="K23" i="15"/>
  <c r="N23" i="15" s="1"/>
  <c r="N22" i="15"/>
  <c r="L22" i="15"/>
  <c r="K22" i="15"/>
  <c r="N21" i="15"/>
  <c r="L21" i="15"/>
  <c r="K21" i="15"/>
  <c r="L20" i="15"/>
  <c r="K20" i="15"/>
  <c r="N20" i="15" s="1"/>
  <c r="L19" i="15"/>
  <c r="K19" i="15"/>
  <c r="N19" i="15" s="1"/>
  <c r="L18" i="15"/>
  <c r="K18" i="15"/>
  <c r="N18" i="15" s="1"/>
  <c r="L17" i="15"/>
  <c r="K17" i="15"/>
  <c r="N17" i="15" s="1"/>
  <c r="L16" i="15"/>
  <c r="K16" i="15"/>
  <c r="N16" i="15" s="1"/>
  <c r="L15" i="15"/>
  <c r="K15" i="15"/>
  <c r="N15" i="15" s="1"/>
  <c r="L14" i="15"/>
  <c r="K14" i="15"/>
  <c r="N14" i="15" s="1"/>
  <c r="N13" i="15"/>
  <c r="L13" i="15"/>
  <c r="K13" i="15"/>
  <c r="N12" i="15"/>
  <c r="L12" i="15"/>
  <c r="K12" i="15"/>
  <c r="N11" i="15"/>
  <c r="L11" i="15"/>
  <c r="K11" i="15"/>
  <c r="P9" i="15"/>
  <c r="K9" i="15"/>
  <c r="S32" i="5"/>
  <c r="L7" i="5"/>
  <c r="CY410" i="1"/>
  <c r="CY394" i="1"/>
  <c r="CY391" i="1"/>
  <c r="CY390" i="1"/>
  <c r="CY359" i="1"/>
  <c r="CY357" i="1"/>
  <c r="CY346" i="1"/>
  <c r="CY345" i="1"/>
  <c r="CY342" i="1"/>
  <c r="CY340" i="1"/>
  <c r="CY298" i="1"/>
  <c r="CY282" i="1"/>
  <c r="CY277" i="1"/>
  <c r="CY258" i="1"/>
  <c r="CY251" i="1"/>
  <c r="M6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O12" i="1"/>
  <c r="B1" i="16"/>
  <c r="C1" i="16" s="1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L10" i="15"/>
  <c r="K10" i="15"/>
  <c r="B11" i="15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" i="3"/>
  <c r="AF43" i="1" l="1"/>
  <c r="Y43" i="1"/>
  <c r="Z43" i="1" s="1"/>
  <c r="Y340" i="1"/>
  <c r="AF340" i="1"/>
  <c r="AF50" i="1"/>
  <c r="Y50" i="1"/>
  <c r="AK197" i="1" a="1"/>
  <c r="AK197" i="1" s="1"/>
  <c r="AP197" i="1"/>
  <c r="AT197" i="1" s="1"/>
  <c r="Y259" i="1"/>
  <c r="Z259" i="1" s="1"/>
  <c r="AF259" i="1"/>
  <c r="AF173" i="1"/>
  <c r="Y173" i="1"/>
  <c r="S51" i="1"/>
  <c r="R51" i="1" s="1" a="1"/>
  <c r="R51" i="1" s="1"/>
  <c r="BO51" i="1"/>
  <c r="AF162" i="1"/>
  <c r="Y162" i="1"/>
  <c r="AD162" i="1" s="1"/>
  <c r="U187" i="1"/>
  <c r="U296" i="1"/>
  <c r="U39" i="1"/>
  <c r="Y182" i="1"/>
  <c r="S185" i="1"/>
  <c r="U246" i="1"/>
  <c r="P273" i="1"/>
  <c r="P295" i="1"/>
  <c r="Q315" i="1"/>
  <c r="P321" i="1"/>
  <c r="P323" i="1"/>
  <c r="U345" i="1"/>
  <c r="P364" i="1"/>
  <c r="U407" i="1"/>
  <c r="Q411" i="1"/>
  <c r="S43" i="1"/>
  <c r="S54" i="1"/>
  <c r="S94" i="1"/>
  <c r="BB132" i="1"/>
  <c r="S200" i="1"/>
  <c r="U238" i="1"/>
  <c r="P251" i="1"/>
  <c r="AP257" i="1"/>
  <c r="AT257" i="1" s="1"/>
  <c r="AW257" i="1" s="1"/>
  <c r="BB257" i="1" s="1"/>
  <c r="U264" i="1"/>
  <c r="P269" i="1"/>
  <c r="U273" i="1"/>
  <c r="AP291" i="1"/>
  <c r="AT291" i="1" s="1"/>
  <c r="Q295" i="1"/>
  <c r="Q303" i="1"/>
  <c r="P311" i="1"/>
  <c r="Q321" i="1"/>
  <c r="U322" i="1"/>
  <c r="Q323" i="1"/>
  <c r="AD345" i="1"/>
  <c r="Q350" i="1"/>
  <c r="Q364" i="1"/>
  <c r="AK373" i="1" a="1"/>
  <c r="AK373" i="1" s="1"/>
  <c r="P396" i="1"/>
  <c r="S37" i="1"/>
  <c r="S41" i="1"/>
  <c r="S73" i="1"/>
  <c r="S79" i="1"/>
  <c r="S90" i="1"/>
  <c r="U95" i="1"/>
  <c r="S111" i="1"/>
  <c r="S126" i="1"/>
  <c r="S131" i="1"/>
  <c r="S135" i="1"/>
  <c r="U191" i="1"/>
  <c r="Q205" i="1"/>
  <c r="U205" i="1" s="1"/>
  <c r="S215" i="1"/>
  <c r="U219" i="1"/>
  <c r="U245" i="1"/>
  <c r="U277" i="1"/>
  <c r="Z350" i="1"/>
  <c r="S66" i="1"/>
  <c r="Q95" i="1"/>
  <c r="S104" i="1"/>
  <c r="U122" i="1"/>
  <c r="S139" i="1"/>
  <c r="S143" i="1"/>
  <c r="S147" i="1"/>
  <c r="S176" i="1"/>
  <c r="S42" i="1"/>
  <c r="S61" i="1"/>
  <c r="S155" i="1"/>
  <c r="S188" i="1"/>
  <c r="S199" i="1"/>
  <c r="P263" i="1"/>
  <c r="Q268" i="1"/>
  <c r="U302" i="1"/>
  <c r="U314" i="1"/>
  <c r="U354" i="1"/>
  <c r="Y355" i="1"/>
  <c r="U363" i="1"/>
  <c r="P368" i="1"/>
  <c r="U395" i="1"/>
  <c r="U410" i="1"/>
  <c r="U21" i="1"/>
  <c r="S78" i="1"/>
  <c r="S116" i="1"/>
  <c r="S130" i="1"/>
  <c r="U190" i="1"/>
  <c r="Q263" i="1"/>
  <c r="U268" i="1"/>
  <c r="S197" i="1"/>
  <c r="U210" i="1"/>
  <c r="Q287" i="1"/>
  <c r="Q334" i="1"/>
  <c r="P367" i="1"/>
  <c r="S146" i="1"/>
  <c r="S175" i="1"/>
  <c r="Q210" i="1"/>
  <c r="U287" i="1"/>
  <c r="U334" i="1"/>
  <c r="AP354" i="1"/>
  <c r="AT354" i="1" s="1"/>
  <c r="AU354" i="1" s="1"/>
  <c r="AK355" i="1" a="1"/>
  <c r="AK355" i="1" s="1"/>
  <c r="AF356" i="1"/>
  <c r="Q367" i="1"/>
  <c r="S47" i="1"/>
  <c r="S83" i="1"/>
  <c r="S133" i="1"/>
  <c r="S158" i="1"/>
  <c r="S164" i="1"/>
  <c r="S180" i="1"/>
  <c r="S207" i="1"/>
  <c r="S232" i="1"/>
  <c r="Q267" i="1"/>
  <c r="Q286" i="1"/>
  <c r="Q300" i="1"/>
  <c r="AP328" i="1"/>
  <c r="AT328" i="1" s="1"/>
  <c r="S21" i="1"/>
  <c r="Q79" i="1"/>
  <c r="U79" i="1" s="1"/>
  <c r="S123" i="1"/>
  <c r="S150" i="1"/>
  <c r="S154" i="1"/>
  <c r="U176" i="1"/>
  <c r="AK177" i="1" a="1"/>
  <c r="AK177" i="1" s="1"/>
  <c r="AF275" i="1"/>
  <c r="U280" i="1"/>
  <c r="U286" i="1"/>
  <c r="Q361" i="1"/>
  <c r="Q366" i="1"/>
  <c r="P380" i="1"/>
  <c r="U384" i="1"/>
  <c r="S26" i="1"/>
  <c r="S58" i="1"/>
  <c r="BB208" i="1"/>
  <c r="AP111" i="1"/>
  <c r="AT111" i="1" s="1"/>
  <c r="AW111" i="1" s="1"/>
  <c r="BB111" i="1" s="1"/>
  <c r="U228" i="1"/>
  <c r="P259" i="1"/>
  <c r="P260" i="1"/>
  <c r="P261" i="1"/>
  <c r="P279" i="1"/>
  <c r="P339" i="1"/>
  <c r="AK352" i="1" a="1"/>
  <c r="AK352" i="1" s="1"/>
  <c r="AP361" i="1"/>
  <c r="AT361" i="1" s="1"/>
  <c r="Q379" i="1"/>
  <c r="P388" i="1"/>
  <c r="S62" i="1"/>
  <c r="U247" i="1"/>
  <c r="U259" i="1"/>
  <c r="Q260" i="1"/>
  <c r="Q279" i="1"/>
  <c r="Q339" i="1"/>
  <c r="U379" i="1"/>
  <c r="S160" i="1"/>
  <c r="U175" i="1"/>
  <c r="S218" i="1"/>
  <c r="Q298" i="1"/>
  <c r="AK341" i="1" a="1"/>
  <c r="AK341" i="1" s="1"/>
  <c r="Y52" i="1"/>
  <c r="AF52" i="1"/>
  <c r="AW119" i="1"/>
  <c r="AV119" i="1"/>
  <c r="AF181" i="1"/>
  <c r="Y181" i="1"/>
  <c r="AF71" i="1"/>
  <c r="Y71" i="1"/>
  <c r="AP141" i="1"/>
  <c r="AT141" i="1" s="1"/>
  <c r="AK141" i="1" a="1"/>
  <c r="AK141" i="1" s="1"/>
  <c r="AK149" i="1" a="1"/>
  <c r="AK149" i="1" s="1"/>
  <c r="AP149" i="1"/>
  <c r="AT149" i="1" s="1"/>
  <c r="AF169" i="1"/>
  <c r="Y169" i="1"/>
  <c r="AD169" i="1" s="1"/>
  <c r="AP50" i="1"/>
  <c r="AT50" i="1" s="1"/>
  <c r="AV50" i="1" s="1"/>
  <c r="AK50" i="1" a="1"/>
  <c r="AK50" i="1" s="1"/>
  <c r="Y145" i="1"/>
  <c r="AF145" i="1"/>
  <c r="Y38" i="1"/>
  <c r="AF38" i="1"/>
  <c r="AF81" i="1"/>
  <c r="Y81" i="1"/>
  <c r="AD81" i="1" s="1"/>
  <c r="AF196" i="1"/>
  <c r="Y196" i="1"/>
  <c r="AP86" i="1"/>
  <c r="AT86" i="1" s="1"/>
  <c r="AV86" i="1" s="1"/>
  <c r="AK86" i="1" a="1"/>
  <c r="AK86" i="1" s="1"/>
  <c r="AF106" i="1"/>
  <c r="Y106" i="1"/>
  <c r="AD106" i="1" s="1"/>
  <c r="AP167" i="1"/>
  <c r="AT167" i="1" s="1"/>
  <c r="AK167" i="1" a="1"/>
  <c r="AK167" i="1" s="1"/>
  <c r="AF161" i="1"/>
  <c r="Y161" i="1"/>
  <c r="AP44" i="1"/>
  <c r="AT44" i="1" s="1"/>
  <c r="AK44" i="1" a="1"/>
  <c r="AK44" i="1" s="1"/>
  <c r="AF62" i="1"/>
  <c r="Y62" i="1"/>
  <c r="Y171" i="1"/>
  <c r="AF171" i="1"/>
  <c r="Y90" i="1"/>
  <c r="AD90" i="1" s="1"/>
  <c r="AF90" i="1"/>
  <c r="AK57" i="1" a="1"/>
  <c r="AK57" i="1" s="1"/>
  <c r="AP57" i="1"/>
  <c r="AT57" i="1" s="1"/>
  <c r="Y66" i="1"/>
  <c r="AD66" i="1" s="1"/>
  <c r="AF66" i="1"/>
  <c r="S39" i="1"/>
  <c r="R39" i="1" s="1" a="1"/>
  <c r="R39" i="1" s="1"/>
  <c r="BO39" i="1"/>
  <c r="AF78" i="1"/>
  <c r="Y78" i="1"/>
  <c r="AD97" i="1"/>
  <c r="Z97" i="1"/>
  <c r="Y125" i="1"/>
  <c r="AF125" i="1"/>
  <c r="Y143" i="1"/>
  <c r="Z143" i="1" s="1"/>
  <c r="AF143" i="1"/>
  <c r="AP165" i="1"/>
  <c r="AT165" i="1" s="1"/>
  <c r="AW165" i="1" s="1"/>
  <c r="BB165" i="1" s="1"/>
  <c r="AK165" i="1" a="1"/>
  <c r="AK165" i="1" s="1"/>
  <c r="AP170" i="1"/>
  <c r="AT170" i="1" s="1"/>
  <c r="AK170" i="1" a="1"/>
  <c r="AK170" i="1" s="1"/>
  <c r="Y138" i="1"/>
  <c r="AF138" i="1"/>
  <c r="AK183" i="1" a="1"/>
  <c r="AK183" i="1" s="1"/>
  <c r="AP183" i="1"/>
  <c r="AT183" i="1" s="1"/>
  <c r="AP193" i="1"/>
  <c r="AT193" i="1" s="1"/>
  <c r="AV193" i="1" s="1"/>
  <c r="AK193" i="1" a="1"/>
  <c r="AK193" i="1" s="1"/>
  <c r="Y48" i="1"/>
  <c r="AF48" i="1"/>
  <c r="AK187" i="1" a="1"/>
  <c r="AK187" i="1" s="1"/>
  <c r="AP187" i="1"/>
  <c r="AT187" i="1" s="1"/>
  <c r="AW187" i="1" s="1"/>
  <c r="BB187" i="1" s="1"/>
  <c r="AF47" i="1"/>
  <c r="Y47" i="1"/>
  <c r="AD47" i="1" s="1"/>
  <c r="Y56" i="1"/>
  <c r="Z56" i="1" s="1"/>
  <c r="AF56" i="1"/>
  <c r="AF187" i="1"/>
  <c r="Y187" i="1"/>
  <c r="U58" i="1"/>
  <c r="U88" i="1"/>
  <c r="S110" i="1"/>
  <c r="U127" i="1"/>
  <c r="AK195" i="1" a="1"/>
  <c r="AK195" i="1" s="1"/>
  <c r="AF229" i="1"/>
  <c r="Y229" i="1"/>
  <c r="AF268" i="1"/>
  <c r="Y268" i="1"/>
  <c r="AF349" i="1"/>
  <c r="Y349" i="1"/>
  <c r="AP357" i="1"/>
  <c r="AT357" i="1" s="1"/>
  <c r="AK357" i="1" a="1"/>
  <c r="AK357" i="1" s="1"/>
  <c r="Z282" i="1"/>
  <c r="AD282" i="1"/>
  <c r="AF323" i="1"/>
  <c r="Y323" i="1"/>
  <c r="AD323" i="1" s="1"/>
  <c r="S44" i="1"/>
  <c r="S45" i="1"/>
  <c r="S46" i="1"/>
  <c r="U64" i="1"/>
  <c r="S107" i="1"/>
  <c r="S109" i="1"/>
  <c r="AK127" i="1" a="1"/>
  <c r="AK127" i="1" s="1"/>
  <c r="S163" i="1"/>
  <c r="U180" i="1"/>
  <c r="AP214" i="1"/>
  <c r="AT214" i="1" s="1"/>
  <c r="AK214" i="1" a="1"/>
  <c r="AK214" i="1" s="1"/>
  <c r="S18" i="1"/>
  <c r="R18" i="1" s="1" a="1"/>
  <c r="R18" i="1" s="1"/>
  <c r="BZ18" i="1"/>
  <c r="S82" i="1"/>
  <c r="S102" i="1"/>
  <c r="S105" i="1"/>
  <c r="AP228" i="1"/>
  <c r="AT228" i="1" s="1"/>
  <c r="AW228" i="1" s="1"/>
  <c r="BB228" i="1" s="1"/>
  <c r="AK228" i="1" a="1"/>
  <c r="AK228" i="1" s="1"/>
  <c r="AK250" i="1" a="1"/>
  <c r="AK250" i="1" s="1"/>
  <c r="AP250" i="1"/>
  <c r="AT250" i="1" s="1"/>
  <c r="AF255" i="1"/>
  <c r="Y255" i="1"/>
  <c r="AK286" i="1" a="1"/>
  <c r="AK286" i="1" s="1"/>
  <c r="AP286" i="1"/>
  <c r="AT286" i="1" s="1"/>
  <c r="AU286" i="1" s="1"/>
  <c r="U372" i="1"/>
  <c r="Q372" i="1"/>
  <c r="P372" i="1"/>
  <c r="U78" i="1"/>
  <c r="AF115" i="1"/>
  <c r="U158" i="1"/>
  <c r="U177" i="1"/>
  <c r="S187" i="1"/>
  <c r="S206" i="1"/>
  <c r="AP280" i="1"/>
  <c r="AT280" i="1" s="1"/>
  <c r="AK280" i="1" a="1"/>
  <c r="AK280" i="1" s="1"/>
  <c r="U310" i="1"/>
  <c r="P310" i="1"/>
  <c r="AF404" i="1"/>
  <c r="Y404" i="1"/>
  <c r="AD404" i="1" s="1"/>
  <c r="S97" i="1"/>
  <c r="S145" i="1"/>
  <c r="S148" i="1"/>
  <c r="Q158" i="1"/>
  <c r="AK174" i="1" a="1"/>
  <c r="AK174" i="1" s="1"/>
  <c r="Y176" i="1"/>
  <c r="Z176" i="1" s="1"/>
  <c r="AD180" i="1"/>
  <c r="S193" i="1"/>
  <c r="AF262" i="1"/>
  <c r="Y262" i="1"/>
  <c r="Y353" i="1"/>
  <c r="AD353" i="1" s="1"/>
  <c r="AF353" i="1"/>
  <c r="AF30" i="1"/>
  <c r="Y30" i="1"/>
  <c r="AK176" i="1" a="1"/>
  <c r="AK176" i="1" s="1"/>
  <c r="AP176" i="1"/>
  <c r="AT176" i="1" s="1"/>
  <c r="AU176" i="1" s="1"/>
  <c r="Y248" i="1"/>
  <c r="AD248" i="1" s="1"/>
  <c r="AF248" i="1"/>
  <c r="AP309" i="1"/>
  <c r="AT309" i="1" s="1"/>
  <c r="AK309" i="1" a="1"/>
  <c r="AK309" i="1" s="1"/>
  <c r="AF342" i="1"/>
  <c r="Y342" i="1"/>
  <c r="AD342" i="1" s="1"/>
  <c r="S23" i="1"/>
  <c r="BZ34" i="1"/>
  <c r="S34" i="1"/>
  <c r="R34" i="1" s="1" a="1"/>
  <c r="R34" i="1" s="1"/>
  <c r="S95" i="1"/>
  <c r="S98" i="1"/>
  <c r="Q110" i="1"/>
  <c r="U110" i="1" s="1"/>
  <c r="S122" i="1"/>
  <c r="S152" i="1"/>
  <c r="AP157" i="1"/>
  <c r="AT157" i="1" s="1"/>
  <c r="S166" i="1"/>
  <c r="AK178" i="1" a="1"/>
  <c r="AK178" i="1" s="1"/>
  <c r="U313" i="1"/>
  <c r="P313" i="1"/>
  <c r="S119" i="1"/>
  <c r="U165" i="1"/>
  <c r="AF207" i="1"/>
  <c r="Y207" i="1"/>
  <c r="Y227" i="1"/>
  <c r="AF227" i="1"/>
  <c r="Y280" i="1"/>
  <c r="AF280" i="1"/>
  <c r="AP212" i="1"/>
  <c r="AT212" i="1" s="1"/>
  <c r="AW212" i="1" s="1"/>
  <c r="BB212" i="1" s="1"/>
  <c r="AK212" i="1" a="1"/>
  <c r="AK212" i="1" s="1"/>
  <c r="AF223" i="1"/>
  <c r="Y223" i="1"/>
  <c r="AP46" i="1"/>
  <c r="AT46" i="1" s="1"/>
  <c r="AK78" i="1" a="1"/>
  <c r="AK78" i="1" s="1"/>
  <c r="Y79" i="1"/>
  <c r="AP110" i="1"/>
  <c r="AT110" i="1" s="1"/>
  <c r="Z162" i="1"/>
  <c r="AP231" i="1"/>
  <c r="AT231" i="1" s="1"/>
  <c r="AV231" i="1" s="1"/>
  <c r="AK231" i="1" a="1"/>
  <c r="AK231" i="1" s="1"/>
  <c r="S49" i="1"/>
  <c r="AP226" i="1"/>
  <c r="AT226" i="1" s="1"/>
  <c r="AW226" i="1" s="1"/>
  <c r="BB226" i="1" s="1"/>
  <c r="AK226" i="1" a="1"/>
  <c r="AK226" i="1" s="1"/>
  <c r="Q51" i="1"/>
  <c r="U51" i="1" s="1"/>
  <c r="S52" i="1"/>
  <c r="Q86" i="1"/>
  <c r="U86" i="1" s="1"/>
  <c r="S144" i="1"/>
  <c r="S177" i="1"/>
  <c r="Z183" i="1"/>
  <c r="Y212" i="1"/>
  <c r="AF212" i="1"/>
  <c r="Y246" i="1"/>
  <c r="AF246" i="1"/>
  <c r="P312" i="1"/>
  <c r="U312" i="1"/>
  <c r="Q312" i="1"/>
  <c r="AK48" i="1" a="1"/>
  <c r="AK48" i="1" s="1"/>
  <c r="Q52" i="1"/>
  <c r="U52" i="1" s="1"/>
  <c r="U62" i="1"/>
  <c r="S68" i="1"/>
  <c r="S76" i="1"/>
  <c r="Y86" i="1"/>
  <c r="Z86" i="1" s="1"/>
  <c r="Y96" i="1"/>
  <c r="Q138" i="1"/>
  <c r="U138" i="1" s="1"/>
  <c r="Q146" i="1"/>
  <c r="U146" i="1" s="1"/>
  <c r="Y148" i="1"/>
  <c r="AF149" i="1"/>
  <c r="U155" i="1"/>
  <c r="S161" i="1"/>
  <c r="AP186" i="1"/>
  <c r="AT186" i="1" s="1"/>
  <c r="AK192" i="1" a="1"/>
  <c r="AK192" i="1" s="1"/>
  <c r="Q195" i="1"/>
  <c r="U195" i="1" s="1"/>
  <c r="AP203" i="1"/>
  <c r="AT203" i="1" s="1"/>
  <c r="AK203" i="1" a="1"/>
  <c r="AK203" i="1" s="1"/>
  <c r="AF219" i="1"/>
  <c r="Y219" i="1"/>
  <c r="AK245" i="1" a="1"/>
  <c r="AK245" i="1" s="1"/>
  <c r="AP245" i="1"/>
  <c r="AT245" i="1" s="1"/>
  <c r="Y264" i="1"/>
  <c r="AF264" i="1"/>
  <c r="AK311" i="1" a="1"/>
  <c r="AK311" i="1" s="1"/>
  <c r="AP311" i="1"/>
  <c r="AT311" i="1" s="1"/>
  <c r="AP83" i="1"/>
  <c r="AT83" i="1" s="1"/>
  <c r="Y137" i="1"/>
  <c r="AD137" i="1" s="1"/>
  <c r="AD152" i="1"/>
  <c r="Y369" i="1"/>
  <c r="AD369" i="1" s="1"/>
  <c r="AF369" i="1"/>
  <c r="AF51" i="1"/>
  <c r="Q53" i="1"/>
  <c r="U53" i="1" s="1"/>
  <c r="Q59" i="1"/>
  <c r="U59" i="1" s="1"/>
  <c r="AK92" i="1" a="1"/>
  <c r="AK92" i="1" s="1"/>
  <c r="U94" i="1"/>
  <c r="U120" i="1"/>
  <c r="AF152" i="1"/>
  <c r="Y230" i="1"/>
  <c r="AF307" i="1"/>
  <c r="Y307" i="1"/>
  <c r="AD307" i="1" s="1"/>
  <c r="S223" i="1"/>
  <c r="Q251" i="1"/>
  <c r="Q256" i="1"/>
  <c r="U308" i="1"/>
  <c r="U311" i="1"/>
  <c r="Q351" i="1"/>
  <c r="U375" i="1"/>
  <c r="Q403" i="1"/>
  <c r="U13" i="1"/>
  <c r="S204" i="1"/>
  <c r="U215" i="1"/>
  <c r="S220" i="1"/>
  <c r="Z310" i="1"/>
  <c r="AF350" i="1"/>
  <c r="Q215" i="1"/>
  <c r="AK230" i="1" a="1"/>
  <c r="AK230" i="1" s="1"/>
  <c r="Q246" i="1"/>
  <c r="P281" i="1"/>
  <c r="Q368" i="1"/>
  <c r="Q381" i="1"/>
  <c r="P387" i="1"/>
  <c r="U391" i="1"/>
  <c r="Q402" i="1"/>
  <c r="P404" i="1"/>
  <c r="U411" i="1"/>
  <c r="BM29" i="1"/>
  <c r="BN29" i="1" s="1"/>
  <c r="BO29" i="1" s="1"/>
  <c r="S205" i="1"/>
  <c r="P300" i="1"/>
  <c r="Q302" i="1"/>
  <c r="P303" i="1"/>
  <c r="P304" i="1"/>
  <c r="Z373" i="1"/>
  <c r="Q387" i="1"/>
  <c r="Q404" i="1"/>
  <c r="AK409" i="1" a="1"/>
  <c r="AK409" i="1" s="1"/>
  <c r="AK196" i="1" a="1"/>
  <c r="AK196" i="1" s="1"/>
  <c r="U203" i="1"/>
  <c r="P247" i="1"/>
  <c r="Y256" i="1"/>
  <c r="AD256" i="1" s="1"/>
  <c r="U282" i="1"/>
  <c r="Q352" i="1"/>
  <c r="P407" i="1"/>
  <c r="Q290" i="1"/>
  <c r="P354" i="1"/>
  <c r="U400" i="1"/>
  <c r="BM13" i="1"/>
  <c r="BN13" i="1" s="1"/>
  <c r="BO13" i="1" s="1"/>
  <c r="S241" i="1"/>
  <c r="Q316" i="1"/>
  <c r="Q324" i="1"/>
  <c r="P327" i="1"/>
  <c r="U328" i="1"/>
  <c r="P330" i="1"/>
  <c r="P333" i="1"/>
  <c r="P340" i="1"/>
  <c r="Y247" i="1"/>
  <c r="Q262" i="1"/>
  <c r="Y287" i="1"/>
  <c r="AF288" i="1"/>
  <c r="AD298" i="1"/>
  <c r="U324" i="1"/>
  <c r="U327" i="1"/>
  <c r="P329" i="1"/>
  <c r="Q330" i="1"/>
  <c r="AK339" i="1" a="1"/>
  <c r="AK339" i="1" s="1"/>
  <c r="Q358" i="1"/>
  <c r="P360" i="1"/>
  <c r="U378" i="1"/>
  <c r="AP221" i="1"/>
  <c r="AT221" i="1" s="1"/>
  <c r="Q236" i="1"/>
  <c r="U236" i="1" s="1"/>
  <c r="P248" i="1"/>
  <c r="U261" i="1"/>
  <c r="P317" i="1"/>
  <c r="P326" i="1"/>
  <c r="Q329" i="1"/>
  <c r="U333" i="1"/>
  <c r="AK377" i="1" a="1"/>
  <c r="AK377" i="1" s="1"/>
  <c r="Q29" i="1"/>
  <c r="U29" i="1" s="1"/>
  <c r="U248" i="1"/>
  <c r="U317" i="1"/>
  <c r="U358" i="1"/>
  <c r="AK233" i="1" a="1"/>
  <c r="AK233" i="1" s="1"/>
  <c r="Y237" i="1"/>
  <c r="P275" i="1"/>
  <c r="P341" i="1"/>
  <c r="Y358" i="1"/>
  <c r="AD358" i="1" s="1"/>
  <c r="U383" i="1"/>
  <c r="P395" i="1"/>
  <c r="Y396" i="1"/>
  <c r="S198" i="1"/>
  <c r="S213" i="1"/>
  <c r="Q270" i="1"/>
  <c r="Q271" i="1"/>
  <c r="AK276" i="1" a="1"/>
  <c r="AK276" i="1" s="1"/>
  <c r="AP278" i="1"/>
  <c r="AT278" i="1" s="1"/>
  <c r="AW278" i="1" s="1"/>
  <c r="BB278" i="1" s="1"/>
  <c r="Y292" i="1"/>
  <c r="AD292" i="1" s="1"/>
  <c r="P314" i="1"/>
  <c r="AP317" i="1"/>
  <c r="AT317" i="1" s="1"/>
  <c r="U341" i="1"/>
  <c r="Q345" i="1"/>
  <c r="U348" i="1"/>
  <c r="P350" i="1"/>
  <c r="U361" i="1"/>
  <c r="Q362" i="1"/>
  <c r="AF17" i="1"/>
  <c r="Y17" i="1"/>
  <c r="AP22" i="1"/>
  <c r="AT22" i="1" s="1"/>
  <c r="AK22" i="1" a="1"/>
  <c r="AK22" i="1" s="1"/>
  <c r="AF16" i="1"/>
  <c r="Y16" i="1"/>
  <c r="AF20" i="1"/>
  <c r="Y20" i="1"/>
  <c r="Y22" i="1"/>
  <c r="AF22" i="1"/>
  <c r="Y15" i="1"/>
  <c r="AF15" i="1"/>
  <c r="AF21" i="1"/>
  <c r="Y21" i="1"/>
  <c r="BZ33" i="1"/>
  <c r="BP33" i="1"/>
  <c r="BO33" i="1"/>
  <c r="BM33" i="1"/>
  <c r="BN33" i="1" s="1"/>
  <c r="BR33" i="1" s="1"/>
  <c r="S33" i="1"/>
  <c r="R33" i="1" s="1" a="1"/>
  <c r="R33" i="1" s="1"/>
  <c r="BM30" i="1"/>
  <c r="BN30" i="1" s="1"/>
  <c r="BR30" i="1" s="1"/>
  <c r="S30" i="1"/>
  <c r="BM28" i="1"/>
  <c r="BN28" i="1" s="1"/>
  <c r="BR28" i="1" s="1"/>
  <c r="S28" i="1"/>
  <c r="BM32" i="1"/>
  <c r="BN32" i="1" s="1"/>
  <c r="BR32" i="1" s="1"/>
  <c r="S32" i="1"/>
  <c r="AP34" i="1"/>
  <c r="AT34" i="1" s="1"/>
  <c r="AK34" i="1" a="1"/>
  <c r="AK34" i="1" s="1"/>
  <c r="AK33" i="1" a="1"/>
  <c r="AK33" i="1" s="1"/>
  <c r="AP33" i="1"/>
  <c r="AT33" i="1" s="1"/>
  <c r="AF34" i="1"/>
  <c r="Y34" i="1"/>
  <c r="BZ17" i="1"/>
  <c r="BP17" i="1"/>
  <c r="BO17" i="1"/>
  <c r="BM17" i="1"/>
  <c r="BN17" i="1" s="1"/>
  <c r="BR17" i="1" s="1"/>
  <c r="S17" i="1"/>
  <c r="R17" i="1" s="1" a="1"/>
  <c r="R17" i="1" s="1"/>
  <c r="BM25" i="1"/>
  <c r="BN25" i="1" s="1"/>
  <c r="BR25" i="1" s="1"/>
  <c r="S25" i="1"/>
  <c r="AK29" i="1" a="1"/>
  <c r="AK29" i="1" s="1"/>
  <c r="AP29" i="1"/>
  <c r="AT29" i="1" s="1"/>
  <c r="AK30" i="1" a="1"/>
  <c r="AK30" i="1" s="1"/>
  <c r="AP30" i="1"/>
  <c r="AT30" i="1" s="1"/>
  <c r="BM14" i="1"/>
  <c r="BN14" i="1" s="1"/>
  <c r="BP14" i="1" s="1"/>
  <c r="S14" i="1"/>
  <c r="CQ16" i="1"/>
  <c r="BM19" i="1"/>
  <c r="BN19" i="1" s="1"/>
  <c r="BO19" i="1" s="1"/>
  <c r="S19" i="1"/>
  <c r="BM20" i="1"/>
  <c r="BN20" i="1" s="1"/>
  <c r="BR20" i="1" s="1"/>
  <c r="S20" i="1"/>
  <c r="BZ24" i="1"/>
  <c r="CA24" i="1" s="1"/>
  <c r="BP24" i="1"/>
  <c r="BO24" i="1"/>
  <c r="BM24" i="1"/>
  <c r="BN24" i="1" s="1"/>
  <c r="BR24" i="1" s="1"/>
  <c r="S24" i="1"/>
  <c r="R24" i="1" s="1" a="1"/>
  <c r="R24" i="1" s="1"/>
  <c r="AP28" i="1"/>
  <c r="AT28" i="1" s="1"/>
  <c r="AK28" i="1" a="1"/>
  <c r="AK28" i="1" s="1"/>
  <c r="AF29" i="1"/>
  <c r="Y29" i="1"/>
  <c r="AP32" i="1"/>
  <c r="AT32" i="1" s="1"/>
  <c r="AK32" i="1" a="1"/>
  <c r="AK32" i="1" s="1"/>
  <c r="BM16" i="1"/>
  <c r="BN16" i="1" s="1"/>
  <c r="BR16" i="1" s="1"/>
  <c r="S16" i="1"/>
  <c r="AK26" i="1" a="1"/>
  <c r="AK26" i="1" s="1"/>
  <c r="AP26" i="1"/>
  <c r="AT26" i="1" s="1"/>
  <c r="AK27" i="1" a="1"/>
  <c r="AK27" i="1" s="1"/>
  <c r="AP27" i="1"/>
  <c r="AT27" i="1" s="1"/>
  <c r="AP31" i="1"/>
  <c r="AT31" i="1" s="1"/>
  <c r="AK31" i="1" a="1"/>
  <c r="AK31" i="1" s="1"/>
  <c r="AK13" i="1" a="1"/>
  <c r="AK13" i="1" s="1"/>
  <c r="AP13" i="1"/>
  <c r="AT13" i="1" s="1"/>
  <c r="AP18" i="1"/>
  <c r="AT18" i="1" s="1"/>
  <c r="AK18" i="1" a="1"/>
  <c r="AK18" i="1" s="1"/>
  <c r="AF27" i="1"/>
  <c r="Y27" i="1"/>
  <c r="Y31" i="1"/>
  <c r="AF31" i="1"/>
  <c r="AF33" i="1"/>
  <c r="Y33" i="1"/>
  <c r="AF13" i="1"/>
  <c r="Y13" i="1"/>
  <c r="AK17" i="1" a="1"/>
  <c r="AK17" i="1" s="1"/>
  <c r="AP17" i="1"/>
  <c r="AT17" i="1" s="1"/>
  <c r="AF18" i="1"/>
  <c r="Y18" i="1"/>
  <c r="AP21" i="1"/>
  <c r="AT21" i="1" s="1"/>
  <c r="AK21" i="1" a="1"/>
  <c r="AK21" i="1" s="1"/>
  <c r="BO22" i="1"/>
  <c r="BM22" i="1"/>
  <c r="BN22" i="1" s="1"/>
  <c r="BR22" i="1" s="1"/>
  <c r="S22" i="1"/>
  <c r="R22" i="1" s="1" a="1"/>
  <c r="R22" i="1" s="1"/>
  <c r="BP22" i="1"/>
  <c r="BZ22" i="1"/>
  <c r="AP25" i="1"/>
  <c r="AT25" i="1" s="1"/>
  <c r="AK25" i="1" a="1"/>
  <c r="AK25" i="1" s="1"/>
  <c r="AF32" i="1"/>
  <c r="Y32" i="1"/>
  <c r="AK14" i="1" a="1"/>
  <c r="AK14" i="1" s="1"/>
  <c r="AP14" i="1"/>
  <c r="AT14" i="1" s="1"/>
  <c r="AP19" i="1"/>
  <c r="AT19" i="1" s="1"/>
  <c r="AK19" i="1" a="1"/>
  <c r="AK19" i="1" s="1"/>
  <c r="AK20" i="1" a="1"/>
  <c r="AK20" i="1" s="1"/>
  <c r="AP20" i="1"/>
  <c r="AT20" i="1" s="1"/>
  <c r="AP24" i="1"/>
  <c r="AT24" i="1" s="1"/>
  <c r="AK24" i="1" a="1"/>
  <c r="AK24" i="1" s="1"/>
  <c r="Y25" i="1"/>
  <c r="AF25" i="1"/>
  <c r="AF26" i="1"/>
  <c r="Y26" i="1"/>
  <c r="Y28" i="1"/>
  <c r="AF28" i="1"/>
  <c r="AP15" i="1"/>
  <c r="AT15" i="1" s="1"/>
  <c r="AK15" i="1" a="1"/>
  <c r="AK15" i="1" s="1"/>
  <c r="AP16" i="1"/>
  <c r="AT16" i="1" s="1"/>
  <c r="AK16" i="1" a="1"/>
  <c r="AK16" i="1" s="1"/>
  <c r="AK23" i="1" a="1"/>
  <c r="AK23" i="1" s="1"/>
  <c r="AP23" i="1"/>
  <c r="AT23" i="1" s="1"/>
  <c r="AF24" i="1"/>
  <c r="Y24" i="1"/>
  <c r="AF23" i="1"/>
  <c r="Y23" i="1"/>
  <c r="Q14" i="1"/>
  <c r="U14" i="1" s="1"/>
  <c r="Y19" i="1"/>
  <c r="BM26" i="1"/>
  <c r="BN26" i="1" s="1"/>
  <c r="BP26" i="1" s="1"/>
  <c r="Q30" i="1"/>
  <c r="U30" i="1" s="1"/>
  <c r="U23" i="1"/>
  <c r="BM23" i="1"/>
  <c r="BN23" i="1" s="1"/>
  <c r="BR23" i="1" s="1"/>
  <c r="Q27" i="1"/>
  <c r="U27" i="1" s="1"/>
  <c r="S27" i="1"/>
  <c r="Q15" i="1"/>
  <c r="U15" i="1" s="1"/>
  <c r="BM27" i="1"/>
  <c r="BN27" i="1" s="1"/>
  <c r="Q31" i="1"/>
  <c r="U31" i="1" s="1"/>
  <c r="Y14" i="1"/>
  <c r="BM21" i="1"/>
  <c r="BN21" i="1" s="1"/>
  <c r="BP21" i="1" s="1"/>
  <c r="BM18" i="1"/>
  <c r="BN18" i="1" s="1"/>
  <c r="BR18" i="1" s="1"/>
  <c r="Q22" i="1"/>
  <c r="U22" i="1" s="1"/>
  <c r="BM34" i="1"/>
  <c r="BN34" i="1" s="1"/>
  <c r="BR34" i="1" s="1"/>
  <c r="BM15" i="1"/>
  <c r="BN15" i="1" s="1"/>
  <c r="BR15" i="1" s="1"/>
  <c r="Q19" i="1"/>
  <c r="U19" i="1" s="1"/>
  <c r="BM31" i="1"/>
  <c r="BN31" i="1" s="1"/>
  <c r="BR31" i="1" s="1"/>
  <c r="BO18" i="1"/>
  <c r="BO34" i="1"/>
  <c r="BP18" i="1"/>
  <c r="BP34" i="1"/>
  <c r="BM35" i="1"/>
  <c r="BN35" i="1" s="1"/>
  <c r="BR35" i="1" s="1"/>
  <c r="S35" i="1"/>
  <c r="AW178" i="1"/>
  <c r="BB178" i="1" s="1"/>
  <c r="AV178" i="1"/>
  <c r="AU178" i="1"/>
  <c r="AP35" i="1"/>
  <c r="AT35" i="1" s="1"/>
  <c r="AK35" i="1" a="1"/>
  <c r="AK35" i="1" s="1"/>
  <c r="Y35" i="1"/>
  <c r="AF35" i="1"/>
  <c r="AF36" i="1"/>
  <c r="Y36" i="1"/>
  <c r="Z36" i="1" s="1"/>
  <c r="AW170" i="1"/>
  <c r="BB170" i="1" s="1"/>
  <c r="AV170" i="1"/>
  <c r="AU170" i="1"/>
  <c r="CF22" i="1"/>
  <c r="BI22" i="1" s="1"/>
  <c r="BB119" i="1"/>
  <c r="AU119" i="1"/>
  <c r="AV176" i="1"/>
  <c r="AW176" i="1"/>
  <c r="BB176" i="1" s="1"/>
  <c r="AU276" i="1"/>
  <c r="AV276" i="1"/>
  <c r="AU48" i="1"/>
  <c r="AU195" i="1"/>
  <c r="AU60" i="1"/>
  <c r="AU187" i="1"/>
  <c r="AV195" i="1"/>
  <c r="AV187" i="1"/>
  <c r="AK41" i="1" a="1"/>
  <c r="AK41" i="1" s="1"/>
  <c r="AP41" i="1"/>
  <c r="AT41" i="1" s="1"/>
  <c r="AK42" i="1" a="1"/>
  <c r="AK42" i="1" s="1"/>
  <c r="AP42" i="1"/>
  <c r="AT42" i="1" s="1"/>
  <c r="AP65" i="1"/>
  <c r="AT65" i="1" s="1"/>
  <c r="AK65" i="1" a="1"/>
  <c r="AK65" i="1" s="1"/>
  <c r="AP43" i="1"/>
  <c r="AT43" i="1" s="1"/>
  <c r="AK43" i="1" a="1"/>
  <c r="AK43" i="1" s="1"/>
  <c r="AP64" i="1"/>
  <c r="AT64" i="1" s="1"/>
  <c r="AK64" i="1" a="1"/>
  <c r="AK64" i="1" s="1"/>
  <c r="AV53" i="1"/>
  <c r="AU53" i="1"/>
  <c r="AW53" i="1"/>
  <c r="BB53" i="1" s="1"/>
  <c r="AU47" i="1"/>
  <c r="AW47" i="1"/>
  <c r="BB47" i="1" s="1"/>
  <c r="AV47" i="1"/>
  <c r="Y41" i="1"/>
  <c r="AF41" i="1"/>
  <c r="AF45" i="1"/>
  <c r="Y45" i="1"/>
  <c r="AV44" i="1"/>
  <c r="AU44" i="1"/>
  <c r="AW44" i="1"/>
  <c r="BB44" i="1" s="1"/>
  <c r="AV46" i="1"/>
  <c r="AU46" i="1"/>
  <c r="AW46" i="1"/>
  <c r="BB46" i="1" s="1"/>
  <c r="CQ14" i="1"/>
  <c r="AD51" i="1"/>
  <c r="Z51" i="1"/>
  <c r="AK52" i="1" a="1"/>
  <c r="AK52" i="1" s="1"/>
  <c r="AP52" i="1"/>
  <c r="AT52" i="1" s="1"/>
  <c r="AK36" i="1" a="1"/>
  <c r="AK36" i="1" s="1"/>
  <c r="AP36" i="1"/>
  <c r="AT36" i="1" s="1"/>
  <c r="AK38" i="1" a="1"/>
  <c r="AK38" i="1" s="1"/>
  <c r="AP38" i="1"/>
  <c r="AT38" i="1" s="1"/>
  <c r="AP54" i="1"/>
  <c r="AT54" i="1" s="1"/>
  <c r="AK54" i="1" a="1"/>
  <c r="AK54" i="1" s="1"/>
  <c r="AP37" i="1"/>
  <c r="AT37" i="1" s="1"/>
  <c r="AK37" i="1" a="1"/>
  <c r="AK37" i="1" s="1"/>
  <c r="AK39" i="1" a="1"/>
  <c r="AK39" i="1" s="1"/>
  <c r="AP39" i="1"/>
  <c r="AT39" i="1" s="1"/>
  <c r="Y53" i="1"/>
  <c r="AF53" i="1"/>
  <c r="AF37" i="1"/>
  <c r="Y37" i="1"/>
  <c r="AF57" i="1"/>
  <c r="Y57" i="1"/>
  <c r="AK61" i="1" a="1"/>
  <c r="AK61" i="1" s="1"/>
  <c r="AP61" i="1"/>
  <c r="AT61" i="1" s="1"/>
  <c r="AP40" i="1"/>
  <c r="AT40" i="1" s="1"/>
  <c r="AK40" i="1" a="1"/>
  <c r="AK40" i="1" s="1"/>
  <c r="AF46" i="1"/>
  <c r="Y46" i="1"/>
  <c r="Y73" i="1"/>
  <c r="AF73" i="1"/>
  <c r="AW93" i="1"/>
  <c r="BB93" i="1" s="1"/>
  <c r="AV93" i="1"/>
  <c r="AU93" i="1"/>
  <c r="AP101" i="1"/>
  <c r="AT101" i="1" s="1"/>
  <c r="AK101" i="1" a="1"/>
  <c r="AK101" i="1" s="1"/>
  <c r="Y104" i="1"/>
  <c r="AF104" i="1"/>
  <c r="Q48" i="1"/>
  <c r="U48" i="1" s="1"/>
  <c r="AV57" i="1"/>
  <c r="AU57" i="1"/>
  <c r="Y75" i="1"/>
  <c r="AF75" i="1"/>
  <c r="AK77" i="1" a="1"/>
  <c r="AK77" i="1" s="1"/>
  <c r="AP77" i="1"/>
  <c r="AT77" i="1" s="1"/>
  <c r="AF94" i="1"/>
  <c r="Y94" i="1"/>
  <c r="AP107" i="1"/>
  <c r="AT107" i="1" s="1"/>
  <c r="AK107" i="1" a="1"/>
  <c r="AK107" i="1" s="1"/>
  <c r="Q44" i="1"/>
  <c r="U44" i="1" s="1"/>
  <c r="AK51" i="1" a="1"/>
  <c r="AK51" i="1" s="1"/>
  <c r="AP51" i="1"/>
  <c r="AT51" i="1" s="1"/>
  <c r="AF55" i="1"/>
  <c r="Y55" i="1"/>
  <c r="AW57" i="1"/>
  <c r="BB57" i="1" s="1"/>
  <c r="AK67" i="1" a="1"/>
  <c r="AK67" i="1" s="1"/>
  <c r="AP67" i="1"/>
  <c r="AT67" i="1" s="1"/>
  <c r="AP72" i="1"/>
  <c r="AT72" i="1" s="1"/>
  <c r="AK118" i="1" a="1"/>
  <c r="AK118" i="1" s="1"/>
  <c r="AP118" i="1"/>
  <c r="AT118" i="1" s="1"/>
  <c r="AF119" i="1"/>
  <c r="Y119" i="1"/>
  <c r="AP120" i="1"/>
  <c r="AT120" i="1" s="1"/>
  <c r="AK120" i="1" a="1"/>
  <c r="AK120" i="1" s="1"/>
  <c r="AK121" i="1" a="1"/>
  <c r="AK121" i="1" s="1"/>
  <c r="AP121" i="1"/>
  <c r="AT121" i="1" s="1"/>
  <c r="AP49" i="1"/>
  <c r="AT49" i="1" s="1"/>
  <c r="AP75" i="1"/>
  <c r="AT75" i="1" s="1"/>
  <c r="AK75" i="1" a="1"/>
  <c r="AK75" i="1" s="1"/>
  <c r="AF76" i="1"/>
  <c r="Y76" i="1"/>
  <c r="U50" i="1"/>
  <c r="AP55" i="1"/>
  <c r="AT55" i="1" s="1"/>
  <c r="AK55" i="1" a="1"/>
  <c r="AK55" i="1" s="1"/>
  <c r="AK63" i="1" a="1"/>
  <c r="AK63" i="1" s="1"/>
  <c r="AP63" i="1"/>
  <c r="AT63" i="1" s="1"/>
  <c r="AP73" i="1"/>
  <c r="AT73" i="1" s="1"/>
  <c r="AP76" i="1"/>
  <c r="AT76" i="1" s="1"/>
  <c r="AK76" i="1" a="1"/>
  <c r="AK76" i="1" s="1"/>
  <c r="Q36" i="1"/>
  <c r="Q37" i="1"/>
  <c r="U37" i="1" s="1"/>
  <c r="U40" i="1"/>
  <c r="Q56" i="1"/>
  <c r="U56" i="1" s="1"/>
  <c r="Y77" i="1"/>
  <c r="AF77" i="1"/>
  <c r="Q47" i="1"/>
  <c r="U47" i="1" s="1"/>
  <c r="AD50" i="1"/>
  <c r="Z50" i="1"/>
  <c r="AD59" i="1"/>
  <c r="Z59" i="1"/>
  <c r="AD62" i="1"/>
  <c r="Z62" i="1"/>
  <c r="AF67" i="1"/>
  <c r="Y67" i="1"/>
  <c r="Q84" i="1"/>
  <c r="U84" i="1" s="1"/>
  <c r="Z44" i="1"/>
  <c r="AK45" i="1" a="1"/>
  <c r="AK45" i="1" s="1"/>
  <c r="AP45" i="1"/>
  <c r="AT45" i="1" s="1"/>
  <c r="AK53" i="1" a="1"/>
  <c r="AK53" i="1" s="1"/>
  <c r="AF59" i="1"/>
  <c r="AF60" i="1"/>
  <c r="Y60" i="1"/>
  <c r="AP62" i="1"/>
  <c r="AT62" i="1" s="1"/>
  <c r="AK62" i="1" a="1"/>
  <c r="AK62" i="1" s="1"/>
  <c r="AP68" i="1"/>
  <c r="AT68" i="1" s="1"/>
  <c r="AK68" i="1" a="1"/>
  <c r="AK68" i="1" s="1"/>
  <c r="AW83" i="1"/>
  <c r="BB83" i="1" s="1"/>
  <c r="AV83" i="1"/>
  <c r="Y85" i="1"/>
  <c r="AF85" i="1"/>
  <c r="U36" i="1"/>
  <c r="AF44" i="1"/>
  <c r="U54" i="1"/>
  <c r="AP59" i="1"/>
  <c r="AT59" i="1" s="1"/>
  <c r="AK59" i="1" a="1"/>
  <c r="AK59" i="1" s="1"/>
  <c r="Y69" i="1"/>
  <c r="AF69" i="1"/>
  <c r="AF70" i="1"/>
  <c r="Y70" i="1"/>
  <c r="AP71" i="1"/>
  <c r="AT71" i="1" s="1"/>
  <c r="AK71" i="1" a="1"/>
  <c r="AK71" i="1" s="1"/>
  <c r="AU83" i="1"/>
  <c r="AF84" i="1"/>
  <c r="Y84" i="1"/>
  <c r="AK85" i="1" a="1"/>
  <c r="AK85" i="1" s="1"/>
  <c r="AP85" i="1"/>
  <c r="AT85" i="1" s="1"/>
  <c r="AW86" i="1"/>
  <c r="BB86" i="1" s="1"/>
  <c r="AU86" i="1"/>
  <c r="AD52" i="1"/>
  <c r="Z52" i="1"/>
  <c r="AK79" i="1" a="1"/>
  <c r="AK79" i="1" s="1"/>
  <c r="AP79" i="1"/>
  <c r="AT79" i="1" s="1"/>
  <c r="AD36" i="1"/>
  <c r="AF42" i="1"/>
  <c r="Y42" i="1"/>
  <c r="AF54" i="1"/>
  <c r="Y54" i="1"/>
  <c r="AK56" i="1" a="1"/>
  <c r="AK56" i="1" s="1"/>
  <c r="Z64" i="1"/>
  <c r="AD64" i="1"/>
  <c r="AP69" i="1"/>
  <c r="AT69" i="1" s="1"/>
  <c r="AK69" i="1" a="1"/>
  <c r="AK69" i="1" s="1"/>
  <c r="AP97" i="1"/>
  <c r="AT97" i="1" s="1"/>
  <c r="AK97" i="1" a="1"/>
  <c r="AK97" i="1" s="1"/>
  <c r="AW99" i="1"/>
  <c r="BB99" i="1" s="1"/>
  <c r="AV99" i="1"/>
  <c r="AU99" i="1"/>
  <c r="Y39" i="1"/>
  <c r="Y40" i="1"/>
  <c r="AD43" i="1"/>
  <c r="Z47" i="1"/>
  <c r="S48" i="1"/>
  <c r="AW50" i="1"/>
  <c r="BB50" i="1" s="1"/>
  <c r="AU50" i="1"/>
  <c r="U57" i="1"/>
  <c r="Y68" i="1"/>
  <c r="AF68" i="1"/>
  <c r="AK80" i="1" a="1"/>
  <c r="AK80" i="1" s="1"/>
  <c r="AP80" i="1"/>
  <c r="AT80" i="1" s="1"/>
  <c r="AK96" i="1" a="1"/>
  <c r="AK96" i="1" s="1"/>
  <c r="AP96" i="1"/>
  <c r="AT96" i="1" s="1"/>
  <c r="AP102" i="1"/>
  <c r="AT102" i="1" s="1"/>
  <c r="AK102" i="1" a="1"/>
  <c r="AK102" i="1" s="1"/>
  <c r="AP104" i="1"/>
  <c r="AT104" i="1" s="1"/>
  <c r="AK104" i="1" a="1"/>
  <c r="AK104" i="1" s="1"/>
  <c r="AP109" i="1"/>
  <c r="AT109" i="1" s="1"/>
  <c r="AK109" i="1" a="1"/>
  <c r="AK109" i="1" s="1"/>
  <c r="AW56" i="1"/>
  <c r="BB56" i="1" s="1"/>
  <c r="AV56" i="1"/>
  <c r="AU56" i="1"/>
  <c r="AF80" i="1"/>
  <c r="Y80" i="1"/>
  <c r="AP81" i="1"/>
  <c r="AT81" i="1" s="1"/>
  <c r="AK81" i="1" a="1"/>
  <c r="AK81" i="1" s="1"/>
  <c r="S84" i="1"/>
  <c r="AF89" i="1"/>
  <c r="Y89" i="1"/>
  <c r="AF91" i="1"/>
  <c r="Y91" i="1"/>
  <c r="AK94" i="1" a="1"/>
  <c r="AK94" i="1" s="1"/>
  <c r="AP94" i="1"/>
  <c r="AT94" i="1" s="1"/>
  <c r="Q46" i="1"/>
  <c r="U46" i="1" s="1"/>
  <c r="AK47" i="1" a="1"/>
  <c r="AK47" i="1" s="1"/>
  <c r="AW48" i="1"/>
  <c r="BB48" i="1" s="1"/>
  <c r="AK58" i="1" a="1"/>
  <c r="AK58" i="1" s="1"/>
  <c r="AP58" i="1"/>
  <c r="AT58" i="1" s="1"/>
  <c r="Y61" i="1"/>
  <c r="AF61" i="1"/>
  <c r="AF64" i="1"/>
  <c r="AK66" i="1" a="1"/>
  <c r="AK66" i="1" s="1"/>
  <c r="AP66" i="1"/>
  <c r="AT66" i="1" s="1"/>
  <c r="AP70" i="1"/>
  <c r="AT70" i="1" s="1"/>
  <c r="AK70" i="1" a="1"/>
  <c r="AK70" i="1" s="1"/>
  <c r="AK74" i="1" a="1"/>
  <c r="AK74" i="1" s="1"/>
  <c r="AP74" i="1"/>
  <c r="AT74" i="1" s="1"/>
  <c r="AP98" i="1"/>
  <c r="AT98" i="1" s="1"/>
  <c r="AK98" i="1" a="1"/>
  <c r="AK98" i="1" s="1"/>
  <c r="AP100" i="1"/>
  <c r="AT100" i="1" s="1"/>
  <c r="AK100" i="1" a="1"/>
  <c r="AK100" i="1" s="1"/>
  <c r="Q113" i="1"/>
  <c r="U113" i="1" s="1"/>
  <c r="Y49" i="1"/>
  <c r="AF58" i="1"/>
  <c r="Y58" i="1"/>
  <c r="Y74" i="1"/>
  <c r="AF74" i="1"/>
  <c r="AD96" i="1"/>
  <c r="Z96" i="1"/>
  <c r="AF99" i="1"/>
  <c r="Y99" i="1"/>
  <c r="AF113" i="1"/>
  <c r="Y113" i="1"/>
  <c r="Q55" i="1"/>
  <c r="U55" i="1" s="1"/>
  <c r="AW60" i="1"/>
  <c r="BB60" i="1" s="1"/>
  <c r="Y65" i="1"/>
  <c r="AW78" i="1"/>
  <c r="BB78" i="1" s="1"/>
  <c r="AV78" i="1"/>
  <c r="AU78" i="1"/>
  <c r="AF108" i="1"/>
  <c r="Y108" i="1"/>
  <c r="AW84" i="1"/>
  <c r="BB84" i="1" s="1"/>
  <c r="AP113" i="1"/>
  <c r="AT113" i="1" s="1"/>
  <c r="AK113" i="1" a="1"/>
  <c r="AK113" i="1" s="1"/>
  <c r="AD114" i="1"/>
  <c r="Z114" i="1"/>
  <c r="AP148" i="1"/>
  <c r="AT148" i="1" s="1"/>
  <c r="AK148" i="1" a="1"/>
  <c r="AK148" i="1" s="1"/>
  <c r="U41" i="1"/>
  <c r="Q45" i="1"/>
  <c r="U45" i="1" s="1"/>
  <c r="Q77" i="1"/>
  <c r="U77" i="1" s="1"/>
  <c r="Q91" i="1"/>
  <c r="U91" i="1" s="1"/>
  <c r="AP95" i="1"/>
  <c r="AT95" i="1" s="1"/>
  <c r="Y98" i="1"/>
  <c r="AF98" i="1"/>
  <c r="AK99" i="1" a="1"/>
  <c r="AK99" i="1" s="1"/>
  <c r="AP106" i="1"/>
  <c r="AT106" i="1" s="1"/>
  <c r="AF107" i="1"/>
  <c r="Y107" i="1"/>
  <c r="Q108" i="1"/>
  <c r="U108" i="1" s="1"/>
  <c r="AF112" i="1"/>
  <c r="Y112" i="1"/>
  <c r="AK115" i="1" a="1"/>
  <c r="AK115" i="1" s="1"/>
  <c r="AP115" i="1"/>
  <c r="AT115" i="1" s="1"/>
  <c r="AK122" i="1" a="1"/>
  <c r="AK122" i="1" s="1"/>
  <c r="AP122" i="1"/>
  <c r="AT122" i="1" s="1"/>
  <c r="AF123" i="1"/>
  <c r="Y123" i="1"/>
  <c r="AP142" i="1"/>
  <c r="AT142" i="1" s="1"/>
  <c r="AK142" i="1" a="1"/>
  <c r="AK142" i="1" s="1"/>
  <c r="AF144" i="1"/>
  <c r="Y144" i="1"/>
  <c r="AW146" i="1"/>
  <c r="BB146" i="1" s="1"/>
  <c r="AV146" i="1"/>
  <c r="AU146" i="1"/>
  <c r="AP137" i="1"/>
  <c r="AT137" i="1" s="1"/>
  <c r="AK137" i="1" a="1"/>
  <c r="AK137" i="1" s="1"/>
  <c r="AF142" i="1"/>
  <c r="Y142" i="1"/>
  <c r="Q93" i="1"/>
  <c r="U93" i="1" s="1"/>
  <c r="Y109" i="1"/>
  <c r="AF109" i="1"/>
  <c r="AK112" i="1" a="1"/>
  <c r="AK112" i="1" s="1"/>
  <c r="AP112" i="1"/>
  <c r="AT112" i="1" s="1"/>
  <c r="AF114" i="1"/>
  <c r="AF118" i="1"/>
  <c r="Y118" i="1"/>
  <c r="AP123" i="1"/>
  <c r="AT123" i="1" s="1"/>
  <c r="AK123" i="1" a="1"/>
  <c r="AK123" i="1" s="1"/>
  <c r="AP126" i="1"/>
  <c r="AT126" i="1" s="1"/>
  <c r="AK126" i="1" a="1"/>
  <c r="AK126" i="1" s="1"/>
  <c r="AK131" i="1" a="1"/>
  <c r="AK131" i="1" s="1"/>
  <c r="AP131" i="1"/>
  <c r="AT131" i="1" s="1"/>
  <c r="AP136" i="1"/>
  <c r="AT136" i="1" s="1"/>
  <c r="AK136" i="1" a="1"/>
  <c r="AK136" i="1" s="1"/>
  <c r="S57" i="1"/>
  <c r="Q80" i="1"/>
  <c r="U80" i="1" s="1"/>
  <c r="S80" i="1"/>
  <c r="U81" i="1"/>
  <c r="AP82" i="1"/>
  <c r="AT82" i="1" s="1"/>
  <c r="Q100" i="1"/>
  <c r="U100" i="1" s="1"/>
  <c r="Q102" i="1"/>
  <c r="U102" i="1" s="1"/>
  <c r="Q109" i="1"/>
  <c r="U109" i="1" s="1"/>
  <c r="AF131" i="1"/>
  <c r="Y131" i="1"/>
  <c r="AP133" i="1"/>
  <c r="AT133" i="1" s="1"/>
  <c r="AK133" i="1" a="1"/>
  <c r="AK133" i="1" s="1"/>
  <c r="AP139" i="1"/>
  <c r="AT139" i="1" s="1"/>
  <c r="AK139" i="1" a="1"/>
  <c r="AK139" i="1" s="1"/>
  <c r="Q49" i="1"/>
  <c r="U49" i="1" s="1"/>
  <c r="Q61" i="1"/>
  <c r="U61" i="1" s="1"/>
  <c r="S65" i="1"/>
  <c r="Q67" i="1"/>
  <c r="U67" i="1" s="1"/>
  <c r="S93" i="1"/>
  <c r="AF110" i="1"/>
  <c r="Y110" i="1"/>
  <c r="AD115" i="1"/>
  <c r="Z115" i="1"/>
  <c r="AF116" i="1"/>
  <c r="Y116" i="1"/>
  <c r="Y127" i="1"/>
  <c r="AF127" i="1"/>
  <c r="Z130" i="1"/>
  <c r="AD130" i="1"/>
  <c r="AV134" i="1"/>
  <c r="AW134" i="1"/>
  <c r="BB134" i="1" s="1"/>
  <c r="AU134" i="1"/>
  <c r="AF135" i="1"/>
  <c r="Y135" i="1"/>
  <c r="AF139" i="1"/>
  <c r="Y139" i="1"/>
  <c r="AP89" i="1"/>
  <c r="AT89" i="1" s="1"/>
  <c r="AK89" i="1" a="1"/>
  <c r="AK89" i="1" s="1"/>
  <c r="Y117" i="1"/>
  <c r="AF117" i="1"/>
  <c r="AD122" i="1"/>
  <c r="Z122" i="1"/>
  <c r="AK90" i="1" a="1"/>
  <c r="AK90" i="1" s="1"/>
  <c r="AP90" i="1"/>
  <c r="AT90" i="1" s="1"/>
  <c r="AK91" i="1" a="1"/>
  <c r="AK91" i="1" s="1"/>
  <c r="AW92" i="1"/>
  <c r="BB92" i="1" s="1"/>
  <c r="AV92" i="1"/>
  <c r="Y93" i="1"/>
  <c r="AF93" i="1"/>
  <c r="AF102" i="1"/>
  <c r="Y102" i="1"/>
  <c r="AF126" i="1"/>
  <c r="Y126" i="1"/>
  <c r="AF128" i="1"/>
  <c r="Y128" i="1"/>
  <c r="AU149" i="1"/>
  <c r="AW149" i="1"/>
  <c r="BB149" i="1" s="1"/>
  <c r="AV149" i="1"/>
  <c r="Z66" i="1"/>
  <c r="U68" i="1"/>
  <c r="U97" i="1"/>
  <c r="AF100" i="1"/>
  <c r="Y100" i="1"/>
  <c r="AD105" i="1"/>
  <c r="Z105" i="1"/>
  <c r="AW116" i="1"/>
  <c r="BB116" i="1" s="1"/>
  <c r="AV116" i="1"/>
  <c r="AU116" i="1"/>
  <c r="AP117" i="1"/>
  <c r="AT117" i="1" s="1"/>
  <c r="AK117" i="1" a="1"/>
  <c r="AK117" i="1" s="1"/>
  <c r="Q69" i="1"/>
  <c r="U69" i="1" s="1"/>
  <c r="AU91" i="1"/>
  <c r="S92" i="1"/>
  <c r="AF105" i="1"/>
  <c r="Y129" i="1"/>
  <c r="AF129" i="1"/>
  <c r="AK130" i="1" a="1"/>
  <c r="AK130" i="1" s="1"/>
  <c r="AP130" i="1"/>
  <c r="AT130" i="1" s="1"/>
  <c r="Y133" i="1"/>
  <c r="AF133" i="1"/>
  <c r="AK60" i="1" a="1"/>
  <c r="AK60" i="1" s="1"/>
  <c r="Y63" i="1"/>
  <c r="Y72" i="1"/>
  <c r="U75" i="1"/>
  <c r="AD88" i="1"/>
  <c r="Z88" i="1"/>
  <c r="AW91" i="1"/>
  <c r="BB91" i="1" s="1"/>
  <c r="Q92" i="1"/>
  <c r="U92" i="1" s="1"/>
  <c r="AK93" i="1" a="1"/>
  <c r="AK93" i="1" s="1"/>
  <c r="AK105" i="1" a="1"/>
  <c r="AK105" i="1" s="1"/>
  <c r="AP105" i="1"/>
  <c r="AT105" i="1" s="1"/>
  <c r="AF111" i="1"/>
  <c r="Y111" i="1"/>
  <c r="AP128" i="1"/>
  <c r="AT128" i="1" s="1"/>
  <c r="AK128" i="1" a="1"/>
  <c r="AK128" i="1" s="1"/>
  <c r="Z81" i="1"/>
  <c r="Y83" i="1"/>
  <c r="AK84" i="1" a="1"/>
  <c r="AK84" i="1" s="1"/>
  <c r="AF88" i="1"/>
  <c r="U99" i="1"/>
  <c r="U111" i="1"/>
  <c r="Y82" i="1"/>
  <c r="AF82" i="1"/>
  <c r="AF92" i="1"/>
  <c r="Y92" i="1"/>
  <c r="Y95" i="1"/>
  <c r="AW110" i="1"/>
  <c r="BB110" i="1" s="1"/>
  <c r="AV110" i="1"/>
  <c r="U60" i="1"/>
  <c r="Q65" i="1"/>
  <c r="U65" i="1" s="1"/>
  <c r="Y87" i="1"/>
  <c r="AF97" i="1"/>
  <c r="AF103" i="1"/>
  <c r="Y103" i="1"/>
  <c r="AU110" i="1"/>
  <c r="Q76" i="1"/>
  <c r="U76" i="1" s="1"/>
  <c r="AU84" i="1"/>
  <c r="AU157" i="1"/>
  <c r="AW157" i="1"/>
  <c r="BB157" i="1" s="1"/>
  <c r="AV157" i="1"/>
  <c r="AD86" i="1"/>
  <c r="AP87" i="1"/>
  <c r="AT87" i="1" s="1"/>
  <c r="AK87" i="1" a="1"/>
  <c r="AK87" i="1" s="1"/>
  <c r="AP88" i="1"/>
  <c r="AT88" i="1" s="1"/>
  <c r="Y101" i="1"/>
  <c r="AF101" i="1"/>
  <c r="AK103" i="1" a="1"/>
  <c r="AK103" i="1" s="1"/>
  <c r="AP103" i="1"/>
  <c r="AT103" i="1" s="1"/>
  <c r="AP108" i="1"/>
  <c r="AT108" i="1" s="1"/>
  <c r="AK108" i="1" a="1"/>
  <c r="AK108" i="1" s="1"/>
  <c r="AK114" i="1" a="1"/>
  <c r="AK114" i="1" s="1"/>
  <c r="AP114" i="1"/>
  <c r="AT114" i="1" s="1"/>
  <c r="S96" i="1"/>
  <c r="Z106" i="1"/>
  <c r="AF122" i="1"/>
  <c r="AK132" i="1" a="1"/>
  <c r="AK132" i="1" s="1"/>
  <c r="S137" i="1"/>
  <c r="AF150" i="1"/>
  <c r="Y150" i="1"/>
  <c r="AW159" i="1"/>
  <c r="BB159" i="1" s="1"/>
  <c r="AV159" i="1"/>
  <c r="AU159" i="1"/>
  <c r="AP163" i="1"/>
  <c r="AT163" i="1" s="1"/>
  <c r="AK163" i="1" a="1"/>
  <c r="AK163" i="1" s="1"/>
  <c r="AF164" i="1"/>
  <c r="Y164" i="1"/>
  <c r="U96" i="1"/>
  <c r="AP125" i="1"/>
  <c r="AT125" i="1" s="1"/>
  <c r="AF130" i="1"/>
  <c r="Y147" i="1"/>
  <c r="AF147" i="1"/>
  <c r="Q141" i="1"/>
  <c r="U141" i="1" s="1"/>
  <c r="AK150" i="1" a="1"/>
  <c r="AK150" i="1" s="1"/>
  <c r="AP150" i="1"/>
  <c r="AT150" i="1" s="1"/>
  <c r="AK171" i="1" a="1"/>
  <c r="AK171" i="1" s="1"/>
  <c r="AP171" i="1"/>
  <c r="AT171" i="1" s="1"/>
  <c r="Q115" i="1"/>
  <c r="U115" i="1" s="1"/>
  <c r="AK119" i="1" a="1"/>
  <c r="AK119" i="1" s="1"/>
  <c r="Q125" i="1"/>
  <c r="U125" i="1" s="1"/>
  <c r="U126" i="1"/>
  <c r="AP143" i="1"/>
  <c r="AT143" i="1" s="1"/>
  <c r="AP147" i="1"/>
  <c r="AT147" i="1" s="1"/>
  <c r="AK147" i="1" a="1"/>
  <c r="AK147" i="1" s="1"/>
  <c r="AF151" i="1"/>
  <c r="Y151" i="1"/>
  <c r="AU161" i="1"/>
  <c r="AW161" i="1"/>
  <c r="BB161" i="1" s="1"/>
  <c r="AV161" i="1"/>
  <c r="Y163" i="1"/>
  <c r="AF163" i="1"/>
  <c r="AK172" i="1" a="1"/>
  <c r="AK172" i="1" s="1"/>
  <c r="AP172" i="1"/>
  <c r="AT172" i="1" s="1"/>
  <c r="Y185" i="1"/>
  <c r="AF185" i="1"/>
  <c r="AK116" i="1" a="1"/>
  <c r="AK116" i="1" s="1"/>
  <c r="AD120" i="1"/>
  <c r="U121" i="1"/>
  <c r="Y124" i="1"/>
  <c r="Z141" i="1"/>
  <c r="S142" i="1"/>
  <c r="AF146" i="1"/>
  <c r="Y146" i="1"/>
  <c r="AF172" i="1"/>
  <c r="Y172" i="1"/>
  <c r="AF120" i="1"/>
  <c r="AW127" i="1"/>
  <c r="BB127" i="1" s="1"/>
  <c r="AV127" i="1"/>
  <c r="AP129" i="1"/>
  <c r="AT129" i="1" s="1"/>
  <c r="U137" i="1"/>
  <c r="Q137" i="1"/>
  <c r="AP140" i="1"/>
  <c r="AT140" i="1" s="1"/>
  <c r="AK140" i="1" a="1"/>
  <c r="AK140" i="1" s="1"/>
  <c r="AF141" i="1"/>
  <c r="AD149" i="1"/>
  <c r="Z149" i="1"/>
  <c r="AF153" i="1"/>
  <c r="Y153" i="1"/>
  <c r="AP179" i="1"/>
  <c r="AT179" i="1" s="1"/>
  <c r="AK179" i="1" a="1"/>
  <c r="AK179" i="1" s="1"/>
  <c r="U119" i="1"/>
  <c r="Q128" i="1"/>
  <c r="U128" i="1" s="1"/>
  <c r="AF132" i="1"/>
  <c r="Y132" i="1"/>
  <c r="U134" i="1"/>
  <c r="AD148" i="1"/>
  <c r="Z148" i="1"/>
  <c r="U153" i="1"/>
  <c r="AF179" i="1"/>
  <c r="Y179" i="1"/>
  <c r="U116" i="1"/>
  <c r="Y121" i="1"/>
  <c r="U132" i="1"/>
  <c r="AK135" i="1" a="1"/>
  <c r="AK135" i="1" s="1"/>
  <c r="AP135" i="1"/>
  <c r="AT135" i="1" s="1"/>
  <c r="AD138" i="1"/>
  <c r="Z138" i="1"/>
  <c r="U140" i="1"/>
  <c r="AP145" i="1"/>
  <c r="AT145" i="1" s="1"/>
  <c r="AP151" i="1"/>
  <c r="AT151" i="1" s="1"/>
  <c r="AK151" i="1" a="1"/>
  <c r="AK151" i="1" s="1"/>
  <c r="AF157" i="1"/>
  <c r="Y157" i="1"/>
  <c r="AP124" i="1"/>
  <c r="AT124" i="1" s="1"/>
  <c r="AK124" i="1" a="1"/>
  <c r="AK124" i="1" s="1"/>
  <c r="AF134" i="1"/>
  <c r="Y134" i="1"/>
  <c r="AP152" i="1"/>
  <c r="AT152" i="1" s="1"/>
  <c r="AK152" i="1" a="1"/>
  <c r="AK152" i="1" s="1"/>
  <c r="AP154" i="1"/>
  <c r="AT154" i="1" s="1"/>
  <c r="AK154" i="1" a="1"/>
  <c r="AK154" i="1" s="1"/>
  <c r="AK155" i="1" a="1"/>
  <c r="AK155" i="1" s="1"/>
  <c r="AP155" i="1"/>
  <c r="AT155" i="1" s="1"/>
  <c r="AP156" i="1"/>
  <c r="AT156" i="1" s="1"/>
  <c r="AK156" i="1" a="1"/>
  <c r="AK156" i="1" s="1"/>
  <c r="AF158" i="1"/>
  <c r="Y158" i="1"/>
  <c r="AP153" i="1"/>
  <c r="AT153" i="1" s="1"/>
  <c r="AK153" i="1" a="1"/>
  <c r="AK153" i="1" s="1"/>
  <c r="AF155" i="1"/>
  <c r="Y155" i="1"/>
  <c r="AF156" i="1"/>
  <c r="Y156" i="1"/>
  <c r="AK160" i="1" a="1"/>
  <c r="AK160" i="1" s="1"/>
  <c r="AP160" i="1"/>
  <c r="AT160" i="1" s="1"/>
  <c r="AP166" i="1"/>
  <c r="AT166" i="1" s="1"/>
  <c r="AK166" i="1" a="1"/>
  <c r="AK166" i="1" s="1"/>
  <c r="Y174" i="1"/>
  <c r="AF174" i="1"/>
  <c r="AF175" i="1"/>
  <c r="Y175" i="1"/>
  <c r="Z137" i="1"/>
  <c r="AV141" i="1"/>
  <c r="AU141" i="1"/>
  <c r="AP144" i="1"/>
  <c r="AT144" i="1" s="1"/>
  <c r="Y160" i="1"/>
  <c r="AF160" i="1"/>
  <c r="Z166" i="1"/>
  <c r="AD166" i="1"/>
  <c r="AU111" i="1"/>
  <c r="AK134" i="1" a="1"/>
  <c r="AK134" i="1" s="1"/>
  <c r="Q136" i="1"/>
  <c r="U136" i="1" s="1"/>
  <c r="S136" i="1"/>
  <c r="Y140" i="1"/>
  <c r="AW141" i="1"/>
  <c r="BB141" i="1" s="1"/>
  <c r="Q142" i="1"/>
  <c r="U142" i="1" s="1"/>
  <c r="Y167" i="1"/>
  <c r="AF167" i="1"/>
  <c r="AW174" i="1"/>
  <c r="BB174" i="1" s="1"/>
  <c r="AV174" i="1"/>
  <c r="AU174" i="1"/>
  <c r="Q101" i="1"/>
  <c r="U101" i="1" s="1"/>
  <c r="AV111" i="1"/>
  <c r="Q139" i="1"/>
  <c r="U139" i="1" s="1"/>
  <c r="AD143" i="1"/>
  <c r="AK146" i="1" a="1"/>
  <c r="AK146" i="1" s="1"/>
  <c r="AW158" i="1"/>
  <c r="BB158" i="1" s="1"/>
  <c r="AV158" i="1"/>
  <c r="AU158" i="1"/>
  <c r="AP162" i="1"/>
  <c r="AT162" i="1" s="1"/>
  <c r="AK162" i="1" a="1"/>
  <c r="AK162" i="1" s="1"/>
  <c r="AF166" i="1"/>
  <c r="AP168" i="1"/>
  <c r="AT168" i="1" s="1"/>
  <c r="AK168" i="1" a="1"/>
  <c r="AK168" i="1" s="1"/>
  <c r="S108" i="1"/>
  <c r="S113" i="1"/>
  <c r="U123" i="1"/>
  <c r="U124" i="1"/>
  <c r="AP138" i="1"/>
  <c r="AT138" i="1" s="1"/>
  <c r="Q147" i="1"/>
  <c r="U147" i="1" s="1"/>
  <c r="U150" i="1"/>
  <c r="Y154" i="1"/>
  <c r="AK158" i="1" a="1"/>
  <c r="AK158" i="1" s="1"/>
  <c r="Y159" i="1"/>
  <c r="AF159" i="1"/>
  <c r="AW167" i="1"/>
  <c r="BB167" i="1" s="1"/>
  <c r="AV167" i="1"/>
  <c r="AU167" i="1"/>
  <c r="AF170" i="1"/>
  <c r="Y170" i="1"/>
  <c r="AP175" i="1"/>
  <c r="AT175" i="1" s="1"/>
  <c r="AK175" i="1" a="1"/>
  <c r="AK175" i="1" s="1"/>
  <c r="AK180" i="1" a="1"/>
  <c r="AK180" i="1" s="1"/>
  <c r="AP180" i="1"/>
  <c r="AT180" i="1" s="1"/>
  <c r="Q112" i="1"/>
  <c r="U112" i="1" s="1"/>
  <c r="AV132" i="1"/>
  <c r="AU132" i="1"/>
  <c r="AF136" i="1"/>
  <c r="Y136" i="1"/>
  <c r="AP164" i="1"/>
  <c r="AT164" i="1" s="1"/>
  <c r="AK164" i="1" a="1"/>
  <c r="AK164" i="1" s="1"/>
  <c r="S169" i="1"/>
  <c r="AU190" i="1"/>
  <c r="AW190" i="1"/>
  <c r="BB190" i="1" s="1"/>
  <c r="AV190" i="1"/>
  <c r="AK199" i="1" a="1"/>
  <c r="AK199" i="1" s="1"/>
  <c r="AP199" i="1"/>
  <c r="AT199" i="1" s="1"/>
  <c r="Q135" i="1"/>
  <c r="U135" i="1" s="1"/>
  <c r="U169" i="1"/>
  <c r="S178" i="1"/>
  <c r="AF177" i="1"/>
  <c r="Y177" i="1"/>
  <c r="AP200" i="1"/>
  <c r="AT200" i="1" s="1"/>
  <c r="AK200" i="1" a="1"/>
  <c r="AK200" i="1" s="1"/>
  <c r="Q152" i="1"/>
  <c r="U152" i="1" s="1"/>
  <c r="AK159" i="1" a="1"/>
  <c r="AK159" i="1" s="1"/>
  <c r="Z169" i="1"/>
  <c r="AF184" i="1"/>
  <c r="Y184" i="1"/>
  <c r="AW186" i="1"/>
  <c r="BB186" i="1" s="1"/>
  <c r="AV186" i="1"/>
  <c r="AU186" i="1"/>
  <c r="Q156" i="1"/>
  <c r="U156" i="1" s="1"/>
  <c r="Q161" i="1"/>
  <c r="U161" i="1" s="1"/>
  <c r="Q166" i="1"/>
  <c r="U166" i="1" s="1"/>
  <c r="Q171" i="1"/>
  <c r="U171" i="1" s="1"/>
  <c r="AP173" i="1"/>
  <c r="AT173" i="1" s="1"/>
  <c r="AK173" i="1" a="1"/>
  <c r="AK173" i="1" s="1"/>
  <c r="AK181" i="1" a="1"/>
  <c r="AK181" i="1" s="1"/>
  <c r="AP181" i="1"/>
  <c r="AT181" i="1" s="1"/>
  <c r="U184" i="1"/>
  <c r="Q184" i="1"/>
  <c r="Y193" i="1"/>
  <c r="AF193" i="1"/>
  <c r="AF198" i="1"/>
  <c r="Y198" i="1"/>
  <c r="Q162" i="1"/>
  <c r="U162" i="1" s="1"/>
  <c r="Q174" i="1"/>
  <c r="U174" i="1" s="1"/>
  <c r="S174" i="1"/>
  <c r="AD176" i="1"/>
  <c r="AV192" i="1"/>
  <c r="AU192" i="1"/>
  <c r="AW192" i="1"/>
  <c r="BB192" i="1" s="1"/>
  <c r="AK213" i="1" a="1"/>
  <c r="AK213" i="1" s="1"/>
  <c r="AP213" i="1"/>
  <c r="AT213" i="1" s="1"/>
  <c r="Q178" i="1"/>
  <c r="U178" i="1" s="1"/>
  <c r="AW183" i="1"/>
  <c r="BB183" i="1" s="1"/>
  <c r="AV183" i="1"/>
  <c r="AP184" i="1"/>
  <c r="AT184" i="1" s="1"/>
  <c r="AK184" i="1" a="1"/>
  <c r="AK184" i="1" s="1"/>
  <c r="AP188" i="1"/>
  <c r="AT188" i="1" s="1"/>
  <c r="AK188" i="1" a="1"/>
  <c r="AK188" i="1" s="1"/>
  <c r="AK198" i="1" a="1"/>
  <c r="AK198" i="1" s="1"/>
  <c r="AP198" i="1"/>
  <c r="AT198" i="1" s="1"/>
  <c r="Y201" i="1"/>
  <c r="AF201" i="1"/>
  <c r="AP211" i="1"/>
  <c r="AT211" i="1" s="1"/>
  <c r="AK211" i="1" a="1"/>
  <c r="AK211" i="1" s="1"/>
  <c r="AU214" i="1"/>
  <c r="AW214" i="1"/>
  <c r="BB214" i="1" s="1"/>
  <c r="AV214" i="1"/>
  <c r="Y165" i="1"/>
  <c r="Q167" i="1"/>
  <c r="U167" i="1" s="1"/>
  <c r="AU177" i="1"/>
  <c r="AU183" i="1"/>
  <c r="AF195" i="1"/>
  <c r="Y195" i="1"/>
  <c r="Q159" i="1"/>
  <c r="U159" i="1" s="1"/>
  <c r="U163" i="1"/>
  <c r="Q173" i="1"/>
  <c r="U173" i="1" s="1"/>
  <c r="AV177" i="1"/>
  <c r="AD182" i="1"/>
  <c r="Z182" i="1"/>
  <c r="Q185" i="1"/>
  <c r="U185" i="1" s="1"/>
  <c r="AP209" i="1"/>
  <c r="AT209" i="1" s="1"/>
  <c r="AK209" i="1" a="1"/>
  <c r="AK209" i="1" s="1"/>
  <c r="U151" i="1"/>
  <c r="AD178" i="1"/>
  <c r="Z178" i="1"/>
  <c r="AF186" i="1"/>
  <c r="Y186" i="1"/>
  <c r="AF178" i="1"/>
  <c r="AP169" i="1"/>
  <c r="AT169" i="1" s="1"/>
  <c r="AK182" i="1" a="1"/>
  <c r="AK182" i="1" s="1"/>
  <c r="AP182" i="1"/>
  <c r="AT182" i="1" s="1"/>
  <c r="Y189" i="1"/>
  <c r="AF189" i="1"/>
  <c r="U168" i="1"/>
  <c r="AP185" i="1"/>
  <c r="AT185" i="1" s="1"/>
  <c r="AW189" i="1"/>
  <c r="BB189" i="1" s="1"/>
  <c r="AV189" i="1"/>
  <c r="AU189" i="1"/>
  <c r="Y168" i="1"/>
  <c r="AF214" i="1"/>
  <c r="Y214" i="1"/>
  <c r="AP306" i="1"/>
  <c r="AT306" i="1" s="1"/>
  <c r="AK306" i="1" a="1"/>
  <c r="AK306" i="1" s="1"/>
  <c r="AP307" i="1"/>
  <c r="AT307" i="1" s="1"/>
  <c r="AK307" i="1" a="1"/>
  <c r="AK307" i="1" s="1"/>
  <c r="AK308" i="1" a="1"/>
  <c r="AK308" i="1" s="1"/>
  <c r="AP308" i="1"/>
  <c r="AT308" i="1" s="1"/>
  <c r="AF190" i="1"/>
  <c r="Y190" i="1"/>
  <c r="AK191" i="1" a="1"/>
  <c r="AK191" i="1" s="1"/>
  <c r="AP191" i="1"/>
  <c r="AT191" i="1" s="1"/>
  <c r="AF203" i="1"/>
  <c r="Y203" i="1"/>
  <c r="AF206" i="1"/>
  <c r="Y206" i="1"/>
  <c r="Y213" i="1"/>
  <c r="AF213" i="1"/>
  <c r="AK223" i="1" a="1"/>
  <c r="AK223" i="1" s="1"/>
  <c r="AP223" i="1"/>
  <c r="AT223" i="1" s="1"/>
  <c r="Q179" i="1"/>
  <c r="U179" i="1" s="1"/>
  <c r="Q197" i="1"/>
  <c r="U197" i="1" s="1"/>
  <c r="AD219" i="1"/>
  <c r="Z219" i="1"/>
  <c r="Q183" i="1"/>
  <c r="U183" i="1" s="1"/>
  <c r="Q189" i="1"/>
  <c r="U189" i="1" s="1"/>
  <c r="Y202" i="1"/>
  <c r="AF202" i="1"/>
  <c r="Y204" i="1"/>
  <c r="AF204" i="1"/>
  <c r="AD212" i="1"/>
  <c r="Z212" i="1"/>
  <c r="AU203" i="1"/>
  <c r="AW203" i="1"/>
  <c r="BB203" i="1" s="1"/>
  <c r="AD222" i="1"/>
  <c r="Z222" i="1"/>
  <c r="AK190" i="1" a="1"/>
  <c r="AK190" i="1" s="1"/>
  <c r="Y197" i="1"/>
  <c r="AW221" i="1"/>
  <c r="BB221" i="1" s="1"/>
  <c r="AV221" i="1"/>
  <c r="AU221" i="1"/>
  <c r="AP222" i="1"/>
  <c r="AT222" i="1" s="1"/>
  <c r="AP244" i="1"/>
  <c r="AT244" i="1" s="1"/>
  <c r="AK244" i="1" a="1"/>
  <c r="AK244" i="1" s="1"/>
  <c r="AK194" i="1" a="1"/>
  <c r="AK194" i="1" s="1"/>
  <c r="AP194" i="1"/>
  <c r="AT194" i="1" s="1"/>
  <c r="U181" i="1"/>
  <c r="Q192" i="1"/>
  <c r="U192" i="1" s="1"/>
  <c r="S192" i="1"/>
  <c r="AV203" i="1"/>
  <c r="Y216" i="1"/>
  <c r="AF216" i="1"/>
  <c r="AF224" i="1"/>
  <c r="Y224" i="1"/>
  <c r="S184" i="1"/>
  <c r="AU193" i="1"/>
  <c r="AW193" i="1"/>
  <c r="BB193" i="1" s="1"/>
  <c r="AW196" i="1"/>
  <c r="BB196" i="1" s="1"/>
  <c r="AV196" i="1"/>
  <c r="AU196" i="1"/>
  <c r="Y200" i="1"/>
  <c r="AW197" i="1"/>
  <c r="BB197" i="1" s="1"/>
  <c r="AU197" i="1"/>
  <c r="AP216" i="1"/>
  <c r="AT216" i="1" s="1"/>
  <c r="AK216" i="1" a="1"/>
  <c r="AK216" i="1" s="1"/>
  <c r="Q217" i="1"/>
  <c r="U217" i="1" s="1"/>
  <c r="Z192" i="1"/>
  <c r="Q196" i="1"/>
  <c r="U196" i="1" s="1"/>
  <c r="S196" i="1"/>
  <c r="AV197" i="1"/>
  <c r="AK202" i="1" a="1"/>
  <c r="AK202" i="1" s="1"/>
  <c r="AP202" i="1"/>
  <c r="AT202" i="1" s="1"/>
  <c r="AW204" i="1"/>
  <c r="BB204" i="1" s="1"/>
  <c r="AV204" i="1"/>
  <c r="AF217" i="1"/>
  <c r="Y217" i="1"/>
  <c r="AF192" i="1"/>
  <c r="AP201" i="1"/>
  <c r="AT201" i="1" s="1"/>
  <c r="AK201" i="1" a="1"/>
  <c r="AK201" i="1" s="1"/>
  <c r="AF208" i="1"/>
  <c r="Y208" i="1"/>
  <c r="AF211" i="1"/>
  <c r="Y211" i="1"/>
  <c r="AP219" i="1"/>
  <c r="AT219" i="1" s="1"/>
  <c r="AK219" i="1" a="1"/>
  <c r="AK219" i="1" s="1"/>
  <c r="AK224" i="1" a="1"/>
  <c r="AK224" i="1" s="1"/>
  <c r="AP224" i="1"/>
  <c r="AT224" i="1" s="1"/>
  <c r="Y225" i="1"/>
  <c r="Y188" i="1"/>
  <c r="Z194" i="1"/>
  <c r="AV217" i="1"/>
  <c r="AW217" i="1"/>
  <c r="BB217" i="1" s="1"/>
  <c r="AU217" i="1"/>
  <c r="AW225" i="1"/>
  <c r="BB225" i="1" s="1"/>
  <c r="AV225" i="1"/>
  <c r="AU225" i="1"/>
  <c r="Y205" i="1"/>
  <c r="AF205" i="1"/>
  <c r="AF228" i="1"/>
  <c r="Y228" i="1"/>
  <c r="AF194" i="1"/>
  <c r="Z196" i="1"/>
  <c r="AD196" i="1"/>
  <c r="Y199" i="1"/>
  <c r="AF199" i="1"/>
  <c r="Y209" i="1"/>
  <c r="AF209" i="1"/>
  <c r="AF191" i="1"/>
  <c r="Y191" i="1"/>
  <c r="Q193" i="1"/>
  <c r="U193" i="1" s="1"/>
  <c r="AW205" i="1"/>
  <c r="BB205" i="1" s="1"/>
  <c r="AV205" i="1"/>
  <c r="AU205" i="1"/>
  <c r="AK210" i="1" a="1"/>
  <c r="AK210" i="1" s="1"/>
  <c r="AP210" i="1"/>
  <c r="AT210" i="1" s="1"/>
  <c r="U201" i="1"/>
  <c r="AP207" i="1"/>
  <c r="AT207" i="1" s="1"/>
  <c r="AK215" i="1" a="1"/>
  <c r="AK215" i="1" s="1"/>
  <c r="AP215" i="1"/>
  <c r="AT215" i="1" s="1"/>
  <c r="Z227" i="1"/>
  <c r="AD227" i="1"/>
  <c r="Y231" i="1"/>
  <c r="AF231" i="1"/>
  <c r="Y235" i="1"/>
  <c r="AF235" i="1"/>
  <c r="AP241" i="1"/>
  <c r="AT241" i="1" s="1"/>
  <c r="AK241" i="1" a="1"/>
  <c r="AK241" i="1" s="1"/>
  <c r="AF244" i="1"/>
  <c r="Y244" i="1"/>
  <c r="U225" i="1"/>
  <c r="Q227" i="1"/>
  <c r="U227" i="1"/>
  <c r="AW230" i="1"/>
  <c r="BB230" i="1" s="1"/>
  <c r="AU230" i="1"/>
  <c r="AV230" i="1"/>
  <c r="AK251" i="1" a="1"/>
  <c r="AK251" i="1" s="1"/>
  <c r="AP251" i="1"/>
  <c r="AT251" i="1" s="1"/>
  <c r="AW220" i="1"/>
  <c r="BB220" i="1" s="1"/>
  <c r="AV220" i="1"/>
  <c r="AP235" i="1"/>
  <c r="AT235" i="1" s="1"/>
  <c r="AK235" i="1" a="1"/>
  <c r="AK235" i="1" s="1"/>
  <c r="Q188" i="1"/>
  <c r="U188" i="1" s="1"/>
  <c r="S189" i="1"/>
  <c r="S214" i="1"/>
  <c r="Y218" i="1"/>
  <c r="AF218" i="1"/>
  <c r="AD221" i="1"/>
  <c r="Y250" i="1"/>
  <c r="AF250" i="1"/>
  <c r="AW256" i="1"/>
  <c r="BB256" i="1" s="1"/>
  <c r="AV256" i="1"/>
  <c r="AU256" i="1"/>
  <c r="Q216" i="1"/>
  <c r="U216" i="1" s="1"/>
  <c r="AF221" i="1"/>
  <c r="AF236" i="1"/>
  <c r="Y236" i="1"/>
  <c r="AP246" i="1"/>
  <c r="AT246" i="1" s="1"/>
  <c r="AK246" i="1" a="1"/>
  <c r="AK246" i="1" s="1"/>
  <c r="AK248" i="1" a="1"/>
  <c r="AK248" i="1" s="1"/>
  <c r="AP248" i="1"/>
  <c r="AT248" i="1" s="1"/>
  <c r="AW227" i="1"/>
  <c r="BB227" i="1" s="1"/>
  <c r="AV227" i="1"/>
  <c r="AU227" i="1"/>
  <c r="AV228" i="1"/>
  <c r="AU228" i="1"/>
  <c r="AP236" i="1"/>
  <c r="AT236" i="1" s="1"/>
  <c r="AK236" i="1" a="1"/>
  <c r="AK236" i="1" s="1"/>
  <c r="AF253" i="1"/>
  <c r="Y253" i="1"/>
  <c r="AK217" i="1" a="1"/>
  <c r="AK217" i="1" s="1"/>
  <c r="AK227" i="1" a="1"/>
  <c r="AK227" i="1" s="1"/>
  <c r="AD230" i="1"/>
  <c r="Z230" i="1"/>
  <c r="AD237" i="1"/>
  <c r="Z237" i="1"/>
  <c r="AW245" i="1"/>
  <c r="BB245" i="1" s="1"/>
  <c r="AV245" i="1"/>
  <c r="AU245" i="1"/>
  <c r="S217" i="1"/>
  <c r="Y220" i="1"/>
  <c r="AK225" i="1" a="1"/>
  <c r="AK225" i="1" s="1"/>
  <c r="S226" i="1"/>
  <c r="AP253" i="1"/>
  <c r="AT253" i="1" s="1"/>
  <c r="AK253" i="1" a="1"/>
  <c r="AK253" i="1" s="1"/>
  <c r="Y254" i="1"/>
  <c r="AF254" i="1"/>
  <c r="AD255" i="1"/>
  <c r="Z255" i="1"/>
  <c r="AK204" i="1" a="1"/>
  <c r="AK204" i="1" s="1"/>
  <c r="AK205" i="1" a="1"/>
  <c r="AK205" i="1" s="1"/>
  <c r="AK208" i="1" a="1"/>
  <c r="AK208" i="1" s="1"/>
  <c r="Q214" i="1"/>
  <c r="U214" i="1" s="1"/>
  <c r="AP218" i="1"/>
  <c r="AT218" i="1" s="1"/>
  <c r="Q226" i="1"/>
  <c r="U226" i="1" s="1"/>
  <c r="Y257" i="1"/>
  <c r="AF257" i="1"/>
  <c r="U200" i="1"/>
  <c r="AU212" i="1"/>
  <c r="Y215" i="1"/>
  <c r="Q222" i="1"/>
  <c r="U222" i="1" s="1"/>
  <c r="AF233" i="1"/>
  <c r="Y233" i="1"/>
  <c r="Y234" i="1"/>
  <c r="AF234" i="1"/>
  <c r="AP239" i="1"/>
  <c r="AT239" i="1" s="1"/>
  <c r="AK239" i="1" a="1"/>
  <c r="AK239" i="1" s="1"/>
  <c r="AK240" i="1" a="1"/>
  <c r="AK240" i="1" s="1"/>
  <c r="AP240" i="1"/>
  <c r="AT240" i="1" s="1"/>
  <c r="AV254" i="1"/>
  <c r="AW254" i="1"/>
  <c r="BB254" i="1" s="1"/>
  <c r="AU254" i="1"/>
  <c r="Y210" i="1"/>
  <c r="AF210" i="1"/>
  <c r="U211" i="1"/>
  <c r="U212" i="1"/>
  <c r="AV212" i="1"/>
  <c r="Y226" i="1"/>
  <c r="Y240" i="1"/>
  <c r="AF240" i="1"/>
  <c r="AP206" i="1"/>
  <c r="AT206" i="1" s="1"/>
  <c r="AU208" i="1"/>
  <c r="AK220" i="1" a="1"/>
  <c r="AK220" i="1" s="1"/>
  <c r="AW233" i="1"/>
  <c r="BB233" i="1" s="1"/>
  <c r="AV233" i="1"/>
  <c r="AU233" i="1"/>
  <c r="AF238" i="1"/>
  <c r="Y238" i="1"/>
  <c r="Q239" i="1"/>
  <c r="U239" i="1" s="1"/>
  <c r="AV208" i="1"/>
  <c r="U209" i="1"/>
  <c r="S225" i="1"/>
  <c r="AV226" i="1"/>
  <c r="AU226" i="1"/>
  <c r="BB234" i="1"/>
  <c r="AK258" i="1" a="1"/>
  <c r="AK258" i="1" s="1"/>
  <c r="AP258" i="1"/>
  <c r="AT258" i="1" s="1"/>
  <c r="AK259" i="1" a="1"/>
  <c r="AK259" i="1" s="1"/>
  <c r="AP259" i="1"/>
  <c r="AT259" i="1" s="1"/>
  <c r="Q221" i="1"/>
  <c r="U221" i="1" s="1"/>
  <c r="S221" i="1"/>
  <c r="AK238" i="1" a="1"/>
  <c r="AK238" i="1" s="1"/>
  <c r="AP238" i="1"/>
  <c r="AT238" i="1" s="1"/>
  <c r="AP252" i="1"/>
  <c r="AT252" i="1" s="1"/>
  <c r="AK252" i="1" a="1"/>
  <c r="AK252" i="1" s="1"/>
  <c r="Q208" i="1"/>
  <c r="U208" i="1" s="1"/>
  <c r="Q220" i="1"/>
  <c r="U220" i="1" s="1"/>
  <c r="AK229" i="1" a="1"/>
  <c r="AK229" i="1" s="1"/>
  <c r="AP229" i="1"/>
  <c r="AT229" i="1" s="1"/>
  <c r="Y245" i="1"/>
  <c r="AF245" i="1"/>
  <c r="AV250" i="1"/>
  <c r="AU250" i="1"/>
  <c r="AW250" i="1"/>
  <c r="BB250" i="1" s="1"/>
  <c r="AP255" i="1"/>
  <c r="AT255" i="1" s="1"/>
  <c r="AK255" i="1" a="1"/>
  <c r="AK255" i="1" s="1"/>
  <c r="AK266" i="1" a="1"/>
  <c r="AK266" i="1" s="1"/>
  <c r="AP266" i="1"/>
  <c r="AT266" i="1" s="1"/>
  <c r="S222" i="1"/>
  <c r="S227" i="1"/>
  <c r="AF239" i="1"/>
  <c r="Y239" i="1"/>
  <c r="AF241" i="1"/>
  <c r="Y241" i="1"/>
  <c r="S236" i="1"/>
  <c r="U253" i="1"/>
  <c r="Q253" i="1"/>
  <c r="P253" i="1"/>
  <c r="AD264" i="1"/>
  <c r="Z264" i="1"/>
  <c r="Q252" i="1"/>
  <c r="P252" i="1"/>
  <c r="AK268" i="1" a="1"/>
  <c r="AK268" i="1" s="1"/>
  <c r="AP268" i="1"/>
  <c r="AT268" i="1" s="1"/>
  <c r="AP272" i="1"/>
  <c r="AT272" i="1" s="1"/>
  <c r="AK272" i="1" a="1"/>
  <c r="AK272" i="1" s="1"/>
  <c r="AK234" i="1" a="1"/>
  <c r="AK234" i="1" s="1"/>
  <c r="Y243" i="1"/>
  <c r="Z256" i="1"/>
  <c r="AK263" i="1" a="1"/>
  <c r="AK263" i="1" s="1"/>
  <c r="AP263" i="1"/>
  <c r="AT263" i="1" s="1"/>
  <c r="AK269" i="1" a="1"/>
  <c r="AK269" i="1" s="1"/>
  <c r="AP269" i="1"/>
  <c r="AT269" i="1" s="1"/>
  <c r="Y242" i="1"/>
  <c r="U250" i="1"/>
  <c r="P250" i="1"/>
  <c r="AK261" i="1" a="1"/>
  <c r="AK261" i="1" s="1"/>
  <c r="AP261" i="1"/>
  <c r="AT261" i="1" s="1"/>
  <c r="AW264" i="1"/>
  <c r="BB264" i="1" s="1"/>
  <c r="AV264" i="1"/>
  <c r="AU264" i="1"/>
  <c r="AP265" i="1"/>
  <c r="AT265" i="1" s="1"/>
  <c r="AK265" i="1" a="1"/>
  <c r="AK265" i="1" s="1"/>
  <c r="Y269" i="1"/>
  <c r="AF269" i="1"/>
  <c r="Q230" i="1"/>
  <c r="U230" i="1" s="1"/>
  <c r="U231" i="1"/>
  <c r="P249" i="1"/>
  <c r="Q250" i="1"/>
  <c r="U252" i="1"/>
  <c r="AK256" i="1" a="1"/>
  <c r="AK256" i="1" s="1"/>
  <c r="AP232" i="1"/>
  <c r="AT232" i="1" s="1"/>
  <c r="S239" i="1"/>
  <c r="AP247" i="1"/>
  <c r="AT247" i="1" s="1"/>
  <c r="Q249" i="1"/>
  <c r="AP260" i="1"/>
  <c r="AT260" i="1" s="1"/>
  <c r="AF279" i="1"/>
  <c r="Y279" i="1"/>
  <c r="AU234" i="1"/>
  <c r="AK242" i="1" a="1"/>
  <c r="AK242" i="1" s="1"/>
  <c r="AP243" i="1"/>
  <c r="AT243" i="1" s="1"/>
  <c r="AK243" i="1" a="1"/>
  <c r="AK243" i="1" s="1"/>
  <c r="AF251" i="1"/>
  <c r="Y251" i="1"/>
  <c r="AV234" i="1"/>
  <c r="Q235" i="1"/>
  <c r="U235" i="1" s="1"/>
  <c r="S235" i="1"/>
  <c r="AP237" i="1"/>
  <c r="AT237" i="1" s="1"/>
  <c r="Y252" i="1"/>
  <c r="AK254" i="1" a="1"/>
  <c r="AK254" i="1" s="1"/>
  <c r="AD259" i="1"/>
  <c r="AW274" i="1"/>
  <c r="BB274" i="1" s="1"/>
  <c r="AV274" i="1"/>
  <c r="AU274" i="1"/>
  <c r="Q234" i="1"/>
  <c r="U234" i="1" s="1"/>
  <c r="AV257" i="1"/>
  <c r="AU257" i="1"/>
  <c r="Q258" i="1"/>
  <c r="AF261" i="1"/>
  <c r="Y261" i="1"/>
  <c r="AP262" i="1"/>
  <c r="AT262" i="1" s="1"/>
  <c r="AK262" i="1" a="1"/>
  <c r="AK262" i="1" s="1"/>
  <c r="Q244" i="1"/>
  <c r="U244" i="1" s="1"/>
  <c r="Z248" i="1"/>
  <c r="Y249" i="1"/>
  <c r="Q257" i="1"/>
  <c r="U257" i="1"/>
  <c r="P257" i="1"/>
  <c r="Y260" i="1"/>
  <c r="AF260" i="1"/>
  <c r="Y277" i="1"/>
  <c r="AF277" i="1"/>
  <c r="U242" i="1"/>
  <c r="Q255" i="1"/>
  <c r="P255" i="1"/>
  <c r="U258" i="1"/>
  <c r="S228" i="1"/>
  <c r="Y232" i="1"/>
  <c r="AF232" i="1"/>
  <c r="AU242" i="1"/>
  <c r="Z258" i="1"/>
  <c r="Q242" i="1"/>
  <c r="AV242" i="1"/>
  <c r="AF258" i="1"/>
  <c r="AF263" i="1"/>
  <c r="Y263" i="1"/>
  <c r="AP249" i="1"/>
  <c r="AT249" i="1" s="1"/>
  <c r="AK249" i="1" a="1"/>
  <c r="AK249" i="1" s="1"/>
  <c r="Q254" i="1"/>
  <c r="P254" i="1"/>
  <c r="U255" i="1"/>
  <c r="AP283" i="1"/>
  <c r="AT283" i="1" s="1"/>
  <c r="AK283" i="1" a="1"/>
  <c r="AK283" i="1" s="1"/>
  <c r="AW317" i="1"/>
  <c r="BB317" i="1" s="1"/>
  <c r="AV317" i="1"/>
  <c r="AU317" i="1"/>
  <c r="AF270" i="1"/>
  <c r="Y270" i="1"/>
  <c r="Y284" i="1"/>
  <c r="AF284" i="1"/>
  <c r="AK264" i="1" a="1"/>
  <c r="AK264" i="1" s="1"/>
  <c r="AP271" i="1"/>
  <c r="AT271" i="1" s="1"/>
  <c r="AK271" i="1" a="1"/>
  <c r="AK271" i="1" s="1"/>
  <c r="Q274" i="1"/>
  <c r="P274" i="1"/>
  <c r="AK296" i="1" a="1"/>
  <c r="AK296" i="1" s="1"/>
  <c r="AP296" i="1"/>
  <c r="AT296" i="1" s="1"/>
  <c r="AP305" i="1"/>
  <c r="AT305" i="1" s="1"/>
  <c r="AK305" i="1" a="1"/>
  <c r="AK305" i="1" s="1"/>
  <c r="AD268" i="1"/>
  <c r="Z268" i="1"/>
  <c r="AF283" i="1"/>
  <c r="Y283" i="1"/>
  <c r="AW294" i="1"/>
  <c r="BB294" i="1" s="1"/>
  <c r="AV294" i="1"/>
  <c r="AU294" i="1"/>
  <c r="AP298" i="1"/>
  <c r="AT298" i="1" s="1"/>
  <c r="AK298" i="1" a="1"/>
  <c r="AK298" i="1" s="1"/>
  <c r="AP299" i="1"/>
  <c r="AT299" i="1" s="1"/>
  <c r="AK299" i="1" a="1"/>
  <c r="AK299" i="1" s="1"/>
  <c r="AP303" i="1"/>
  <c r="AT303" i="1" s="1"/>
  <c r="AK303" i="1" a="1"/>
  <c r="AK303" i="1" s="1"/>
  <c r="U274" i="1"/>
  <c r="AP297" i="1"/>
  <c r="AT297" i="1" s="1"/>
  <c r="AK297" i="1" a="1"/>
  <c r="AK297" i="1" s="1"/>
  <c r="AF304" i="1"/>
  <c r="Y304" i="1"/>
  <c r="U305" i="1"/>
  <c r="Q305" i="1"/>
  <c r="P305" i="1"/>
  <c r="AP285" i="1"/>
  <c r="AT285" i="1" s="1"/>
  <c r="AK285" i="1" a="1"/>
  <c r="AK285" i="1" s="1"/>
  <c r="AP336" i="1"/>
  <c r="AT336" i="1" s="1"/>
  <c r="AK336" i="1" a="1"/>
  <c r="AK336" i="1" s="1"/>
  <c r="AF286" i="1"/>
  <c r="Y286" i="1"/>
  <c r="AK294" i="1" a="1"/>
  <c r="AK294" i="1" s="1"/>
  <c r="Q265" i="1"/>
  <c r="U265" i="1"/>
  <c r="AF271" i="1"/>
  <c r="Y271" i="1"/>
  <c r="AD275" i="1"/>
  <c r="Z275" i="1"/>
  <c r="AP288" i="1"/>
  <c r="AT288" i="1" s="1"/>
  <c r="AK288" i="1" a="1"/>
  <c r="AK288" i="1" s="1"/>
  <c r="AF302" i="1"/>
  <c r="Y302" i="1"/>
  <c r="Q264" i="1"/>
  <c r="P265" i="1"/>
  <c r="Y267" i="1"/>
  <c r="U272" i="1"/>
  <c r="Q272" i="1"/>
  <c r="P272" i="1"/>
  <c r="AK274" i="1" a="1"/>
  <c r="AK274" i="1" s="1"/>
  <c r="AW286" i="1"/>
  <c r="BB286" i="1" s="1"/>
  <c r="AV286" i="1"/>
  <c r="Y293" i="1"/>
  <c r="AF293" i="1"/>
  <c r="AP277" i="1"/>
  <c r="AT277" i="1" s="1"/>
  <c r="AK277" i="1" a="1"/>
  <c r="AK277" i="1" s="1"/>
  <c r="AP281" i="1"/>
  <c r="AT281" i="1" s="1"/>
  <c r="AK281" i="1" a="1"/>
  <c r="AK281" i="1" s="1"/>
  <c r="Y303" i="1"/>
  <c r="AF303" i="1"/>
  <c r="AD266" i="1"/>
  <c r="Z266" i="1"/>
  <c r="Y272" i="1"/>
  <c r="AF272" i="1"/>
  <c r="AP273" i="1"/>
  <c r="AT273" i="1" s="1"/>
  <c r="AK273" i="1" a="1"/>
  <c r="AK273" i="1" s="1"/>
  <c r="AF276" i="1"/>
  <c r="Y276" i="1"/>
  <c r="Y289" i="1"/>
  <c r="AF289" i="1"/>
  <c r="AF266" i="1"/>
  <c r="AF273" i="1"/>
  <c r="Y273" i="1"/>
  <c r="Y265" i="1"/>
  <c r="AK270" i="1" a="1"/>
  <c r="AK270" i="1" s="1"/>
  <c r="AP270" i="1"/>
  <c r="AT270" i="1" s="1"/>
  <c r="AP275" i="1"/>
  <c r="AT275" i="1" s="1"/>
  <c r="AK275" i="1" a="1"/>
  <c r="AK275" i="1" s="1"/>
  <c r="AD288" i="1"/>
  <c r="Z288" i="1"/>
  <c r="AW280" i="1"/>
  <c r="BB280" i="1" s="1"/>
  <c r="AV280" i="1"/>
  <c r="AU280" i="1"/>
  <c r="AK282" i="1" a="1"/>
  <c r="AK282" i="1" s="1"/>
  <c r="AP282" i="1"/>
  <c r="AT282" i="1" s="1"/>
  <c r="AD287" i="1"/>
  <c r="Z287" i="1"/>
  <c r="AP314" i="1"/>
  <c r="AT314" i="1" s="1"/>
  <c r="AK314" i="1" a="1"/>
  <c r="AK314" i="1" s="1"/>
  <c r="U262" i="1"/>
  <c r="AP267" i="1"/>
  <c r="AT267" i="1" s="1"/>
  <c r="Q278" i="1"/>
  <c r="P278" i="1"/>
  <c r="AF281" i="1"/>
  <c r="Y281" i="1"/>
  <c r="AW289" i="1"/>
  <c r="BB289" i="1" s="1"/>
  <c r="AV289" i="1"/>
  <c r="AU289" i="1"/>
  <c r="AK290" i="1" a="1"/>
  <c r="AK290" i="1" s="1"/>
  <c r="AP290" i="1"/>
  <c r="AT290" i="1" s="1"/>
  <c r="Q269" i="1"/>
  <c r="U275" i="1"/>
  <c r="AD280" i="1"/>
  <c r="Z280" i="1"/>
  <c r="U270" i="1"/>
  <c r="U283" i="1"/>
  <c r="Q283" i="1"/>
  <c r="P283" i="1"/>
  <c r="U289" i="1"/>
  <c r="Q289" i="1"/>
  <c r="AK337" i="1" a="1"/>
  <c r="AK337" i="1" s="1"/>
  <c r="AP337" i="1"/>
  <c r="AT337" i="1" s="1"/>
  <c r="AF364" i="1"/>
  <c r="Y364" i="1"/>
  <c r="AK284" i="1" a="1"/>
  <c r="AK284" i="1" s="1"/>
  <c r="AF296" i="1"/>
  <c r="Y296" i="1"/>
  <c r="AF305" i="1"/>
  <c r="Y305" i="1"/>
  <c r="AP315" i="1"/>
  <c r="AT315" i="1" s="1"/>
  <c r="AK315" i="1" a="1"/>
  <c r="AK315" i="1" s="1"/>
  <c r="AP319" i="1"/>
  <c r="AT319" i="1" s="1"/>
  <c r="AK319" i="1" a="1"/>
  <c r="AK319" i="1" s="1"/>
  <c r="AF278" i="1"/>
  <c r="Y278" i="1"/>
  <c r="AK279" i="1" a="1"/>
  <c r="AK279" i="1" s="1"/>
  <c r="AP279" i="1"/>
  <c r="AT279" i="1" s="1"/>
  <c r="Y308" i="1"/>
  <c r="AF308" i="1"/>
  <c r="AP310" i="1"/>
  <c r="AT310" i="1" s="1"/>
  <c r="AK310" i="1" a="1"/>
  <c r="AK310" i="1" s="1"/>
  <c r="Y314" i="1"/>
  <c r="AF314" i="1"/>
  <c r="AP320" i="1"/>
  <c r="AT320" i="1" s="1"/>
  <c r="AK320" i="1" a="1"/>
  <c r="AK320" i="1" s="1"/>
  <c r="AK353" i="1" a="1"/>
  <c r="AK353" i="1" s="1"/>
  <c r="AP353" i="1"/>
  <c r="AT353" i="1" s="1"/>
  <c r="AF285" i="1"/>
  <c r="Y285" i="1"/>
  <c r="AF290" i="1"/>
  <c r="Y290" i="1"/>
  <c r="AF291" i="1"/>
  <c r="Y291" i="1"/>
  <c r="AF299" i="1"/>
  <c r="Y299" i="1"/>
  <c r="AK300" i="1" a="1"/>
  <c r="AK300" i="1" s="1"/>
  <c r="AP300" i="1"/>
  <c r="AT300" i="1" s="1"/>
  <c r="AP335" i="1"/>
  <c r="AT335" i="1" s="1"/>
  <c r="AK335" i="1" a="1"/>
  <c r="AK335" i="1" s="1"/>
  <c r="Y274" i="1"/>
  <c r="AU284" i="1"/>
  <c r="Q285" i="1"/>
  <c r="P285" i="1"/>
  <c r="AK289" i="1" a="1"/>
  <c r="AK289" i="1" s="1"/>
  <c r="AP292" i="1"/>
  <c r="AT292" i="1" s="1"/>
  <c r="AK292" i="1" a="1"/>
  <c r="AK292" i="1" s="1"/>
  <c r="AF300" i="1"/>
  <c r="Y300" i="1"/>
  <c r="AP304" i="1"/>
  <c r="AT304" i="1" s="1"/>
  <c r="AK304" i="1" a="1"/>
  <c r="AK304" i="1" s="1"/>
  <c r="Y306" i="1"/>
  <c r="AF306" i="1"/>
  <c r="AP330" i="1"/>
  <c r="AT330" i="1" s="1"/>
  <c r="AK330" i="1" a="1"/>
  <c r="AK330" i="1" s="1"/>
  <c r="P271" i="1"/>
  <c r="AW284" i="1"/>
  <c r="BB284" i="1" s="1"/>
  <c r="Y297" i="1"/>
  <c r="AK301" i="1" a="1"/>
  <c r="AK301" i="1" s="1"/>
  <c r="AP301" i="1"/>
  <c r="AT301" i="1" s="1"/>
  <c r="AP287" i="1"/>
  <c r="AT287" i="1" s="1"/>
  <c r="AP293" i="1"/>
  <c r="AT293" i="1" s="1"/>
  <c r="AK293" i="1" a="1"/>
  <c r="AK293" i="1" s="1"/>
  <c r="AF301" i="1"/>
  <c r="Y301" i="1"/>
  <c r="AW309" i="1"/>
  <c r="BB309" i="1" s="1"/>
  <c r="AU309" i="1"/>
  <c r="AV309" i="1"/>
  <c r="AF317" i="1"/>
  <c r="Y317" i="1"/>
  <c r="AP326" i="1"/>
  <c r="AT326" i="1" s="1"/>
  <c r="AK326" i="1" a="1"/>
  <c r="AK326" i="1" s="1"/>
  <c r="AP334" i="1"/>
  <c r="AT334" i="1" s="1"/>
  <c r="AK334" i="1" a="1"/>
  <c r="AK334" i="1" s="1"/>
  <c r="U276" i="1"/>
  <c r="P276" i="1"/>
  <c r="AW291" i="1"/>
  <c r="BB291" i="1" s="1"/>
  <c r="AV291" i="1"/>
  <c r="AU291" i="1"/>
  <c r="AK295" i="1" a="1"/>
  <c r="AK295" i="1" s="1"/>
  <c r="AP295" i="1"/>
  <c r="AT295" i="1" s="1"/>
  <c r="AF312" i="1"/>
  <c r="Y312" i="1"/>
  <c r="AF318" i="1"/>
  <c r="Y318" i="1"/>
  <c r="U325" i="1"/>
  <c r="Q325" i="1"/>
  <c r="P325" i="1"/>
  <c r="AF334" i="1"/>
  <c r="Y334" i="1"/>
  <c r="Q276" i="1"/>
  <c r="P280" i="1"/>
  <c r="U285" i="1"/>
  <c r="AF294" i="1"/>
  <c r="Y294" i="1"/>
  <c r="AF295" i="1"/>
  <c r="Y295" i="1"/>
  <c r="AF298" i="1"/>
  <c r="AP302" i="1"/>
  <c r="AT302" i="1" s="1"/>
  <c r="AK302" i="1" a="1"/>
  <c r="AK302" i="1" s="1"/>
  <c r="Y313" i="1"/>
  <c r="U294" i="1"/>
  <c r="Q294" i="1"/>
  <c r="P294" i="1"/>
  <c r="AF328" i="1"/>
  <c r="Y328" i="1"/>
  <c r="AF282" i="1"/>
  <c r="Q284" i="1"/>
  <c r="Z292" i="1"/>
  <c r="AW328" i="1"/>
  <c r="BB328" i="1" s="1"/>
  <c r="AV328" i="1"/>
  <c r="AU328" i="1"/>
  <c r="AW352" i="1"/>
  <c r="BB352" i="1" s="1"/>
  <c r="AV352" i="1"/>
  <c r="AU352" i="1"/>
  <c r="AK364" i="1" a="1"/>
  <c r="AK364" i="1" s="1"/>
  <c r="AP364" i="1"/>
  <c r="AT364" i="1" s="1"/>
  <c r="AF365" i="1"/>
  <c r="Y365" i="1"/>
  <c r="U301" i="1"/>
  <c r="AF324" i="1"/>
  <c r="AF326" i="1"/>
  <c r="Y326" i="1"/>
  <c r="AF333" i="1"/>
  <c r="Y333" i="1"/>
  <c r="AF336" i="1"/>
  <c r="Y336" i="1"/>
  <c r="AF337" i="1"/>
  <c r="Y337" i="1"/>
  <c r="AU339" i="1"/>
  <c r="AW339" i="1"/>
  <c r="BB339" i="1" s="1"/>
  <c r="AV339" i="1"/>
  <c r="AF351" i="1"/>
  <c r="Y351" i="1"/>
  <c r="U290" i="1"/>
  <c r="P299" i="1"/>
  <c r="AD330" i="1"/>
  <c r="Z330" i="1"/>
  <c r="AP333" i="1"/>
  <c r="AT333" i="1" s="1"/>
  <c r="U336" i="1"/>
  <c r="Q336" i="1"/>
  <c r="P336" i="1"/>
  <c r="Q299" i="1"/>
  <c r="AF316" i="1"/>
  <c r="Y316" i="1"/>
  <c r="AF320" i="1"/>
  <c r="Y320" i="1"/>
  <c r="AP325" i="1"/>
  <c r="AT325" i="1" s="1"/>
  <c r="AK325" i="1" a="1"/>
  <c r="AK325" i="1" s="1"/>
  <c r="AK327" i="1" a="1"/>
  <c r="AK327" i="1" s="1"/>
  <c r="AP327" i="1"/>
  <c r="AT327" i="1" s="1"/>
  <c r="AD340" i="1"/>
  <c r="Z340" i="1"/>
  <c r="AF341" i="1"/>
  <c r="Y341" i="1"/>
  <c r="AP351" i="1"/>
  <c r="AT351" i="1" s="1"/>
  <c r="AK351" i="1" a="1"/>
  <c r="AK351" i="1" s="1"/>
  <c r="AW361" i="1"/>
  <c r="BB361" i="1" s="1"/>
  <c r="AV361" i="1"/>
  <c r="AU361" i="1"/>
  <c r="P277" i="1"/>
  <c r="P293" i="1"/>
  <c r="Q310" i="1"/>
  <c r="AK316" i="1" a="1"/>
  <c r="AK316" i="1" s="1"/>
  <c r="AP316" i="1"/>
  <c r="AT316" i="1" s="1"/>
  <c r="AD319" i="1"/>
  <c r="U320" i="1"/>
  <c r="Q320" i="1"/>
  <c r="AF322" i="1"/>
  <c r="Y322" i="1"/>
  <c r="AP323" i="1"/>
  <c r="AT323" i="1" s="1"/>
  <c r="AK323" i="1" a="1"/>
  <c r="AK323" i="1" s="1"/>
  <c r="Q326" i="1"/>
  <c r="AF327" i="1"/>
  <c r="Y327" i="1"/>
  <c r="Y329" i="1"/>
  <c r="AW331" i="1"/>
  <c r="BB331" i="1" s="1"/>
  <c r="AV331" i="1"/>
  <c r="AU331" i="1"/>
  <c r="AK332" i="1" a="1"/>
  <c r="AK332" i="1" s="1"/>
  <c r="AP332" i="1"/>
  <c r="AT332" i="1" s="1"/>
  <c r="AD335" i="1"/>
  <c r="Z335" i="1"/>
  <c r="Q293" i="1"/>
  <c r="AF319" i="1"/>
  <c r="P320" i="1"/>
  <c r="AF331" i="1"/>
  <c r="Y331" i="1"/>
  <c r="AF335" i="1"/>
  <c r="AK348" i="1" a="1"/>
  <c r="AK348" i="1" s="1"/>
  <c r="AP348" i="1"/>
  <c r="AT348" i="1" s="1"/>
  <c r="AW311" i="1"/>
  <c r="BB311" i="1" s="1"/>
  <c r="AV311" i="1"/>
  <c r="AU311" i="1"/>
  <c r="AK321" i="1" a="1"/>
  <c r="AK321" i="1" s="1"/>
  <c r="AP321" i="1"/>
  <c r="AT321" i="1" s="1"/>
  <c r="U331" i="1"/>
  <c r="Q331" i="1"/>
  <c r="Y347" i="1"/>
  <c r="AF347" i="1"/>
  <c r="AF354" i="1"/>
  <c r="Y354" i="1"/>
  <c r="AP356" i="1"/>
  <c r="AT356" i="1" s="1"/>
  <c r="AK356" i="1" a="1"/>
  <c r="AK356" i="1" s="1"/>
  <c r="P292" i="1"/>
  <c r="AF310" i="1"/>
  <c r="AF315" i="1"/>
  <c r="Y315" i="1"/>
  <c r="AF321" i="1"/>
  <c r="Y321" i="1"/>
  <c r="AP322" i="1"/>
  <c r="AT322" i="1" s="1"/>
  <c r="AF330" i="1"/>
  <c r="P331" i="1"/>
  <c r="AV341" i="1"/>
  <c r="AW341" i="1"/>
  <c r="BB341" i="1" s="1"/>
  <c r="AU341" i="1"/>
  <c r="AP343" i="1"/>
  <c r="AT343" i="1" s="1"/>
  <c r="AK343" i="1" a="1"/>
  <c r="AK343" i="1" s="1"/>
  <c r="AF344" i="1"/>
  <c r="Y344" i="1"/>
  <c r="AP360" i="1"/>
  <c r="AT360" i="1" s="1"/>
  <c r="AK360" i="1" a="1"/>
  <c r="AK360" i="1" s="1"/>
  <c r="Q292" i="1"/>
  <c r="AF360" i="1"/>
  <c r="Y360" i="1"/>
  <c r="Q281" i="1"/>
  <c r="U309" i="1"/>
  <c r="Q309" i="1"/>
  <c r="P309" i="1"/>
  <c r="P315" i="1"/>
  <c r="AF339" i="1"/>
  <c r="Y339" i="1"/>
  <c r="AW354" i="1"/>
  <c r="BB354" i="1" s="1"/>
  <c r="AV354" i="1"/>
  <c r="Q359" i="1"/>
  <c r="P359" i="1"/>
  <c r="U359" i="1"/>
  <c r="AF311" i="1"/>
  <c r="Y311" i="1"/>
  <c r="AP313" i="1"/>
  <c r="AT313" i="1" s="1"/>
  <c r="AK313" i="1" a="1"/>
  <c r="AK313" i="1" s="1"/>
  <c r="AP324" i="1"/>
  <c r="AT324" i="1" s="1"/>
  <c r="AK324" i="1" a="1"/>
  <c r="AK324" i="1" s="1"/>
  <c r="AF338" i="1"/>
  <c r="Y338" i="1"/>
  <c r="AP346" i="1"/>
  <c r="AT346" i="1" s="1"/>
  <c r="AK346" i="1" a="1"/>
  <c r="AK346" i="1" s="1"/>
  <c r="P296" i="1"/>
  <c r="AF332" i="1"/>
  <c r="Y332" i="1"/>
  <c r="AW344" i="1"/>
  <c r="BB344" i="1" s="1"/>
  <c r="AV344" i="1"/>
  <c r="AU344" i="1"/>
  <c r="AD349" i="1"/>
  <c r="Z349" i="1"/>
  <c r="AV357" i="1"/>
  <c r="AU357" i="1"/>
  <c r="AW357" i="1"/>
  <c r="BB357" i="1" s="1"/>
  <c r="P301" i="1"/>
  <c r="Q306" i="1"/>
  <c r="P306" i="1"/>
  <c r="Z307" i="1"/>
  <c r="Y309" i="1"/>
  <c r="AP312" i="1"/>
  <c r="AT312" i="1" s="1"/>
  <c r="AP318" i="1"/>
  <c r="AT318" i="1" s="1"/>
  <c r="AK318" i="1" a="1"/>
  <c r="AK318" i="1" s="1"/>
  <c r="Z323" i="1"/>
  <c r="AP338" i="1"/>
  <c r="AT338" i="1" s="1"/>
  <c r="AK344" i="1" a="1"/>
  <c r="AK344" i="1" s="1"/>
  <c r="AP366" i="1"/>
  <c r="AT366" i="1" s="1"/>
  <c r="AK366" i="1" a="1"/>
  <c r="AK366" i="1" s="1"/>
  <c r="AP329" i="1"/>
  <c r="AT329" i="1" s="1"/>
  <c r="AK329" i="1" a="1"/>
  <c r="AK329" i="1" s="1"/>
  <c r="AF325" i="1"/>
  <c r="Y325" i="1"/>
  <c r="AP365" i="1"/>
  <c r="AT365" i="1" s="1"/>
  <c r="AK365" i="1" a="1"/>
  <c r="AK365" i="1" s="1"/>
  <c r="Q343" i="1"/>
  <c r="P343" i="1"/>
  <c r="AP349" i="1"/>
  <c r="AT349" i="1" s="1"/>
  <c r="AK349" i="1" a="1"/>
  <c r="AK349" i="1" s="1"/>
  <c r="AP350" i="1"/>
  <c r="AT350" i="1" s="1"/>
  <c r="AK350" i="1" a="1"/>
  <c r="AK350" i="1" s="1"/>
  <c r="AP362" i="1"/>
  <c r="AT362" i="1" s="1"/>
  <c r="AK362" i="1" a="1"/>
  <c r="AK362" i="1" s="1"/>
  <c r="U316" i="1"/>
  <c r="U332" i="1"/>
  <c r="AP340" i="1"/>
  <c r="AT340" i="1" s="1"/>
  <c r="AK340" i="1" a="1"/>
  <c r="AK340" i="1" s="1"/>
  <c r="AK342" i="1" a="1"/>
  <c r="AK342" i="1" s="1"/>
  <c r="AP342" i="1"/>
  <c r="AT342" i="1" s="1"/>
  <c r="Z353" i="1"/>
  <c r="AF359" i="1"/>
  <c r="AD396" i="1"/>
  <c r="Z396" i="1"/>
  <c r="U343" i="1"/>
  <c r="AV355" i="1"/>
  <c r="P319" i="1"/>
  <c r="P335" i="1"/>
  <c r="AF348" i="1"/>
  <c r="Y348" i="1"/>
  <c r="AW355" i="1"/>
  <c r="BB355" i="1" s="1"/>
  <c r="AW359" i="1"/>
  <c r="BB359" i="1" s="1"/>
  <c r="AV359" i="1"/>
  <c r="AU359" i="1"/>
  <c r="AF372" i="1"/>
  <c r="Y372" i="1"/>
  <c r="Q319" i="1"/>
  <c r="Q335" i="1"/>
  <c r="Z343" i="1"/>
  <c r="P352" i="1"/>
  <c r="AD356" i="1"/>
  <c r="Z356" i="1"/>
  <c r="Q313" i="1"/>
  <c r="P318" i="1"/>
  <c r="AF345" i="1"/>
  <c r="U346" i="1"/>
  <c r="Q346" i="1"/>
  <c r="P346" i="1"/>
  <c r="AF357" i="1"/>
  <c r="Y357" i="1"/>
  <c r="AD361" i="1"/>
  <c r="Z361" i="1"/>
  <c r="Y366" i="1"/>
  <c r="AF366" i="1"/>
  <c r="AF352" i="1"/>
  <c r="Y352" i="1"/>
  <c r="Q357" i="1"/>
  <c r="P357" i="1"/>
  <c r="AK368" i="1" a="1"/>
  <c r="AK368" i="1" s="1"/>
  <c r="AP368" i="1"/>
  <c r="AT368" i="1" s="1"/>
  <c r="Q307" i="1"/>
  <c r="P328" i="1"/>
  <c r="U344" i="1"/>
  <c r="Q344" i="1"/>
  <c r="P344" i="1"/>
  <c r="Y346" i="1"/>
  <c r="U357" i="1"/>
  <c r="AK369" i="1" a="1"/>
  <c r="AK369" i="1" s="1"/>
  <c r="AP369" i="1"/>
  <c r="AT369" i="1" s="1"/>
  <c r="AP371" i="1"/>
  <c r="AT371" i="1" s="1"/>
  <c r="AK371" i="1" a="1"/>
  <c r="AK371" i="1" s="1"/>
  <c r="AP398" i="1"/>
  <c r="AT398" i="1" s="1"/>
  <c r="AK398" i="1" a="1"/>
  <c r="AK398" i="1" s="1"/>
  <c r="AP345" i="1"/>
  <c r="AT345" i="1" s="1"/>
  <c r="AK358" i="1" a="1"/>
  <c r="AK358" i="1" s="1"/>
  <c r="AP358" i="1"/>
  <c r="AT358" i="1" s="1"/>
  <c r="AF367" i="1"/>
  <c r="Y367" i="1"/>
  <c r="AP370" i="1"/>
  <c r="AT370" i="1" s="1"/>
  <c r="AK370" i="1" a="1"/>
  <c r="AK370" i="1" s="1"/>
  <c r="Y371" i="1"/>
  <c r="AF371" i="1"/>
  <c r="AF385" i="1"/>
  <c r="Y385" i="1"/>
  <c r="AF390" i="1"/>
  <c r="Y390" i="1"/>
  <c r="AP403" i="1"/>
  <c r="AT403" i="1" s="1"/>
  <c r="AK403" i="1" a="1"/>
  <c r="AK403" i="1" s="1"/>
  <c r="P322" i="1"/>
  <c r="P338" i="1"/>
  <c r="Z342" i="1"/>
  <c r="AK347" i="1" a="1"/>
  <c r="AK347" i="1" s="1"/>
  <c r="AP347" i="1"/>
  <c r="AT347" i="1" s="1"/>
  <c r="AP367" i="1"/>
  <c r="AT367" i="1" s="1"/>
  <c r="AK367" i="1" a="1"/>
  <c r="AK367" i="1" s="1"/>
  <c r="AP376" i="1"/>
  <c r="AT376" i="1" s="1"/>
  <c r="AK376" i="1" a="1"/>
  <c r="AK376" i="1" s="1"/>
  <c r="Y402" i="1"/>
  <c r="AF402" i="1"/>
  <c r="U355" i="1"/>
  <c r="Q355" i="1"/>
  <c r="P355" i="1"/>
  <c r="AF362" i="1"/>
  <c r="Y362" i="1"/>
  <c r="AK363" i="1" a="1"/>
  <c r="AK363" i="1" s="1"/>
  <c r="AP363" i="1"/>
  <c r="AT363" i="1" s="1"/>
  <c r="AF370" i="1"/>
  <c r="Y370" i="1"/>
  <c r="AP372" i="1"/>
  <c r="AT372" i="1" s="1"/>
  <c r="AK372" i="1" a="1"/>
  <c r="AK372" i="1" s="1"/>
  <c r="AD359" i="1"/>
  <c r="Z359" i="1"/>
  <c r="AF368" i="1"/>
  <c r="Y368" i="1"/>
  <c r="AP382" i="1"/>
  <c r="AT382" i="1" s="1"/>
  <c r="AK382" i="1" a="1"/>
  <c r="AK382" i="1" s="1"/>
  <c r="AF401" i="1"/>
  <c r="Y401" i="1"/>
  <c r="U353" i="1"/>
  <c r="U369" i="1"/>
  <c r="AF373" i="1"/>
  <c r="AF395" i="1"/>
  <c r="Y395" i="1"/>
  <c r="AP395" i="1"/>
  <c r="AT395" i="1" s="1"/>
  <c r="AW409" i="1"/>
  <c r="BB409" i="1" s="1"/>
  <c r="AV409" i="1"/>
  <c r="AU409" i="1"/>
  <c r="P356" i="1"/>
  <c r="AK405" i="1" a="1"/>
  <c r="AK405" i="1" s="1"/>
  <c r="AP405" i="1"/>
  <c r="AT405" i="1" s="1"/>
  <c r="AP407" i="1"/>
  <c r="AT407" i="1" s="1"/>
  <c r="AK407" i="1" a="1"/>
  <c r="AK407" i="1" s="1"/>
  <c r="AP408" i="1"/>
  <c r="AT408" i="1" s="1"/>
  <c r="AK408" i="1" a="1"/>
  <c r="AK408" i="1" s="1"/>
  <c r="AF409" i="1"/>
  <c r="Y409" i="1"/>
  <c r="Q340" i="1"/>
  <c r="Q356" i="1"/>
  <c r="Y407" i="1"/>
  <c r="AF407" i="1"/>
  <c r="AF408" i="1"/>
  <c r="Y408" i="1"/>
  <c r="U409" i="1"/>
  <c r="Q409" i="1"/>
  <c r="P409" i="1"/>
  <c r="AK410" i="1" a="1"/>
  <c r="AK410" i="1" s="1"/>
  <c r="AP410" i="1"/>
  <c r="AT410" i="1" s="1"/>
  <c r="AP375" i="1"/>
  <c r="AT375" i="1" s="1"/>
  <c r="AK375" i="1" a="1"/>
  <c r="AK375" i="1" s="1"/>
  <c r="AW377" i="1"/>
  <c r="BB377" i="1" s="1"/>
  <c r="AV377" i="1"/>
  <c r="AU377" i="1"/>
  <c r="AK378" i="1" a="1"/>
  <c r="AK378" i="1" s="1"/>
  <c r="AP378" i="1"/>
  <c r="AT378" i="1" s="1"/>
  <c r="AP406" i="1"/>
  <c r="AT406" i="1" s="1"/>
  <c r="AK406" i="1" a="1"/>
  <c r="AK406" i="1" s="1"/>
  <c r="AF410" i="1"/>
  <c r="Y410" i="1"/>
  <c r="Y363" i="1"/>
  <c r="AF374" i="1"/>
  <c r="Y374" i="1"/>
  <c r="Y375" i="1"/>
  <c r="AF375" i="1"/>
  <c r="AF376" i="1"/>
  <c r="Y376" i="1"/>
  <c r="AF377" i="1"/>
  <c r="Y377" i="1"/>
  <c r="AF378" i="1"/>
  <c r="Y378" i="1"/>
  <c r="AK383" i="1" a="1"/>
  <c r="AK383" i="1" s="1"/>
  <c r="AP383" i="1"/>
  <c r="AT383" i="1" s="1"/>
  <c r="AF387" i="1"/>
  <c r="Y387" i="1"/>
  <c r="AP374" i="1"/>
  <c r="AT374" i="1" s="1"/>
  <c r="AK374" i="1" a="1"/>
  <c r="AK374" i="1" s="1"/>
  <c r="U377" i="1"/>
  <c r="Q377" i="1"/>
  <c r="AP380" i="1"/>
  <c r="AT380" i="1" s="1"/>
  <c r="AK380" i="1" a="1"/>
  <c r="AK380" i="1" s="1"/>
  <c r="AF383" i="1"/>
  <c r="Y383" i="1"/>
  <c r="AP386" i="1"/>
  <c r="AT386" i="1" s="1"/>
  <c r="AK386" i="1" a="1"/>
  <c r="AK386" i="1" s="1"/>
  <c r="AK388" i="1" a="1"/>
  <c r="AK388" i="1" s="1"/>
  <c r="AP388" i="1"/>
  <c r="AT388" i="1" s="1"/>
  <c r="P349" i="1"/>
  <c r="Q360" i="1"/>
  <c r="P365" i="1"/>
  <c r="P377" i="1"/>
  <c r="AP381" i="1"/>
  <c r="AT381" i="1" s="1"/>
  <c r="AK381" i="1" a="1"/>
  <c r="AK381" i="1" s="1"/>
  <c r="AF382" i="1"/>
  <c r="Y382" i="1"/>
  <c r="AK384" i="1" a="1"/>
  <c r="AK384" i="1" s="1"/>
  <c r="AP384" i="1"/>
  <c r="AT384" i="1" s="1"/>
  <c r="AP392" i="1"/>
  <c r="AT392" i="1" s="1"/>
  <c r="AK392" i="1" a="1"/>
  <c r="AK392" i="1" s="1"/>
  <c r="AW393" i="1"/>
  <c r="BB393" i="1" s="1"/>
  <c r="AV393" i="1"/>
  <c r="AU393" i="1"/>
  <c r="AK399" i="1" a="1"/>
  <c r="AK399" i="1" s="1"/>
  <c r="AP399" i="1"/>
  <c r="AT399" i="1" s="1"/>
  <c r="AF405" i="1"/>
  <c r="Y405" i="1"/>
  <c r="Q365" i="1"/>
  <c r="P370" i="1"/>
  <c r="AD381" i="1"/>
  <c r="Z381" i="1"/>
  <c r="U382" i="1"/>
  <c r="Q382" i="1"/>
  <c r="P382" i="1"/>
  <c r="AF384" i="1"/>
  <c r="Y384" i="1"/>
  <c r="AP385" i="1"/>
  <c r="AT385" i="1" s="1"/>
  <c r="AK385" i="1" a="1"/>
  <c r="AK385" i="1" s="1"/>
  <c r="AK389" i="1" a="1"/>
  <c r="AK389" i="1" s="1"/>
  <c r="AP389" i="1"/>
  <c r="AT389" i="1" s="1"/>
  <c r="AP391" i="1"/>
  <c r="AT391" i="1" s="1"/>
  <c r="AK391" i="1" a="1"/>
  <c r="AK391" i="1" s="1"/>
  <c r="AF392" i="1"/>
  <c r="Y392" i="1"/>
  <c r="AF393" i="1"/>
  <c r="Y393" i="1"/>
  <c r="AF398" i="1"/>
  <c r="Y398" i="1"/>
  <c r="AF406" i="1"/>
  <c r="Y406" i="1"/>
  <c r="Q370" i="1"/>
  <c r="AW373" i="1"/>
  <c r="BB373" i="1" s="1"/>
  <c r="AV373" i="1"/>
  <c r="AU373" i="1"/>
  <c r="Y391" i="1"/>
  <c r="AF391" i="1"/>
  <c r="U393" i="1"/>
  <c r="Q393" i="1"/>
  <c r="P393" i="1"/>
  <c r="AK394" i="1" a="1"/>
  <c r="AK394" i="1" s="1"/>
  <c r="AP394" i="1"/>
  <c r="AT394" i="1" s="1"/>
  <c r="AP397" i="1"/>
  <c r="AT397" i="1" s="1"/>
  <c r="AK397" i="1" a="1"/>
  <c r="AK397" i="1" s="1"/>
  <c r="AK400" i="1" a="1"/>
  <c r="AK400" i="1" s="1"/>
  <c r="AP400" i="1"/>
  <c r="AT400" i="1" s="1"/>
  <c r="AF403" i="1"/>
  <c r="Y403" i="1"/>
  <c r="AF411" i="1"/>
  <c r="Y411" i="1"/>
  <c r="Y386" i="1"/>
  <c r="AF386" i="1"/>
  <c r="AP387" i="1"/>
  <c r="AT387" i="1" s="1"/>
  <c r="AK387" i="1" a="1"/>
  <c r="AK387" i="1" s="1"/>
  <c r="AP390" i="1"/>
  <c r="AT390" i="1" s="1"/>
  <c r="AK390" i="1" a="1"/>
  <c r="AK390" i="1" s="1"/>
  <c r="AF394" i="1"/>
  <c r="Y394" i="1"/>
  <c r="AP396" i="1"/>
  <c r="AT396" i="1" s="1"/>
  <c r="AK396" i="1" a="1"/>
  <c r="AK396" i="1" s="1"/>
  <c r="AD397" i="1"/>
  <c r="Z397" i="1"/>
  <c r="AP402" i="1"/>
  <c r="AT402" i="1" s="1"/>
  <c r="AK402" i="1" a="1"/>
  <c r="AK402" i="1" s="1"/>
  <c r="AP411" i="1"/>
  <c r="AT411" i="1" s="1"/>
  <c r="P353" i="1"/>
  <c r="P369" i="1"/>
  <c r="Q373" i="1"/>
  <c r="P373" i="1"/>
  <c r="U373" i="1"/>
  <c r="AF379" i="1"/>
  <c r="Y379" i="1"/>
  <c r="Z380" i="1"/>
  <c r="AF381" i="1"/>
  <c r="AP379" i="1"/>
  <c r="AT379" i="1" s="1"/>
  <c r="AF388" i="1"/>
  <c r="Y388" i="1"/>
  <c r="AK393" i="1" a="1"/>
  <c r="AK393" i="1" s="1"/>
  <c r="AF397" i="1"/>
  <c r="AP401" i="1"/>
  <c r="AT401" i="1" s="1"/>
  <c r="AK401" i="1" a="1"/>
  <c r="AK401" i="1" s="1"/>
  <c r="AK404" i="1" a="1"/>
  <c r="AK404" i="1" s="1"/>
  <c r="AP404" i="1"/>
  <c r="AT404" i="1" s="1"/>
  <c r="AF389" i="1"/>
  <c r="Y389" i="1"/>
  <c r="AF399" i="1"/>
  <c r="Y399" i="1"/>
  <c r="U389" i="1"/>
  <c r="P398" i="1"/>
  <c r="U405" i="1"/>
  <c r="Q398" i="1"/>
  <c r="P376" i="1"/>
  <c r="P392" i="1"/>
  <c r="Y400" i="1"/>
  <c r="P408" i="1"/>
  <c r="Q376" i="1"/>
  <c r="P381" i="1"/>
  <c r="Q392" i="1"/>
  <c r="P397" i="1"/>
  <c r="Q408" i="1"/>
  <c r="Q397" i="1"/>
  <c r="P402" i="1"/>
  <c r="Q386" i="1"/>
  <c r="Q380" i="1"/>
  <c r="P385" i="1"/>
  <c r="Q396" i="1"/>
  <c r="P401" i="1"/>
  <c r="Z404" i="1"/>
  <c r="P374" i="1"/>
  <c r="Q385" i="1"/>
  <c r="P390" i="1"/>
  <c r="Q401" i="1"/>
  <c r="P406" i="1"/>
  <c r="Q374" i="1"/>
  <c r="P389" i="1"/>
  <c r="P405" i="1"/>
  <c r="P378" i="1"/>
  <c r="CY283" i="1"/>
  <c r="CF293" i="1"/>
  <c r="BI293" i="1" s="1"/>
  <c r="BM86" i="1"/>
  <c r="BN86" i="1" s="1"/>
  <c r="BR86" i="1" s="1"/>
  <c r="BZ168" i="1"/>
  <c r="CA168" i="1" s="1"/>
  <c r="BO244" i="1"/>
  <c r="CF121" i="1"/>
  <c r="BI121" i="1" s="1"/>
  <c r="CY236" i="1"/>
  <c r="BO100" i="1"/>
  <c r="CY201" i="1"/>
  <c r="CY51" i="1"/>
  <c r="CY364" i="1"/>
  <c r="CY292" i="1"/>
  <c r="CY380" i="1"/>
  <c r="CY332" i="1"/>
  <c r="CY308" i="1"/>
  <c r="CY396" i="1"/>
  <c r="CY248" i="1"/>
  <c r="CY312" i="1"/>
  <c r="CY348" i="1"/>
  <c r="CY328" i="1"/>
  <c r="CY276" i="1"/>
  <c r="CY378" i="1"/>
  <c r="CY343" i="1"/>
  <c r="BP248" i="1"/>
  <c r="BP264" i="1"/>
  <c r="BP296" i="1"/>
  <c r="BP312" i="1"/>
  <c r="BM328" i="1"/>
  <c r="BN328" i="1" s="1"/>
  <c r="BR328" i="1" s="1"/>
  <c r="BM344" i="1"/>
  <c r="BN344" i="1" s="1"/>
  <c r="BR344" i="1" s="1"/>
  <c r="BM360" i="1"/>
  <c r="BN360" i="1" s="1"/>
  <c r="BR360" i="1" s="1"/>
  <c r="BM376" i="1"/>
  <c r="BN376" i="1" s="1"/>
  <c r="BR376" i="1" s="1"/>
  <c r="BP392" i="1"/>
  <c r="BM408" i="1"/>
  <c r="BN408" i="1" s="1"/>
  <c r="BR408" i="1" s="1"/>
  <c r="BO249" i="1"/>
  <c r="BO265" i="1"/>
  <c r="BO297" i="1"/>
  <c r="BO313" i="1"/>
  <c r="BM329" i="1"/>
  <c r="BN329" i="1" s="1"/>
  <c r="BM345" i="1"/>
  <c r="BN345" i="1" s="1"/>
  <c r="BR345" i="1" s="1"/>
  <c r="BM361" i="1"/>
  <c r="BN361" i="1" s="1"/>
  <c r="BR361" i="1" s="1"/>
  <c r="BM377" i="1"/>
  <c r="BN377" i="1" s="1"/>
  <c r="BR377" i="1" s="1"/>
  <c r="BO393" i="1"/>
  <c r="BZ346" i="1"/>
  <c r="CA346" i="1" s="1"/>
  <c r="CF394" i="1"/>
  <c r="BI394" i="1" s="1"/>
  <c r="CF251" i="1"/>
  <c r="BI251" i="1" s="1"/>
  <c r="BZ267" i="1"/>
  <c r="CA267" i="1" s="1"/>
  <c r="BZ283" i="1"/>
  <c r="CA283" i="1" s="1"/>
  <c r="BZ299" i="1"/>
  <c r="CA299" i="1" s="1"/>
  <c r="BM237" i="1"/>
  <c r="BN237" i="1" s="1"/>
  <c r="BR237" i="1" s="1"/>
  <c r="BO238" i="1"/>
  <c r="BM351" i="1"/>
  <c r="BN351" i="1" s="1"/>
  <c r="BR351" i="1" s="1"/>
  <c r="BP288" i="1"/>
  <c r="BM352" i="1"/>
  <c r="BN352" i="1" s="1"/>
  <c r="BR352" i="1" s="1"/>
  <c r="BO289" i="1"/>
  <c r="BZ305" i="1"/>
  <c r="CA305" i="1" s="1"/>
  <c r="BO260" i="1"/>
  <c r="BM292" i="1"/>
  <c r="BN292" i="1" s="1"/>
  <c r="BR292" i="1" s="1"/>
  <c r="BM308" i="1"/>
  <c r="BN308" i="1" s="1"/>
  <c r="BR308" i="1" s="1"/>
  <c r="BZ340" i="1"/>
  <c r="CA340" i="1" s="1"/>
  <c r="BM356" i="1"/>
  <c r="BN356" i="1" s="1"/>
  <c r="BR356" i="1" s="1"/>
  <c r="BO117" i="1"/>
  <c r="BZ389" i="1"/>
  <c r="CA389" i="1" s="1"/>
  <c r="BZ262" i="1"/>
  <c r="CA262" i="1" s="1"/>
  <c r="BZ294" i="1"/>
  <c r="CA294" i="1" s="1"/>
  <c r="BO151" i="1"/>
  <c r="CF167" i="1"/>
  <c r="BI167" i="1" s="1"/>
  <c r="BZ311" i="1"/>
  <c r="CA311" i="1" s="1"/>
  <c r="CY82" i="1"/>
  <c r="Q36" i="5"/>
  <c r="S36" i="5"/>
  <c r="Q44" i="5"/>
  <c r="S44" i="5"/>
  <c r="Q52" i="5"/>
  <c r="S52" i="5"/>
  <c r="Q30" i="5"/>
  <c r="S30" i="5"/>
  <c r="Q38" i="5"/>
  <c r="S38" i="5"/>
  <c r="Q46" i="5"/>
  <c r="S46" i="5"/>
  <c r="Q51" i="5"/>
  <c r="P51" i="5"/>
  <c r="N51" i="5"/>
  <c r="O51" i="5" s="1"/>
  <c r="S51" i="5"/>
  <c r="Q39" i="5"/>
  <c r="P39" i="5"/>
  <c r="N39" i="5"/>
  <c r="O39" i="5" s="1"/>
  <c r="S39" i="5"/>
  <c r="Q45" i="5"/>
  <c r="P45" i="5"/>
  <c r="N45" i="5"/>
  <c r="O45" i="5" s="1"/>
  <c r="S45" i="5"/>
  <c r="Q33" i="5"/>
  <c r="P33" i="5"/>
  <c r="N33" i="5"/>
  <c r="O33" i="5" s="1"/>
  <c r="S33" i="5"/>
  <c r="Q9" i="5"/>
  <c r="P9" i="5"/>
  <c r="N9" i="5"/>
  <c r="O9" i="5" s="1"/>
  <c r="Q53" i="5"/>
  <c r="P53" i="5"/>
  <c r="N53" i="5"/>
  <c r="O53" i="5" s="1"/>
  <c r="S53" i="5"/>
  <c r="Q47" i="5"/>
  <c r="P47" i="5"/>
  <c r="S47" i="5"/>
  <c r="N47" i="5"/>
  <c r="O47" i="5" s="1"/>
  <c r="Q41" i="5"/>
  <c r="P41" i="5"/>
  <c r="N41" i="5"/>
  <c r="O41" i="5" s="1"/>
  <c r="S41" i="5"/>
  <c r="Q35" i="5"/>
  <c r="P35" i="5"/>
  <c r="N35" i="5"/>
  <c r="O35" i="5" s="1"/>
  <c r="S35" i="5"/>
  <c r="Q55" i="5"/>
  <c r="P55" i="5"/>
  <c r="N55" i="5"/>
  <c r="O55" i="5" s="1"/>
  <c r="S55" i="5"/>
  <c r="Q49" i="5"/>
  <c r="S49" i="5"/>
  <c r="P49" i="5"/>
  <c r="N49" i="5"/>
  <c r="O49" i="5" s="1"/>
  <c r="Q43" i="5"/>
  <c r="P43" i="5"/>
  <c r="N43" i="5"/>
  <c r="O43" i="5" s="1"/>
  <c r="S43" i="5"/>
  <c r="Q37" i="5"/>
  <c r="P37" i="5"/>
  <c r="N37" i="5"/>
  <c r="O37" i="5" s="1"/>
  <c r="S37" i="5"/>
  <c r="Q31" i="5"/>
  <c r="P31" i="5"/>
  <c r="N31" i="5"/>
  <c r="O31" i="5" s="1"/>
  <c r="S31" i="5"/>
  <c r="Q57" i="5"/>
  <c r="P57" i="5"/>
  <c r="N57" i="5"/>
  <c r="O57" i="5" s="1"/>
  <c r="S57" i="5"/>
  <c r="K10" i="5"/>
  <c r="L10" i="5" s="1"/>
  <c r="N30" i="5"/>
  <c r="O30" i="5" s="1"/>
  <c r="N32" i="5"/>
  <c r="O32" i="5" s="1"/>
  <c r="N34" i="5"/>
  <c r="O34" i="5" s="1"/>
  <c r="N36" i="5"/>
  <c r="O36" i="5" s="1"/>
  <c r="N38" i="5"/>
  <c r="O38" i="5" s="1"/>
  <c r="N40" i="5"/>
  <c r="O40" i="5" s="1"/>
  <c r="N42" i="5"/>
  <c r="O42" i="5" s="1"/>
  <c r="N44" i="5"/>
  <c r="O44" i="5" s="1"/>
  <c r="N46" i="5"/>
  <c r="O46" i="5" s="1"/>
  <c r="N48" i="5"/>
  <c r="O48" i="5" s="1"/>
  <c r="N50" i="5"/>
  <c r="O50" i="5" s="1"/>
  <c r="N52" i="5"/>
  <c r="O52" i="5" s="1"/>
  <c r="N54" i="5"/>
  <c r="O54" i="5" s="1"/>
  <c r="N56" i="5"/>
  <c r="O56" i="5" s="1"/>
  <c r="P30" i="5"/>
  <c r="P32" i="5"/>
  <c r="P34" i="5"/>
  <c r="P36" i="5"/>
  <c r="P38" i="5"/>
  <c r="P40" i="5"/>
  <c r="P42" i="5"/>
  <c r="P44" i="5"/>
  <c r="P46" i="5"/>
  <c r="P48" i="5"/>
  <c r="P50" i="5"/>
  <c r="P52" i="5"/>
  <c r="P54" i="5"/>
  <c r="P56" i="5"/>
  <c r="BM244" i="1"/>
  <c r="BN244" i="1" s="1"/>
  <c r="BR244" i="1" s="1"/>
  <c r="BM296" i="1"/>
  <c r="BN296" i="1" s="1"/>
  <c r="BR296" i="1" s="1"/>
  <c r="BM409" i="1"/>
  <c r="BN409" i="1" s="1"/>
  <c r="BR409" i="1" s="1"/>
  <c r="BO353" i="1"/>
  <c r="CC124" i="1"/>
  <c r="CD124" i="1" s="1"/>
  <c r="BP124" i="1"/>
  <c r="BO124" i="1"/>
  <c r="CF124" i="1"/>
  <c r="BI124" i="1" s="1"/>
  <c r="CC156" i="1"/>
  <c r="CD156" i="1" s="1"/>
  <c r="CF156" i="1"/>
  <c r="BI156" i="1" s="1"/>
  <c r="BM156" i="1"/>
  <c r="BN156" i="1" s="1"/>
  <c r="BR156" i="1" s="1"/>
  <c r="BZ156" i="1"/>
  <c r="CA156" i="1" s="1"/>
  <c r="BP156" i="1"/>
  <c r="BO156" i="1"/>
  <c r="CC172" i="1"/>
  <c r="CD172" i="1" s="1"/>
  <c r="BM172" i="1"/>
  <c r="BN172" i="1" s="1"/>
  <c r="BR172" i="1" s="1"/>
  <c r="BP172" i="1"/>
  <c r="BO172" i="1"/>
  <c r="CF172" i="1"/>
  <c r="BI172" i="1" s="1"/>
  <c r="BZ172" i="1"/>
  <c r="CA172" i="1" s="1"/>
  <c r="CC252" i="1"/>
  <c r="CD252" i="1" s="1"/>
  <c r="BP252" i="1"/>
  <c r="CF252" i="1"/>
  <c r="BI252" i="1" s="1"/>
  <c r="BM252" i="1"/>
  <c r="BN252" i="1" s="1"/>
  <c r="BR252" i="1" s="1"/>
  <c r="BZ252" i="1"/>
  <c r="CA252" i="1" s="1"/>
  <c r="CC268" i="1"/>
  <c r="CD268" i="1" s="1"/>
  <c r="BP268" i="1"/>
  <c r="CF268" i="1"/>
  <c r="BI268" i="1" s="1"/>
  <c r="BZ268" i="1"/>
  <c r="CA268" i="1" s="1"/>
  <c r="BM268" i="1"/>
  <c r="BN268" i="1" s="1"/>
  <c r="BR268" i="1" s="1"/>
  <c r="CC284" i="1"/>
  <c r="CD284" i="1" s="1"/>
  <c r="BP284" i="1"/>
  <c r="BO284" i="1"/>
  <c r="CF284" i="1"/>
  <c r="BI284" i="1" s="1"/>
  <c r="BM284" i="1"/>
  <c r="BN284" i="1" s="1"/>
  <c r="BR284" i="1" s="1"/>
  <c r="BZ284" i="1"/>
  <c r="CA284" i="1" s="1"/>
  <c r="CC300" i="1"/>
  <c r="CD300" i="1" s="1"/>
  <c r="BP300" i="1"/>
  <c r="BO300" i="1"/>
  <c r="CF300" i="1"/>
  <c r="BI300" i="1" s="1"/>
  <c r="BM300" i="1"/>
  <c r="BN300" i="1" s="1"/>
  <c r="BR300" i="1" s="1"/>
  <c r="BZ300" i="1"/>
  <c r="CA300" i="1" s="1"/>
  <c r="CC316" i="1"/>
  <c r="CD316" i="1" s="1"/>
  <c r="BZ316" i="1"/>
  <c r="CA316" i="1" s="1"/>
  <c r="BP316" i="1"/>
  <c r="BO316" i="1"/>
  <c r="BM316" i="1"/>
  <c r="BN316" i="1" s="1"/>
  <c r="BR316" i="1" s="1"/>
  <c r="CC332" i="1"/>
  <c r="CD332" i="1" s="1"/>
  <c r="CF332" i="1"/>
  <c r="BI332" i="1" s="1"/>
  <c r="BZ332" i="1"/>
  <c r="CA332" i="1" s="1"/>
  <c r="BP332" i="1"/>
  <c r="BO332" i="1"/>
  <c r="BM332" i="1"/>
  <c r="BN332" i="1" s="1"/>
  <c r="BR332" i="1" s="1"/>
  <c r="CC348" i="1"/>
  <c r="CD348" i="1" s="1"/>
  <c r="CF348" i="1"/>
  <c r="BI348" i="1" s="1"/>
  <c r="BP348" i="1"/>
  <c r="BO348" i="1"/>
  <c r="BZ348" i="1"/>
  <c r="CA348" i="1" s="1"/>
  <c r="BM348" i="1"/>
  <c r="BN348" i="1" s="1"/>
  <c r="BR348" i="1" s="1"/>
  <c r="CC364" i="1"/>
  <c r="CD364" i="1" s="1"/>
  <c r="CF364" i="1"/>
  <c r="BI364" i="1" s="1"/>
  <c r="BZ364" i="1"/>
  <c r="CA364" i="1" s="1"/>
  <c r="BP364" i="1"/>
  <c r="BO364" i="1"/>
  <c r="BM364" i="1"/>
  <c r="BN364" i="1" s="1"/>
  <c r="BR364" i="1" s="1"/>
  <c r="CC380" i="1"/>
  <c r="CD380" i="1" s="1"/>
  <c r="CF380" i="1"/>
  <c r="BI380" i="1" s="1"/>
  <c r="BZ380" i="1"/>
  <c r="CA380" i="1" s="1"/>
  <c r="BP380" i="1"/>
  <c r="BO380" i="1"/>
  <c r="BM380" i="1"/>
  <c r="BN380" i="1" s="1"/>
  <c r="BR380" i="1" s="1"/>
  <c r="CC396" i="1"/>
  <c r="CD396" i="1" s="1"/>
  <c r="CF396" i="1"/>
  <c r="BI396" i="1" s="1"/>
  <c r="BZ396" i="1"/>
  <c r="CA396" i="1" s="1"/>
  <c r="BP396" i="1"/>
  <c r="BO396" i="1"/>
  <c r="BM396" i="1"/>
  <c r="BN396" i="1" s="1"/>
  <c r="BR396" i="1" s="1"/>
  <c r="BP352" i="1"/>
  <c r="BP301" i="1"/>
  <c r="BO301" i="1"/>
  <c r="CF301" i="1"/>
  <c r="BI301" i="1" s="1"/>
  <c r="CC301" i="1"/>
  <c r="CD301" i="1" s="1"/>
  <c r="BZ301" i="1"/>
  <c r="CA301" i="1" s="1"/>
  <c r="BM301" i="1"/>
  <c r="BN301" i="1" s="1"/>
  <c r="BR301" i="1" s="1"/>
  <c r="CF333" i="1"/>
  <c r="BI333" i="1" s="1"/>
  <c r="BZ333" i="1"/>
  <c r="CA333" i="1" s="1"/>
  <c r="BP333" i="1"/>
  <c r="BO333" i="1"/>
  <c r="CC333" i="1"/>
  <c r="CD333" i="1" s="1"/>
  <c r="BM333" i="1"/>
  <c r="BN333" i="1" s="1"/>
  <c r="BR333" i="1" s="1"/>
  <c r="CF381" i="1"/>
  <c r="BI381" i="1" s="1"/>
  <c r="BZ381" i="1"/>
  <c r="CA381" i="1" s="1"/>
  <c r="CC381" i="1"/>
  <c r="CD381" i="1" s="1"/>
  <c r="BP381" i="1"/>
  <c r="BO381" i="1"/>
  <c r="BM381" i="1"/>
  <c r="BN381" i="1" s="1"/>
  <c r="BR381" i="1" s="1"/>
  <c r="CC238" i="1"/>
  <c r="CD238" i="1" s="1"/>
  <c r="BM238" i="1"/>
  <c r="BN238" i="1" s="1"/>
  <c r="BR238" i="1" s="1"/>
  <c r="BP238" i="1"/>
  <c r="CC254" i="1"/>
  <c r="CD254" i="1" s="1"/>
  <c r="BP254" i="1"/>
  <c r="BO254" i="1"/>
  <c r="CF254" i="1"/>
  <c r="BI254" i="1" s="1"/>
  <c r="BZ254" i="1"/>
  <c r="CA254" i="1" s="1"/>
  <c r="BM254" i="1"/>
  <c r="BN254" i="1" s="1"/>
  <c r="BR254" i="1" s="1"/>
  <c r="CC270" i="1"/>
  <c r="CD270" i="1" s="1"/>
  <c r="BP270" i="1"/>
  <c r="BO270" i="1"/>
  <c r="CF270" i="1"/>
  <c r="BI270" i="1" s="1"/>
  <c r="BZ270" i="1"/>
  <c r="CA270" i="1" s="1"/>
  <c r="BM270" i="1"/>
  <c r="BN270" i="1" s="1"/>
  <c r="BR270" i="1" s="1"/>
  <c r="CC286" i="1"/>
  <c r="CD286" i="1" s="1"/>
  <c r="BP286" i="1"/>
  <c r="BO286" i="1"/>
  <c r="CF286" i="1"/>
  <c r="BI286" i="1" s="1"/>
  <c r="BZ286" i="1"/>
  <c r="CA286" i="1" s="1"/>
  <c r="BM286" i="1"/>
  <c r="BN286" i="1" s="1"/>
  <c r="BR286" i="1" s="1"/>
  <c r="CC302" i="1"/>
  <c r="CD302" i="1" s="1"/>
  <c r="BP302" i="1"/>
  <c r="BO302" i="1"/>
  <c r="CF302" i="1"/>
  <c r="BI302" i="1" s="1"/>
  <c r="BZ302" i="1"/>
  <c r="CA302" i="1" s="1"/>
  <c r="BM302" i="1"/>
  <c r="BN302" i="1" s="1"/>
  <c r="BR302" i="1" s="1"/>
  <c r="CC318" i="1"/>
  <c r="CD318" i="1" s="1"/>
  <c r="BP318" i="1"/>
  <c r="BO318" i="1"/>
  <c r="BM318" i="1"/>
  <c r="BN318" i="1" s="1"/>
  <c r="BR318" i="1" s="1"/>
  <c r="CF318" i="1"/>
  <c r="BI318" i="1" s="1"/>
  <c r="BZ318" i="1"/>
  <c r="CA318" i="1" s="1"/>
  <c r="CC334" i="1"/>
  <c r="CD334" i="1" s="1"/>
  <c r="BP334" i="1"/>
  <c r="BO334" i="1"/>
  <c r="BM334" i="1"/>
  <c r="BN334" i="1" s="1"/>
  <c r="BR334" i="1" s="1"/>
  <c r="BZ334" i="1"/>
  <c r="CA334" i="1" s="1"/>
  <c r="CC350" i="1"/>
  <c r="CD350" i="1" s="1"/>
  <c r="CF350" i="1"/>
  <c r="BI350" i="1" s="1"/>
  <c r="BP350" i="1"/>
  <c r="BZ350" i="1"/>
  <c r="CA350" i="1" s="1"/>
  <c r="BO350" i="1"/>
  <c r="BM350" i="1"/>
  <c r="BN350" i="1" s="1"/>
  <c r="BR350" i="1" s="1"/>
  <c r="CF366" i="1"/>
  <c r="BI366" i="1" s="1"/>
  <c r="BZ366" i="1"/>
  <c r="CA366" i="1" s="1"/>
  <c r="CC366" i="1"/>
  <c r="CD366" i="1" s="1"/>
  <c r="BP366" i="1"/>
  <c r="BO366" i="1"/>
  <c r="BM366" i="1"/>
  <c r="BN366" i="1" s="1"/>
  <c r="BR366" i="1" s="1"/>
  <c r="CF382" i="1"/>
  <c r="BI382" i="1" s="1"/>
  <c r="BZ382" i="1"/>
  <c r="CA382" i="1" s="1"/>
  <c r="CC382" i="1"/>
  <c r="CD382" i="1" s="1"/>
  <c r="BP382" i="1"/>
  <c r="BO382" i="1"/>
  <c r="BM382" i="1"/>
  <c r="BN382" i="1" s="1"/>
  <c r="BR382" i="1" s="1"/>
  <c r="CF398" i="1"/>
  <c r="BI398" i="1" s="1"/>
  <c r="BZ398" i="1"/>
  <c r="CA398" i="1" s="1"/>
  <c r="CC398" i="1"/>
  <c r="CD398" i="1" s="1"/>
  <c r="BP398" i="1"/>
  <c r="BO398" i="1"/>
  <c r="BM398" i="1"/>
  <c r="BN398" i="1" s="1"/>
  <c r="BR398" i="1" s="1"/>
  <c r="BM248" i="1"/>
  <c r="BN248" i="1" s="1"/>
  <c r="BR248" i="1" s="1"/>
  <c r="BM297" i="1"/>
  <c r="BN297" i="1" s="1"/>
  <c r="BR297" i="1" s="1"/>
  <c r="BP360" i="1"/>
  <c r="CF256" i="1"/>
  <c r="BI256" i="1" s="1"/>
  <c r="CC125" i="1"/>
  <c r="CD125" i="1" s="1"/>
  <c r="CF125" i="1"/>
  <c r="BI125" i="1" s="1"/>
  <c r="BZ125" i="1"/>
  <c r="CA125" i="1" s="1"/>
  <c r="BO125" i="1"/>
  <c r="CC157" i="1"/>
  <c r="CD157" i="1" s="1"/>
  <c r="CF157" i="1"/>
  <c r="BI157" i="1" s="1"/>
  <c r="BZ157" i="1"/>
  <c r="CA157" i="1" s="1"/>
  <c r="BM157" i="1"/>
  <c r="BN157" i="1" s="1"/>
  <c r="BR157" i="1" s="1"/>
  <c r="BP157" i="1"/>
  <c r="BO157" i="1"/>
  <c r="BZ237" i="1"/>
  <c r="CA237" i="1" s="1"/>
  <c r="CC237" i="1"/>
  <c r="CD237" i="1" s="1"/>
  <c r="CF237" i="1"/>
  <c r="BI237" i="1" s="1"/>
  <c r="BO237" i="1"/>
  <c r="BP317" i="1"/>
  <c r="BO317" i="1"/>
  <c r="CC317" i="1"/>
  <c r="CD317" i="1" s="1"/>
  <c r="BM317" i="1"/>
  <c r="BN317" i="1" s="1"/>
  <c r="BR317" i="1" s="1"/>
  <c r="CF317" i="1"/>
  <c r="BI317" i="1" s="1"/>
  <c r="CF349" i="1"/>
  <c r="BI349" i="1" s="1"/>
  <c r="BP349" i="1"/>
  <c r="CC349" i="1"/>
  <c r="CD349" i="1" s="1"/>
  <c r="BZ349" i="1"/>
  <c r="CA349" i="1" s="1"/>
  <c r="BO349" i="1"/>
  <c r="BM349" i="1"/>
  <c r="BN349" i="1" s="1"/>
  <c r="BR349" i="1" s="1"/>
  <c r="CF397" i="1"/>
  <c r="BI397" i="1" s="1"/>
  <c r="BZ397" i="1"/>
  <c r="CA397" i="1" s="1"/>
  <c r="CC397" i="1"/>
  <c r="CD397" i="1" s="1"/>
  <c r="BP397" i="1"/>
  <c r="BO397" i="1"/>
  <c r="BM397" i="1"/>
  <c r="BN397" i="1" s="1"/>
  <c r="BR397" i="1" s="1"/>
  <c r="CC255" i="1"/>
  <c r="CD255" i="1" s="1"/>
  <c r="BP255" i="1"/>
  <c r="BO255" i="1"/>
  <c r="CF255" i="1"/>
  <c r="BI255" i="1" s="1"/>
  <c r="BZ255" i="1"/>
  <c r="CA255" i="1" s="1"/>
  <c r="CC271" i="1"/>
  <c r="CD271" i="1" s="1"/>
  <c r="BP271" i="1"/>
  <c r="CF271" i="1"/>
  <c r="BI271" i="1" s="1"/>
  <c r="BO271" i="1"/>
  <c r="BZ271" i="1"/>
  <c r="CA271" i="1" s="1"/>
  <c r="CC287" i="1"/>
  <c r="CD287" i="1" s="1"/>
  <c r="BP287" i="1"/>
  <c r="CF287" i="1"/>
  <c r="BI287" i="1" s="1"/>
  <c r="BO287" i="1"/>
  <c r="BZ287" i="1"/>
  <c r="CA287" i="1" s="1"/>
  <c r="CC303" i="1"/>
  <c r="CD303" i="1" s="1"/>
  <c r="BP303" i="1"/>
  <c r="BO303" i="1"/>
  <c r="CF303" i="1"/>
  <c r="BI303" i="1" s="1"/>
  <c r="BZ303" i="1"/>
  <c r="CA303" i="1" s="1"/>
  <c r="CC319" i="1"/>
  <c r="CD319" i="1" s="1"/>
  <c r="BP319" i="1"/>
  <c r="BO319" i="1"/>
  <c r="CF319" i="1"/>
  <c r="BI319" i="1" s="1"/>
  <c r="BZ319" i="1"/>
  <c r="CA319" i="1" s="1"/>
  <c r="CC335" i="1"/>
  <c r="CD335" i="1" s="1"/>
  <c r="BP335" i="1"/>
  <c r="BO335" i="1"/>
  <c r="CF335" i="1"/>
  <c r="BI335" i="1" s="1"/>
  <c r="CC351" i="1"/>
  <c r="CD351" i="1" s="1"/>
  <c r="BP351" i="1"/>
  <c r="BZ351" i="1"/>
  <c r="CA351" i="1" s="1"/>
  <c r="BO351" i="1"/>
  <c r="CC367" i="1"/>
  <c r="CD367" i="1" s="1"/>
  <c r="CF367" i="1"/>
  <c r="BI367" i="1" s="1"/>
  <c r="BP367" i="1"/>
  <c r="BO367" i="1"/>
  <c r="BZ367" i="1"/>
  <c r="CA367" i="1" s="1"/>
  <c r="BZ383" i="1"/>
  <c r="CA383" i="1" s="1"/>
  <c r="CC383" i="1"/>
  <c r="CD383" i="1" s="1"/>
  <c r="BP383" i="1"/>
  <c r="BO383" i="1"/>
  <c r="CF383" i="1"/>
  <c r="BI383" i="1" s="1"/>
  <c r="CF399" i="1"/>
  <c r="BI399" i="1" s="1"/>
  <c r="BZ399" i="1"/>
  <c r="CA399" i="1" s="1"/>
  <c r="CC399" i="1"/>
  <c r="CD399" i="1" s="1"/>
  <c r="BP399" i="1"/>
  <c r="BO399" i="1"/>
  <c r="BM249" i="1"/>
  <c r="BN249" i="1" s="1"/>
  <c r="BR249" i="1" s="1"/>
  <c r="BM303" i="1"/>
  <c r="BN303" i="1" s="1"/>
  <c r="BR303" i="1" s="1"/>
  <c r="BO361" i="1"/>
  <c r="BZ257" i="1"/>
  <c r="CA257" i="1" s="1"/>
  <c r="CC256" i="1"/>
  <c r="CD256" i="1" s="1"/>
  <c r="BZ256" i="1"/>
  <c r="CA256" i="1" s="1"/>
  <c r="BO256" i="1"/>
  <c r="CC272" i="1"/>
  <c r="CD272" i="1" s="1"/>
  <c r="BZ272" i="1"/>
  <c r="CA272" i="1" s="1"/>
  <c r="BO272" i="1"/>
  <c r="CC288" i="1"/>
  <c r="CD288" i="1" s="1"/>
  <c r="BZ288" i="1"/>
  <c r="CA288" i="1" s="1"/>
  <c r="BO288" i="1"/>
  <c r="CC304" i="1"/>
  <c r="CD304" i="1" s="1"/>
  <c r="BZ304" i="1"/>
  <c r="CA304" i="1" s="1"/>
  <c r="CF304" i="1"/>
  <c r="BI304" i="1" s="1"/>
  <c r="BO304" i="1"/>
  <c r="CC320" i="1"/>
  <c r="CD320" i="1" s="1"/>
  <c r="CF320" i="1"/>
  <c r="BI320" i="1" s="1"/>
  <c r="BZ320" i="1"/>
  <c r="CA320" i="1" s="1"/>
  <c r="BO320" i="1"/>
  <c r="CC336" i="1"/>
  <c r="CD336" i="1" s="1"/>
  <c r="CF336" i="1"/>
  <c r="BI336" i="1" s="1"/>
  <c r="BZ336" i="1"/>
  <c r="CA336" i="1" s="1"/>
  <c r="BO336" i="1"/>
  <c r="CC352" i="1"/>
  <c r="CD352" i="1" s="1"/>
  <c r="CF352" i="1"/>
  <c r="BI352" i="1" s="1"/>
  <c r="BO352" i="1"/>
  <c r="CF368" i="1"/>
  <c r="BI368" i="1" s="1"/>
  <c r="CC368" i="1"/>
  <c r="CD368" i="1" s="1"/>
  <c r="BZ368" i="1"/>
  <c r="CA368" i="1" s="1"/>
  <c r="BO368" i="1"/>
  <c r="CC384" i="1"/>
  <c r="CD384" i="1" s="1"/>
  <c r="CF384" i="1"/>
  <c r="BI384" i="1" s="1"/>
  <c r="BZ384" i="1"/>
  <c r="CA384" i="1" s="1"/>
  <c r="BM384" i="1"/>
  <c r="BN384" i="1" s="1"/>
  <c r="BR384" i="1" s="1"/>
  <c r="BO384" i="1"/>
  <c r="BZ400" i="1"/>
  <c r="CA400" i="1" s="1"/>
  <c r="CC400" i="1"/>
  <c r="CD400" i="1" s="1"/>
  <c r="BM400" i="1"/>
  <c r="BN400" i="1" s="1"/>
  <c r="BR400" i="1" s="1"/>
  <c r="CF400" i="1"/>
  <c r="BI400" i="1" s="1"/>
  <c r="BO400" i="1"/>
  <c r="BM255" i="1"/>
  <c r="BN255" i="1" s="1"/>
  <c r="BR255" i="1" s="1"/>
  <c r="BM304" i="1"/>
  <c r="BN304" i="1" s="1"/>
  <c r="BR304" i="1" s="1"/>
  <c r="BO252" i="1"/>
  <c r="BP304" i="1"/>
  <c r="BP368" i="1"/>
  <c r="BZ100" i="1"/>
  <c r="CA100" i="1" s="1"/>
  <c r="CF351" i="1"/>
  <c r="BI351" i="1" s="1"/>
  <c r="CC17" i="1"/>
  <c r="CD17" i="1" s="1"/>
  <c r="CF17" i="1"/>
  <c r="BI17" i="1" s="1"/>
  <c r="CA17" i="1"/>
  <c r="CC33" i="1"/>
  <c r="CD33" i="1" s="1"/>
  <c r="CF33" i="1"/>
  <c r="BI33" i="1" s="1"/>
  <c r="CA33" i="1"/>
  <c r="CC209" i="1"/>
  <c r="CD209" i="1" s="1"/>
  <c r="BP209" i="1"/>
  <c r="CF209" i="1"/>
  <c r="BI209" i="1" s="1"/>
  <c r="BM209" i="1"/>
  <c r="BN209" i="1" s="1"/>
  <c r="BR209" i="1" s="1"/>
  <c r="BZ209" i="1"/>
  <c r="CA209" i="1" s="1"/>
  <c r="CC257" i="1"/>
  <c r="CD257" i="1" s="1"/>
  <c r="BM257" i="1"/>
  <c r="BN257" i="1" s="1"/>
  <c r="BR257" i="1" s="1"/>
  <c r="CF257" i="1"/>
  <c r="BI257" i="1" s="1"/>
  <c r="BP257" i="1"/>
  <c r="CC273" i="1"/>
  <c r="CD273" i="1" s="1"/>
  <c r="BM273" i="1"/>
  <c r="BN273" i="1" s="1"/>
  <c r="BR273" i="1" s="1"/>
  <c r="CF273" i="1"/>
  <c r="BI273" i="1" s="1"/>
  <c r="BZ273" i="1"/>
  <c r="CA273" i="1" s="1"/>
  <c r="BP273" i="1"/>
  <c r="CC289" i="1"/>
  <c r="CD289" i="1" s="1"/>
  <c r="BM289" i="1"/>
  <c r="BN289" i="1" s="1"/>
  <c r="BR289" i="1" s="1"/>
  <c r="CF289" i="1"/>
  <c r="BI289" i="1" s="1"/>
  <c r="BP289" i="1"/>
  <c r="CC305" i="1"/>
  <c r="CD305" i="1" s="1"/>
  <c r="BM305" i="1"/>
  <c r="BN305" i="1" s="1"/>
  <c r="BR305" i="1" s="1"/>
  <c r="CF305" i="1"/>
  <c r="BI305" i="1" s="1"/>
  <c r="BP305" i="1"/>
  <c r="CC321" i="1"/>
  <c r="CD321" i="1" s="1"/>
  <c r="CF321" i="1"/>
  <c r="BI321" i="1" s="1"/>
  <c r="BZ321" i="1"/>
  <c r="CA321" i="1" s="1"/>
  <c r="BM321" i="1"/>
  <c r="BN321" i="1" s="1"/>
  <c r="BR321" i="1" s="1"/>
  <c r="BP321" i="1"/>
  <c r="CC337" i="1"/>
  <c r="CD337" i="1" s="1"/>
  <c r="CF337" i="1"/>
  <c r="BI337" i="1" s="1"/>
  <c r="BM337" i="1"/>
  <c r="BN337" i="1" s="1"/>
  <c r="BR337" i="1" s="1"/>
  <c r="BZ337" i="1"/>
  <c r="CA337" i="1" s="1"/>
  <c r="BP337" i="1"/>
  <c r="CC353" i="1"/>
  <c r="CD353" i="1" s="1"/>
  <c r="BM353" i="1"/>
  <c r="BN353" i="1" s="1"/>
  <c r="BR353" i="1" s="1"/>
  <c r="CF353" i="1"/>
  <c r="BI353" i="1" s="1"/>
  <c r="BZ353" i="1"/>
  <c r="CA353" i="1" s="1"/>
  <c r="BP353" i="1"/>
  <c r="CF369" i="1"/>
  <c r="BI369" i="1" s="1"/>
  <c r="BZ369" i="1"/>
  <c r="CA369" i="1" s="1"/>
  <c r="CC369" i="1"/>
  <c r="CD369" i="1" s="1"/>
  <c r="BM369" i="1"/>
  <c r="BN369" i="1" s="1"/>
  <c r="BR369" i="1" s="1"/>
  <c r="BP369" i="1"/>
  <c r="CF385" i="1"/>
  <c r="BI385" i="1" s="1"/>
  <c r="CC385" i="1"/>
  <c r="CD385" i="1" s="1"/>
  <c r="BZ385" i="1"/>
  <c r="CA385" i="1" s="1"/>
  <c r="BM385" i="1"/>
  <c r="BN385" i="1" s="1"/>
  <c r="BR385" i="1" s="1"/>
  <c r="BP385" i="1"/>
  <c r="CC401" i="1"/>
  <c r="CD401" i="1" s="1"/>
  <c r="CF401" i="1"/>
  <c r="BI401" i="1" s="1"/>
  <c r="BZ401" i="1"/>
  <c r="CA401" i="1" s="1"/>
  <c r="BM401" i="1"/>
  <c r="BN401" i="1" s="1"/>
  <c r="BR401" i="1" s="1"/>
  <c r="BP401" i="1"/>
  <c r="BM256" i="1"/>
  <c r="BN256" i="1" s="1"/>
  <c r="BR256" i="1" s="1"/>
  <c r="BP256" i="1"/>
  <c r="BO305" i="1"/>
  <c r="BO369" i="1"/>
  <c r="BZ352" i="1"/>
  <c r="CA352" i="1" s="1"/>
  <c r="CC18" i="1"/>
  <c r="CD18" i="1" s="1"/>
  <c r="CF18" i="1"/>
  <c r="BI18" i="1" s="1"/>
  <c r="CA18" i="1"/>
  <c r="CC34" i="1"/>
  <c r="CD34" i="1" s="1"/>
  <c r="CF34" i="1"/>
  <c r="BI34" i="1" s="1"/>
  <c r="CA34" i="1"/>
  <c r="CC50" i="1"/>
  <c r="CD50" i="1" s="1"/>
  <c r="BM50" i="1"/>
  <c r="BN50" i="1" s="1"/>
  <c r="BR50" i="1" s="1"/>
  <c r="BP50" i="1"/>
  <c r="BO50" i="1"/>
  <c r="BZ50" i="1"/>
  <c r="CA50" i="1" s="1"/>
  <c r="CC194" i="1"/>
  <c r="CD194" i="1" s="1"/>
  <c r="BZ194" i="1"/>
  <c r="CA194" i="1" s="1"/>
  <c r="BP194" i="1"/>
  <c r="BO194" i="1"/>
  <c r="BM194" i="1"/>
  <c r="BN194" i="1" s="1"/>
  <c r="BR194" i="1" s="1"/>
  <c r="CF194" i="1"/>
  <c r="BI194" i="1" s="1"/>
  <c r="CC242" i="1"/>
  <c r="CD242" i="1" s="1"/>
  <c r="BM242" i="1"/>
  <c r="BN242" i="1" s="1"/>
  <c r="BR242" i="1" s="1"/>
  <c r="CF242" i="1"/>
  <c r="BI242" i="1" s="1"/>
  <c r="BP242" i="1"/>
  <c r="BO242" i="1"/>
  <c r="BZ242" i="1"/>
  <c r="CA242" i="1" s="1"/>
  <c r="CC258" i="1"/>
  <c r="CD258" i="1" s="1"/>
  <c r="BM258" i="1"/>
  <c r="BN258" i="1" s="1"/>
  <c r="BR258" i="1" s="1"/>
  <c r="CF258" i="1"/>
  <c r="BI258" i="1" s="1"/>
  <c r="BZ258" i="1"/>
  <c r="CA258" i="1" s="1"/>
  <c r="BP258" i="1"/>
  <c r="BO258" i="1"/>
  <c r="CC274" i="1"/>
  <c r="CD274" i="1" s="1"/>
  <c r="BM274" i="1"/>
  <c r="BN274" i="1" s="1"/>
  <c r="BR274" i="1" s="1"/>
  <c r="CF274" i="1"/>
  <c r="BI274" i="1" s="1"/>
  <c r="BZ274" i="1"/>
  <c r="CA274" i="1" s="1"/>
  <c r="BP274" i="1"/>
  <c r="BO274" i="1"/>
  <c r="CC290" i="1"/>
  <c r="CD290" i="1" s="1"/>
  <c r="BM290" i="1"/>
  <c r="BN290" i="1" s="1"/>
  <c r="BR290" i="1" s="1"/>
  <c r="CF290" i="1"/>
  <c r="BI290" i="1" s="1"/>
  <c r="BZ290" i="1"/>
  <c r="CA290" i="1" s="1"/>
  <c r="BP290" i="1"/>
  <c r="BO290" i="1"/>
  <c r="CC306" i="1"/>
  <c r="CD306" i="1" s="1"/>
  <c r="BM306" i="1"/>
  <c r="BN306" i="1" s="1"/>
  <c r="BR306" i="1" s="1"/>
  <c r="CF306" i="1"/>
  <c r="BI306" i="1" s="1"/>
  <c r="BP306" i="1"/>
  <c r="BZ306" i="1"/>
  <c r="CA306" i="1" s="1"/>
  <c r="BO306" i="1"/>
  <c r="CC322" i="1"/>
  <c r="CD322" i="1" s="1"/>
  <c r="BZ322" i="1"/>
  <c r="CA322" i="1" s="1"/>
  <c r="BM322" i="1"/>
  <c r="BN322" i="1" s="1"/>
  <c r="BR322" i="1" s="1"/>
  <c r="BP322" i="1"/>
  <c r="BO322" i="1"/>
  <c r="CC338" i="1"/>
  <c r="CD338" i="1" s="1"/>
  <c r="CF338" i="1"/>
  <c r="BI338" i="1" s="1"/>
  <c r="BZ338" i="1"/>
  <c r="CA338" i="1" s="1"/>
  <c r="BM338" i="1"/>
  <c r="BN338" i="1" s="1"/>
  <c r="BR338" i="1" s="1"/>
  <c r="BP338" i="1"/>
  <c r="BO338" i="1"/>
  <c r="CC354" i="1"/>
  <c r="CD354" i="1" s="1"/>
  <c r="BM354" i="1"/>
  <c r="BN354" i="1" s="1"/>
  <c r="BR354" i="1" s="1"/>
  <c r="CF354" i="1"/>
  <c r="BI354" i="1" s="1"/>
  <c r="BZ354" i="1"/>
  <c r="CA354" i="1" s="1"/>
  <c r="BP354" i="1"/>
  <c r="BO354" i="1"/>
  <c r="CF370" i="1"/>
  <c r="BI370" i="1" s="1"/>
  <c r="BZ370" i="1"/>
  <c r="CA370" i="1" s="1"/>
  <c r="CC370" i="1"/>
  <c r="CD370" i="1" s="1"/>
  <c r="BM370" i="1"/>
  <c r="BN370" i="1" s="1"/>
  <c r="BR370" i="1" s="1"/>
  <c r="BP370" i="1"/>
  <c r="BO370" i="1"/>
  <c r="CF386" i="1"/>
  <c r="BI386" i="1" s="1"/>
  <c r="BZ386" i="1"/>
  <c r="CA386" i="1" s="1"/>
  <c r="CC386" i="1"/>
  <c r="CD386" i="1" s="1"/>
  <c r="BM386" i="1"/>
  <c r="BN386" i="1" s="1"/>
  <c r="BR386" i="1" s="1"/>
  <c r="BP386" i="1"/>
  <c r="BO386" i="1"/>
  <c r="CC402" i="1"/>
  <c r="CD402" i="1" s="1"/>
  <c r="CF402" i="1"/>
  <c r="BI402" i="1" s="1"/>
  <c r="BZ402" i="1"/>
  <c r="CA402" i="1" s="1"/>
  <c r="BM402" i="1"/>
  <c r="BN402" i="1" s="1"/>
  <c r="BR402" i="1" s="1"/>
  <c r="BP402" i="1"/>
  <c r="BO402" i="1"/>
  <c r="BM260" i="1"/>
  <c r="BN260" i="1" s="1"/>
  <c r="BR260" i="1" s="1"/>
  <c r="BM312" i="1"/>
  <c r="BN312" i="1" s="1"/>
  <c r="BR312" i="1" s="1"/>
  <c r="BP86" i="1"/>
  <c r="BO257" i="1"/>
  <c r="BP376" i="1"/>
  <c r="BP269" i="1"/>
  <c r="BO269" i="1"/>
  <c r="CF269" i="1"/>
  <c r="BI269" i="1" s="1"/>
  <c r="BZ269" i="1"/>
  <c r="CA269" i="1" s="1"/>
  <c r="BM269" i="1"/>
  <c r="BN269" i="1" s="1"/>
  <c r="BR269" i="1" s="1"/>
  <c r="CC269" i="1"/>
  <c r="CD269" i="1" s="1"/>
  <c r="CC51" i="1"/>
  <c r="CD51" i="1" s="1"/>
  <c r="BP51" i="1"/>
  <c r="CF51" i="1"/>
  <c r="BI51" i="1" s="1"/>
  <c r="BZ51" i="1"/>
  <c r="CA51" i="1" s="1"/>
  <c r="CC115" i="1"/>
  <c r="CD115" i="1" s="1"/>
  <c r="CF115" i="1"/>
  <c r="BI115" i="1" s="1"/>
  <c r="BZ115" i="1"/>
  <c r="CA115" i="1" s="1"/>
  <c r="BP115" i="1"/>
  <c r="BO115" i="1"/>
  <c r="BM115" i="1"/>
  <c r="BN115" i="1" s="1"/>
  <c r="BR115" i="1" s="1"/>
  <c r="CC195" i="1"/>
  <c r="CD195" i="1" s="1"/>
  <c r="BP195" i="1"/>
  <c r="BO195" i="1"/>
  <c r="BM195" i="1"/>
  <c r="BN195" i="1" s="1"/>
  <c r="BR195" i="1" s="1"/>
  <c r="CF195" i="1"/>
  <c r="BI195" i="1" s="1"/>
  <c r="CC243" i="1"/>
  <c r="CD243" i="1" s="1"/>
  <c r="BM243" i="1"/>
  <c r="BN243" i="1" s="1"/>
  <c r="BR243" i="1" s="1"/>
  <c r="CF243" i="1"/>
  <c r="BI243" i="1" s="1"/>
  <c r="BZ243" i="1"/>
  <c r="CA243" i="1" s="1"/>
  <c r="BP243" i="1"/>
  <c r="BO243" i="1"/>
  <c r="CC259" i="1"/>
  <c r="CD259" i="1" s="1"/>
  <c r="BM259" i="1"/>
  <c r="BN259" i="1" s="1"/>
  <c r="BR259" i="1" s="1"/>
  <c r="CF259" i="1"/>
  <c r="BI259" i="1" s="1"/>
  <c r="BZ259" i="1"/>
  <c r="CA259" i="1" s="1"/>
  <c r="BP259" i="1"/>
  <c r="BO259" i="1"/>
  <c r="CC275" i="1"/>
  <c r="CD275" i="1" s="1"/>
  <c r="CF275" i="1"/>
  <c r="BI275" i="1" s="1"/>
  <c r="BM275" i="1"/>
  <c r="BN275" i="1" s="1"/>
  <c r="BR275" i="1" s="1"/>
  <c r="BZ275" i="1"/>
  <c r="CA275" i="1" s="1"/>
  <c r="BP275" i="1"/>
  <c r="BO275" i="1"/>
  <c r="CC291" i="1"/>
  <c r="CD291" i="1" s="1"/>
  <c r="BM291" i="1"/>
  <c r="BN291" i="1" s="1"/>
  <c r="BR291" i="1" s="1"/>
  <c r="CF291" i="1"/>
  <c r="BI291" i="1" s="1"/>
  <c r="BZ291" i="1"/>
  <c r="CA291" i="1" s="1"/>
  <c r="BP291" i="1"/>
  <c r="BO291" i="1"/>
  <c r="CC307" i="1"/>
  <c r="CD307" i="1" s="1"/>
  <c r="BM307" i="1"/>
  <c r="BN307" i="1" s="1"/>
  <c r="BR307" i="1" s="1"/>
  <c r="CF307" i="1"/>
  <c r="BI307" i="1" s="1"/>
  <c r="BZ307" i="1"/>
  <c r="CA307" i="1" s="1"/>
  <c r="BP307" i="1"/>
  <c r="BO307" i="1"/>
  <c r="CC323" i="1"/>
  <c r="CD323" i="1" s="1"/>
  <c r="BM323" i="1"/>
  <c r="BN323" i="1" s="1"/>
  <c r="BR323" i="1" s="1"/>
  <c r="BP323" i="1"/>
  <c r="BO323" i="1"/>
  <c r="CF323" i="1"/>
  <c r="BI323" i="1" s="1"/>
  <c r="CC339" i="1"/>
  <c r="CD339" i="1" s="1"/>
  <c r="BZ339" i="1"/>
  <c r="CA339" i="1" s="1"/>
  <c r="BM339" i="1"/>
  <c r="BN339" i="1" s="1"/>
  <c r="BR339" i="1" s="1"/>
  <c r="BP339" i="1"/>
  <c r="BO339" i="1"/>
  <c r="CF339" i="1"/>
  <c r="BI339" i="1" s="1"/>
  <c r="CC355" i="1"/>
  <c r="CD355" i="1" s="1"/>
  <c r="BM355" i="1"/>
  <c r="BN355" i="1" s="1"/>
  <c r="BR355" i="1" s="1"/>
  <c r="CF355" i="1"/>
  <c r="BI355" i="1" s="1"/>
  <c r="BZ355" i="1"/>
  <c r="CA355" i="1" s="1"/>
  <c r="BP355" i="1"/>
  <c r="BO355" i="1"/>
  <c r="CF371" i="1"/>
  <c r="BI371" i="1" s="1"/>
  <c r="BZ371" i="1"/>
  <c r="CA371" i="1" s="1"/>
  <c r="CC371" i="1"/>
  <c r="CD371" i="1" s="1"/>
  <c r="BM371" i="1"/>
  <c r="BN371" i="1" s="1"/>
  <c r="BR371" i="1" s="1"/>
  <c r="BP371" i="1"/>
  <c r="BO371" i="1"/>
  <c r="CF387" i="1"/>
  <c r="BI387" i="1" s="1"/>
  <c r="BZ387" i="1"/>
  <c r="CA387" i="1" s="1"/>
  <c r="CC387" i="1"/>
  <c r="CD387" i="1" s="1"/>
  <c r="BM387" i="1"/>
  <c r="BN387" i="1" s="1"/>
  <c r="BR387" i="1" s="1"/>
  <c r="BP387" i="1"/>
  <c r="BO387" i="1"/>
  <c r="CF403" i="1"/>
  <c r="BI403" i="1" s="1"/>
  <c r="CC403" i="1"/>
  <c r="CD403" i="1" s="1"/>
  <c r="BZ403" i="1"/>
  <c r="CA403" i="1" s="1"/>
  <c r="BM403" i="1"/>
  <c r="BN403" i="1" s="1"/>
  <c r="BR403" i="1" s="1"/>
  <c r="BP403" i="1"/>
  <c r="BO403" i="1"/>
  <c r="BM51" i="1"/>
  <c r="BN51" i="1" s="1"/>
  <c r="BR51" i="1" s="1"/>
  <c r="BM264" i="1"/>
  <c r="BN264" i="1" s="1"/>
  <c r="BR264" i="1" s="1"/>
  <c r="BM313" i="1"/>
  <c r="BN313" i="1" s="1"/>
  <c r="BR313" i="1" s="1"/>
  <c r="BM367" i="1"/>
  <c r="BN367" i="1" s="1"/>
  <c r="BR367" i="1" s="1"/>
  <c r="BO377" i="1"/>
  <c r="BZ124" i="1"/>
  <c r="CA124" i="1" s="1"/>
  <c r="CC100" i="1"/>
  <c r="CD100" i="1" s="1"/>
  <c r="CF100" i="1"/>
  <c r="BI100" i="1" s="1"/>
  <c r="BP100" i="1"/>
  <c r="CC212" i="1"/>
  <c r="CD212" i="1" s="1"/>
  <c r="BP212" i="1"/>
  <c r="BO212" i="1"/>
  <c r="CF212" i="1"/>
  <c r="BI212" i="1" s="1"/>
  <c r="BZ212" i="1"/>
  <c r="CA212" i="1" s="1"/>
  <c r="BM212" i="1"/>
  <c r="BN212" i="1" s="1"/>
  <c r="BR212" i="1" s="1"/>
  <c r="CC244" i="1"/>
  <c r="CD244" i="1" s="1"/>
  <c r="CF244" i="1"/>
  <c r="BI244" i="1" s="1"/>
  <c r="BZ244" i="1"/>
  <c r="CA244" i="1" s="1"/>
  <c r="BP244" i="1"/>
  <c r="CC260" i="1"/>
  <c r="CD260" i="1" s="1"/>
  <c r="CF260" i="1"/>
  <c r="BI260" i="1" s="1"/>
  <c r="BZ260" i="1"/>
  <c r="CA260" i="1" s="1"/>
  <c r="BP260" i="1"/>
  <c r="CC276" i="1"/>
  <c r="CD276" i="1" s="1"/>
  <c r="CF276" i="1"/>
  <c r="BI276" i="1" s="1"/>
  <c r="BZ276" i="1"/>
  <c r="CA276" i="1" s="1"/>
  <c r="BP276" i="1"/>
  <c r="CC292" i="1"/>
  <c r="CD292" i="1" s="1"/>
  <c r="CF292" i="1"/>
  <c r="BI292" i="1" s="1"/>
  <c r="BZ292" i="1"/>
  <c r="CA292" i="1" s="1"/>
  <c r="BP292" i="1"/>
  <c r="BO292" i="1"/>
  <c r="CC308" i="1"/>
  <c r="CD308" i="1" s="1"/>
  <c r="CF308" i="1"/>
  <c r="BI308" i="1" s="1"/>
  <c r="BZ308" i="1"/>
  <c r="CA308" i="1" s="1"/>
  <c r="BP308" i="1"/>
  <c r="BO308" i="1"/>
  <c r="CC324" i="1"/>
  <c r="CD324" i="1" s="1"/>
  <c r="BP324" i="1"/>
  <c r="BO324" i="1"/>
  <c r="CF324" i="1"/>
  <c r="BI324" i="1" s="1"/>
  <c r="BZ324" i="1"/>
  <c r="CA324" i="1" s="1"/>
  <c r="CC340" i="1"/>
  <c r="CD340" i="1" s="1"/>
  <c r="BP340" i="1"/>
  <c r="BO340" i="1"/>
  <c r="CF340" i="1"/>
  <c r="BI340" i="1" s="1"/>
  <c r="CC356" i="1"/>
  <c r="CD356" i="1" s="1"/>
  <c r="CF356" i="1"/>
  <c r="BI356" i="1" s="1"/>
  <c r="BZ356" i="1"/>
  <c r="CA356" i="1" s="1"/>
  <c r="BP356" i="1"/>
  <c r="BO356" i="1"/>
  <c r="CC372" i="1"/>
  <c r="CD372" i="1" s="1"/>
  <c r="CF372" i="1"/>
  <c r="BI372" i="1" s="1"/>
  <c r="BZ372" i="1"/>
  <c r="CA372" i="1" s="1"/>
  <c r="BP372" i="1"/>
  <c r="BO372" i="1"/>
  <c r="CF388" i="1"/>
  <c r="BI388" i="1" s="1"/>
  <c r="BZ388" i="1"/>
  <c r="CA388" i="1" s="1"/>
  <c r="CC388" i="1"/>
  <c r="CD388" i="1" s="1"/>
  <c r="BM388" i="1"/>
  <c r="BN388" i="1" s="1"/>
  <c r="BR388" i="1" s="1"/>
  <c r="BP388" i="1"/>
  <c r="BO388" i="1"/>
  <c r="CF404" i="1"/>
  <c r="BI404" i="1" s="1"/>
  <c r="BZ404" i="1"/>
  <c r="CA404" i="1" s="1"/>
  <c r="CC404" i="1"/>
  <c r="CD404" i="1" s="1"/>
  <c r="BM404" i="1"/>
  <c r="BN404" i="1" s="1"/>
  <c r="BR404" i="1" s="1"/>
  <c r="BP404" i="1"/>
  <c r="BO404" i="1"/>
  <c r="BM265" i="1"/>
  <c r="BN265" i="1" s="1"/>
  <c r="BR265" i="1" s="1"/>
  <c r="BM319" i="1"/>
  <c r="BN319" i="1" s="1"/>
  <c r="BR319" i="1" s="1"/>
  <c r="BM368" i="1"/>
  <c r="BN368" i="1" s="1"/>
  <c r="BR368" i="1" s="1"/>
  <c r="BP320" i="1"/>
  <c r="BP384" i="1"/>
  <c r="CF316" i="1"/>
  <c r="BI316" i="1" s="1"/>
  <c r="BP253" i="1"/>
  <c r="BO253" i="1"/>
  <c r="CF253" i="1"/>
  <c r="BI253" i="1" s="1"/>
  <c r="BZ253" i="1"/>
  <c r="CA253" i="1" s="1"/>
  <c r="BM253" i="1"/>
  <c r="BN253" i="1" s="1"/>
  <c r="BR253" i="1" s="1"/>
  <c r="CC253" i="1"/>
  <c r="CD253" i="1" s="1"/>
  <c r="CC85" i="1"/>
  <c r="CD85" i="1" s="1"/>
  <c r="BP85" i="1"/>
  <c r="BO85" i="1"/>
  <c r="CF85" i="1"/>
  <c r="BI85" i="1" s="1"/>
  <c r="BZ85" i="1"/>
  <c r="CA85" i="1" s="1"/>
  <c r="BM85" i="1"/>
  <c r="BN85" i="1" s="1"/>
  <c r="BR85" i="1" s="1"/>
  <c r="CC101" i="1"/>
  <c r="CD101" i="1" s="1"/>
  <c r="CF101" i="1"/>
  <c r="BI101" i="1" s="1"/>
  <c r="BP101" i="1"/>
  <c r="BZ101" i="1"/>
  <c r="CA101" i="1" s="1"/>
  <c r="BO101" i="1"/>
  <c r="BM101" i="1"/>
  <c r="BN101" i="1" s="1"/>
  <c r="BR101" i="1" s="1"/>
  <c r="CC117" i="1"/>
  <c r="CD117" i="1" s="1"/>
  <c r="CF117" i="1"/>
  <c r="BI117" i="1" s="1"/>
  <c r="BZ117" i="1"/>
  <c r="CA117" i="1" s="1"/>
  <c r="BP117" i="1"/>
  <c r="BM117" i="1"/>
  <c r="BN117" i="1" s="1"/>
  <c r="BR117" i="1" s="1"/>
  <c r="CC181" i="1"/>
  <c r="CD181" i="1" s="1"/>
  <c r="CF181" i="1"/>
  <c r="BI181" i="1" s="1"/>
  <c r="BZ181" i="1"/>
  <c r="CA181" i="1" s="1"/>
  <c r="BO181" i="1"/>
  <c r="CC229" i="1"/>
  <c r="CD229" i="1" s="1"/>
  <c r="BP229" i="1"/>
  <c r="CF229" i="1"/>
  <c r="BI229" i="1" s="1"/>
  <c r="BO229" i="1"/>
  <c r="BZ229" i="1"/>
  <c r="CA229" i="1" s="1"/>
  <c r="BM229" i="1"/>
  <c r="BN229" i="1" s="1"/>
  <c r="BR229" i="1" s="1"/>
  <c r="CC245" i="1"/>
  <c r="CD245" i="1" s="1"/>
  <c r="CF245" i="1"/>
  <c r="BI245" i="1" s="1"/>
  <c r="BM245" i="1"/>
  <c r="BN245" i="1" s="1"/>
  <c r="BR245" i="1" s="1"/>
  <c r="BZ245" i="1"/>
  <c r="CA245" i="1" s="1"/>
  <c r="BP245" i="1"/>
  <c r="BO245" i="1"/>
  <c r="CC261" i="1"/>
  <c r="CD261" i="1" s="1"/>
  <c r="BZ261" i="1"/>
  <c r="CA261" i="1" s="1"/>
  <c r="BM261" i="1"/>
  <c r="BN261" i="1" s="1"/>
  <c r="BR261" i="1" s="1"/>
  <c r="BP261" i="1"/>
  <c r="BO261" i="1"/>
  <c r="CF261" i="1"/>
  <c r="BI261" i="1" s="1"/>
  <c r="CC277" i="1"/>
  <c r="CD277" i="1" s="1"/>
  <c r="BM277" i="1"/>
  <c r="BN277" i="1" s="1"/>
  <c r="BR277" i="1" s="1"/>
  <c r="BP277" i="1"/>
  <c r="BO277" i="1"/>
  <c r="BZ277" i="1"/>
  <c r="CA277" i="1" s="1"/>
  <c r="CC293" i="1"/>
  <c r="CD293" i="1" s="1"/>
  <c r="BZ293" i="1"/>
  <c r="CA293" i="1" s="1"/>
  <c r="BM293" i="1"/>
  <c r="BN293" i="1" s="1"/>
  <c r="BR293" i="1" s="1"/>
  <c r="BP293" i="1"/>
  <c r="BO293" i="1"/>
  <c r="CC309" i="1"/>
  <c r="CD309" i="1" s="1"/>
  <c r="CF309" i="1"/>
  <c r="BI309" i="1" s="1"/>
  <c r="BM309" i="1"/>
  <c r="BN309" i="1" s="1"/>
  <c r="BR309" i="1" s="1"/>
  <c r="BZ309" i="1"/>
  <c r="CA309" i="1" s="1"/>
  <c r="BP309" i="1"/>
  <c r="BO309" i="1"/>
  <c r="CC325" i="1"/>
  <c r="CD325" i="1" s="1"/>
  <c r="BM325" i="1"/>
  <c r="BN325" i="1" s="1"/>
  <c r="BR325" i="1" s="1"/>
  <c r="BP325" i="1"/>
  <c r="BO325" i="1"/>
  <c r="CF325" i="1"/>
  <c r="BI325" i="1" s="1"/>
  <c r="BZ325" i="1"/>
  <c r="CA325" i="1" s="1"/>
  <c r="CC341" i="1"/>
  <c r="CD341" i="1" s="1"/>
  <c r="BM341" i="1"/>
  <c r="BN341" i="1" s="1"/>
  <c r="BR341" i="1" s="1"/>
  <c r="BP341" i="1"/>
  <c r="BO341" i="1"/>
  <c r="CF341" i="1"/>
  <c r="BI341" i="1" s="1"/>
  <c r="BZ341" i="1"/>
  <c r="CA341" i="1" s="1"/>
  <c r="CF357" i="1"/>
  <c r="BI357" i="1" s="1"/>
  <c r="CC357" i="1"/>
  <c r="CD357" i="1" s="1"/>
  <c r="BZ357" i="1"/>
  <c r="CA357" i="1" s="1"/>
  <c r="BM357" i="1"/>
  <c r="BN357" i="1" s="1"/>
  <c r="BR357" i="1" s="1"/>
  <c r="BP357" i="1"/>
  <c r="BO357" i="1"/>
  <c r="CC373" i="1"/>
  <c r="CD373" i="1" s="1"/>
  <c r="CF373" i="1"/>
  <c r="BI373" i="1" s="1"/>
  <c r="BZ373" i="1"/>
  <c r="CA373" i="1" s="1"/>
  <c r="BM373" i="1"/>
  <c r="BN373" i="1" s="1"/>
  <c r="BR373" i="1" s="1"/>
  <c r="BP373" i="1"/>
  <c r="BO373" i="1"/>
  <c r="CC389" i="1"/>
  <c r="CD389" i="1" s="1"/>
  <c r="CF389" i="1"/>
  <c r="BI389" i="1" s="1"/>
  <c r="BM389" i="1"/>
  <c r="BN389" i="1" s="1"/>
  <c r="BR389" i="1" s="1"/>
  <c r="BP389" i="1"/>
  <c r="BO389" i="1"/>
  <c r="CF405" i="1"/>
  <c r="BI405" i="1" s="1"/>
  <c r="BZ405" i="1"/>
  <c r="CA405" i="1" s="1"/>
  <c r="CC405" i="1"/>
  <c r="CD405" i="1" s="1"/>
  <c r="BM405" i="1"/>
  <c r="BN405" i="1" s="1"/>
  <c r="BR405" i="1" s="1"/>
  <c r="BP405" i="1"/>
  <c r="BO405" i="1"/>
  <c r="BM100" i="1"/>
  <c r="BN100" i="1" s="1"/>
  <c r="BR100" i="1" s="1"/>
  <c r="BM271" i="1"/>
  <c r="BN271" i="1" s="1"/>
  <c r="BR271" i="1" s="1"/>
  <c r="BM320" i="1"/>
  <c r="BN320" i="1" s="1"/>
  <c r="BR320" i="1" s="1"/>
  <c r="BM372" i="1"/>
  <c r="BN372" i="1" s="1"/>
  <c r="BR372" i="1" s="1"/>
  <c r="BP125" i="1"/>
  <c r="BO321" i="1"/>
  <c r="BO385" i="1"/>
  <c r="CF272" i="1"/>
  <c r="BI272" i="1" s="1"/>
  <c r="BZ317" i="1"/>
  <c r="CA317" i="1" s="1"/>
  <c r="CC22" i="1"/>
  <c r="CD22" i="1" s="1"/>
  <c r="CA22" i="1"/>
  <c r="CC70" i="1"/>
  <c r="CD70" i="1" s="1"/>
  <c r="BM70" i="1"/>
  <c r="BN70" i="1" s="1"/>
  <c r="BR70" i="1" s="1"/>
  <c r="BP70" i="1"/>
  <c r="BO70" i="1"/>
  <c r="CF70" i="1"/>
  <c r="BI70" i="1" s="1"/>
  <c r="BZ70" i="1"/>
  <c r="CA70" i="1" s="1"/>
  <c r="CC86" i="1"/>
  <c r="CD86" i="1" s="1"/>
  <c r="BZ86" i="1"/>
  <c r="CA86" i="1" s="1"/>
  <c r="CF86" i="1"/>
  <c r="BI86" i="1" s="1"/>
  <c r="BO86" i="1"/>
  <c r="CC182" i="1"/>
  <c r="CD182" i="1" s="1"/>
  <c r="CF182" i="1"/>
  <c r="BI182" i="1" s="1"/>
  <c r="BZ182" i="1"/>
  <c r="CA182" i="1" s="1"/>
  <c r="BP182" i="1"/>
  <c r="CC230" i="1"/>
  <c r="CD230" i="1" s="1"/>
  <c r="BP230" i="1"/>
  <c r="CF230" i="1"/>
  <c r="BI230" i="1" s="1"/>
  <c r="BO230" i="1"/>
  <c r="BZ230" i="1"/>
  <c r="CA230" i="1" s="1"/>
  <c r="CC246" i="1"/>
  <c r="CD246" i="1" s="1"/>
  <c r="BM246" i="1"/>
  <c r="BN246" i="1" s="1"/>
  <c r="BR246" i="1" s="1"/>
  <c r="BP246" i="1"/>
  <c r="BO246" i="1"/>
  <c r="BZ246" i="1"/>
  <c r="CA246" i="1" s="1"/>
  <c r="CC262" i="1"/>
  <c r="CD262" i="1" s="1"/>
  <c r="BM262" i="1"/>
  <c r="BN262" i="1" s="1"/>
  <c r="BR262" i="1" s="1"/>
  <c r="BP262" i="1"/>
  <c r="BO262" i="1"/>
  <c r="CF262" i="1"/>
  <c r="BI262" i="1" s="1"/>
  <c r="CC278" i="1"/>
  <c r="CD278" i="1" s="1"/>
  <c r="BM278" i="1"/>
  <c r="BN278" i="1" s="1"/>
  <c r="BR278" i="1" s="1"/>
  <c r="BP278" i="1"/>
  <c r="BO278" i="1"/>
  <c r="CF278" i="1"/>
  <c r="BI278" i="1" s="1"/>
  <c r="BZ278" i="1"/>
  <c r="CA278" i="1" s="1"/>
  <c r="CC294" i="1"/>
  <c r="CD294" i="1" s="1"/>
  <c r="BM294" i="1"/>
  <c r="BN294" i="1" s="1"/>
  <c r="BR294" i="1" s="1"/>
  <c r="BP294" i="1"/>
  <c r="BO294" i="1"/>
  <c r="CF294" i="1"/>
  <c r="BI294" i="1" s="1"/>
  <c r="CC310" i="1"/>
  <c r="CD310" i="1" s="1"/>
  <c r="BZ310" i="1"/>
  <c r="CA310" i="1" s="1"/>
  <c r="BM310" i="1"/>
  <c r="BN310" i="1" s="1"/>
  <c r="BR310" i="1" s="1"/>
  <c r="BP310" i="1"/>
  <c r="BO310" i="1"/>
  <c r="CF310" i="1"/>
  <c r="BI310" i="1" s="1"/>
  <c r="CC326" i="1"/>
  <c r="CD326" i="1" s="1"/>
  <c r="BM326" i="1"/>
  <c r="BN326" i="1" s="1"/>
  <c r="BR326" i="1" s="1"/>
  <c r="CF326" i="1"/>
  <c r="BI326" i="1" s="1"/>
  <c r="BP326" i="1"/>
  <c r="BO326" i="1"/>
  <c r="BZ326" i="1"/>
  <c r="CA326" i="1" s="1"/>
  <c r="CC342" i="1"/>
  <c r="CD342" i="1" s="1"/>
  <c r="BM342" i="1"/>
  <c r="BN342" i="1" s="1"/>
  <c r="BR342" i="1" s="1"/>
  <c r="BP342" i="1"/>
  <c r="BO342" i="1"/>
  <c r="CF342" i="1"/>
  <c r="BI342" i="1" s="1"/>
  <c r="BZ342" i="1"/>
  <c r="CA342" i="1" s="1"/>
  <c r="CF358" i="1"/>
  <c r="BI358" i="1" s="1"/>
  <c r="BZ358" i="1"/>
  <c r="CA358" i="1" s="1"/>
  <c r="CC358" i="1"/>
  <c r="CD358" i="1" s="1"/>
  <c r="BM358" i="1"/>
  <c r="BN358" i="1" s="1"/>
  <c r="BR358" i="1" s="1"/>
  <c r="BP358" i="1"/>
  <c r="BO358" i="1"/>
  <c r="CC374" i="1"/>
  <c r="CD374" i="1" s="1"/>
  <c r="CF374" i="1"/>
  <c r="BI374" i="1" s="1"/>
  <c r="BZ374" i="1"/>
  <c r="CA374" i="1" s="1"/>
  <c r="BM374" i="1"/>
  <c r="BN374" i="1" s="1"/>
  <c r="BR374" i="1" s="1"/>
  <c r="BP374" i="1"/>
  <c r="BO374" i="1"/>
  <c r="CC390" i="1"/>
  <c r="CD390" i="1" s="1"/>
  <c r="CF390" i="1"/>
  <c r="BI390" i="1" s="1"/>
  <c r="BZ390" i="1"/>
  <c r="CA390" i="1" s="1"/>
  <c r="BM390" i="1"/>
  <c r="BN390" i="1" s="1"/>
  <c r="BR390" i="1" s="1"/>
  <c r="BP390" i="1"/>
  <c r="BO390" i="1"/>
  <c r="BZ406" i="1"/>
  <c r="CA406" i="1" s="1"/>
  <c r="CC406" i="1"/>
  <c r="CD406" i="1" s="1"/>
  <c r="CF406" i="1"/>
  <c r="BI406" i="1" s="1"/>
  <c r="BM406" i="1"/>
  <c r="BN406" i="1" s="1"/>
  <c r="BR406" i="1" s="1"/>
  <c r="BP406" i="1"/>
  <c r="BO406" i="1"/>
  <c r="BM124" i="1"/>
  <c r="BN124" i="1" s="1"/>
  <c r="BR124" i="1" s="1"/>
  <c r="BM272" i="1"/>
  <c r="BN272" i="1" s="1"/>
  <c r="BR272" i="1" s="1"/>
  <c r="BM324" i="1"/>
  <c r="BN324" i="1" s="1"/>
  <c r="BR324" i="1" s="1"/>
  <c r="BO268" i="1"/>
  <c r="BP328" i="1"/>
  <c r="BZ195" i="1"/>
  <c r="CA195" i="1" s="1"/>
  <c r="CF322" i="1"/>
  <c r="BI322" i="1" s="1"/>
  <c r="CC39" i="1"/>
  <c r="CD39" i="1" s="1"/>
  <c r="CF39" i="1"/>
  <c r="BI39" i="1" s="1"/>
  <c r="BZ39" i="1"/>
  <c r="CA39" i="1" s="1"/>
  <c r="BM39" i="1"/>
  <c r="BN39" i="1" s="1"/>
  <c r="BR39" i="1" s="1"/>
  <c r="BP39" i="1"/>
  <c r="CC71" i="1"/>
  <c r="CD71" i="1" s="1"/>
  <c r="BM71" i="1"/>
  <c r="BN71" i="1" s="1"/>
  <c r="BR71" i="1" s="1"/>
  <c r="BP71" i="1"/>
  <c r="BO71" i="1"/>
  <c r="CF71" i="1"/>
  <c r="BI71" i="1" s="1"/>
  <c r="BZ71" i="1"/>
  <c r="CA71" i="1" s="1"/>
  <c r="CC151" i="1"/>
  <c r="CD151" i="1" s="1"/>
  <c r="BM151" i="1"/>
  <c r="BN151" i="1" s="1"/>
  <c r="BR151" i="1" s="1"/>
  <c r="CF151" i="1"/>
  <c r="BI151" i="1" s="1"/>
  <c r="BZ151" i="1"/>
  <c r="CA151" i="1" s="1"/>
  <c r="BP151" i="1"/>
  <c r="CC167" i="1"/>
  <c r="CD167" i="1" s="1"/>
  <c r="BZ167" i="1"/>
  <c r="CA167" i="1" s="1"/>
  <c r="BP167" i="1"/>
  <c r="CC247" i="1"/>
  <c r="CD247" i="1" s="1"/>
  <c r="BP247" i="1"/>
  <c r="BO247" i="1"/>
  <c r="CF247" i="1"/>
  <c r="BI247" i="1" s="1"/>
  <c r="BZ247" i="1"/>
  <c r="CA247" i="1" s="1"/>
  <c r="BM247" i="1"/>
  <c r="BN247" i="1" s="1"/>
  <c r="BR247" i="1" s="1"/>
  <c r="CC263" i="1"/>
  <c r="CD263" i="1" s="1"/>
  <c r="BP263" i="1"/>
  <c r="BO263" i="1"/>
  <c r="CF263" i="1"/>
  <c r="BI263" i="1" s="1"/>
  <c r="BZ263" i="1"/>
  <c r="CA263" i="1" s="1"/>
  <c r="BM263" i="1"/>
  <c r="BN263" i="1" s="1"/>
  <c r="BR263" i="1" s="1"/>
  <c r="CC279" i="1"/>
  <c r="CD279" i="1" s="1"/>
  <c r="BP279" i="1"/>
  <c r="BO279" i="1"/>
  <c r="CF279" i="1"/>
  <c r="BI279" i="1" s="1"/>
  <c r="BZ279" i="1"/>
  <c r="CA279" i="1" s="1"/>
  <c r="BM279" i="1"/>
  <c r="BN279" i="1" s="1"/>
  <c r="BR279" i="1" s="1"/>
  <c r="CC295" i="1"/>
  <c r="CD295" i="1" s="1"/>
  <c r="BP295" i="1"/>
  <c r="BO295" i="1"/>
  <c r="CF295" i="1"/>
  <c r="BI295" i="1" s="1"/>
  <c r="BZ295" i="1"/>
  <c r="CA295" i="1" s="1"/>
  <c r="BM295" i="1"/>
  <c r="BN295" i="1" s="1"/>
  <c r="BR295" i="1" s="1"/>
  <c r="CC311" i="1"/>
  <c r="CD311" i="1" s="1"/>
  <c r="BP311" i="1"/>
  <c r="BO311" i="1"/>
  <c r="CF311" i="1"/>
  <c r="BI311" i="1" s="1"/>
  <c r="BM311" i="1"/>
  <c r="BN311" i="1" s="1"/>
  <c r="BR311" i="1" s="1"/>
  <c r="CC327" i="1"/>
  <c r="CD327" i="1" s="1"/>
  <c r="BP327" i="1"/>
  <c r="BZ327" i="1"/>
  <c r="CA327" i="1" s="1"/>
  <c r="BO327" i="1"/>
  <c r="CF327" i="1"/>
  <c r="BI327" i="1" s="1"/>
  <c r="BM327" i="1"/>
  <c r="BN327" i="1" s="1"/>
  <c r="BR327" i="1" s="1"/>
  <c r="CC343" i="1"/>
  <c r="CD343" i="1" s="1"/>
  <c r="BP343" i="1"/>
  <c r="BO343" i="1"/>
  <c r="CF343" i="1"/>
  <c r="BI343" i="1" s="1"/>
  <c r="BZ343" i="1"/>
  <c r="CA343" i="1" s="1"/>
  <c r="BM343" i="1"/>
  <c r="BN343" i="1" s="1"/>
  <c r="BR343" i="1" s="1"/>
  <c r="CF359" i="1"/>
  <c r="BI359" i="1" s="1"/>
  <c r="BZ359" i="1"/>
  <c r="CA359" i="1" s="1"/>
  <c r="CC359" i="1"/>
  <c r="CD359" i="1" s="1"/>
  <c r="BP359" i="1"/>
  <c r="BO359" i="1"/>
  <c r="BM359" i="1"/>
  <c r="BN359" i="1" s="1"/>
  <c r="BR359" i="1" s="1"/>
  <c r="CC375" i="1"/>
  <c r="CD375" i="1" s="1"/>
  <c r="CF375" i="1"/>
  <c r="BI375" i="1" s="1"/>
  <c r="BZ375" i="1"/>
  <c r="CA375" i="1" s="1"/>
  <c r="BP375" i="1"/>
  <c r="BO375" i="1"/>
  <c r="BM375" i="1"/>
  <c r="BN375" i="1" s="1"/>
  <c r="BR375" i="1" s="1"/>
  <c r="CC391" i="1"/>
  <c r="CD391" i="1" s="1"/>
  <c r="CF391" i="1"/>
  <c r="BI391" i="1" s="1"/>
  <c r="BZ391" i="1"/>
  <c r="CA391" i="1" s="1"/>
  <c r="BP391" i="1"/>
  <c r="BO391" i="1"/>
  <c r="BM391" i="1"/>
  <c r="BN391" i="1" s="1"/>
  <c r="BR391" i="1" s="1"/>
  <c r="CC407" i="1"/>
  <c r="CD407" i="1" s="1"/>
  <c r="CF407" i="1"/>
  <c r="BI407" i="1" s="1"/>
  <c r="BZ407" i="1"/>
  <c r="CA407" i="1" s="1"/>
  <c r="BP407" i="1"/>
  <c r="BO407" i="1"/>
  <c r="BM407" i="1"/>
  <c r="BN407" i="1" s="1"/>
  <c r="BR407" i="1" s="1"/>
  <c r="BM125" i="1"/>
  <c r="BN125" i="1" s="1"/>
  <c r="BR125" i="1" s="1"/>
  <c r="BM276" i="1"/>
  <c r="BN276" i="1" s="1"/>
  <c r="BR276" i="1" s="1"/>
  <c r="BO167" i="1"/>
  <c r="BP272" i="1"/>
  <c r="BO329" i="1"/>
  <c r="CF277" i="1"/>
  <c r="BI277" i="1" s="1"/>
  <c r="BZ323" i="1"/>
  <c r="CA323" i="1" s="1"/>
  <c r="CF365" i="1"/>
  <c r="BI365" i="1" s="1"/>
  <c r="BZ365" i="1"/>
  <c r="CA365" i="1" s="1"/>
  <c r="CC365" i="1"/>
  <c r="CD365" i="1" s="1"/>
  <c r="BP365" i="1"/>
  <c r="BO365" i="1"/>
  <c r="BM365" i="1"/>
  <c r="BN365" i="1" s="1"/>
  <c r="BR365" i="1" s="1"/>
  <c r="CC24" i="1"/>
  <c r="CD24" i="1" s="1"/>
  <c r="CF24" i="1"/>
  <c r="BI24" i="1" s="1"/>
  <c r="CC40" i="1"/>
  <c r="CD40" i="1" s="1"/>
  <c r="CF40" i="1"/>
  <c r="BI40" i="1" s="1"/>
  <c r="BZ40" i="1"/>
  <c r="CA40" i="1" s="1"/>
  <c r="BM40" i="1"/>
  <c r="BN40" i="1" s="1"/>
  <c r="BR40" i="1" s="1"/>
  <c r="BP40" i="1"/>
  <c r="BO40" i="1"/>
  <c r="CC120" i="1"/>
  <c r="CD120" i="1" s="1"/>
  <c r="CF120" i="1"/>
  <c r="BI120" i="1" s="1"/>
  <c r="BZ120" i="1"/>
  <c r="CA120" i="1" s="1"/>
  <c r="BP120" i="1"/>
  <c r="BO120" i="1"/>
  <c r="BM120" i="1"/>
  <c r="BN120" i="1" s="1"/>
  <c r="BR120" i="1" s="1"/>
  <c r="CC168" i="1"/>
  <c r="CD168" i="1" s="1"/>
  <c r="BM168" i="1"/>
  <c r="BN168" i="1" s="1"/>
  <c r="BR168" i="1" s="1"/>
  <c r="BP168" i="1"/>
  <c r="BO168" i="1"/>
  <c r="CF168" i="1"/>
  <c r="BI168" i="1" s="1"/>
  <c r="CC248" i="1"/>
  <c r="CD248" i="1" s="1"/>
  <c r="CF248" i="1"/>
  <c r="BI248" i="1" s="1"/>
  <c r="BZ248" i="1"/>
  <c r="CA248" i="1" s="1"/>
  <c r="BO248" i="1"/>
  <c r="CC264" i="1"/>
  <c r="CD264" i="1" s="1"/>
  <c r="CF264" i="1"/>
  <c r="BI264" i="1" s="1"/>
  <c r="BZ264" i="1"/>
  <c r="CA264" i="1" s="1"/>
  <c r="BO264" i="1"/>
  <c r="CC280" i="1"/>
  <c r="CD280" i="1" s="1"/>
  <c r="CF280" i="1"/>
  <c r="BI280" i="1" s="1"/>
  <c r="BZ280" i="1"/>
  <c r="CA280" i="1" s="1"/>
  <c r="BO280" i="1"/>
  <c r="CC296" i="1"/>
  <c r="CD296" i="1" s="1"/>
  <c r="CF296" i="1"/>
  <c r="BI296" i="1" s="1"/>
  <c r="BZ296" i="1"/>
  <c r="CA296" i="1" s="1"/>
  <c r="BO296" i="1"/>
  <c r="CC312" i="1"/>
  <c r="CD312" i="1" s="1"/>
  <c r="CF312" i="1"/>
  <c r="BI312" i="1" s="1"/>
  <c r="BZ312" i="1"/>
  <c r="CA312" i="1" s="1"/>
  <c r="BO312" i="1"/>
  <c r="CC328" i="1"/>
  <c r="CD328" i="1" s="1"/>
  <c r="CF328" i="1"/>
  <c r="BI328" i="1" s="1"/>
  <c r="BO328" i="1"/>
  <c r="CC344" i="1"/>
  <c r="CD344" i="1" s="1"/>
  <c r="CF344" i="1"/>
  <c r="BI344" i="1" s="1"/>
  <c r="BZ344" i="1"/>
  <c r="CA344" i="1" s="1"/>
  <c r="BO344" i="1"/>
  <c r="BZ360" i="1"/>
  <c r="CA360" i="1" s="1"/>
  <c r="CC360" i="1"/>
  <c r="CD360" i="1" s="1"/>
  <c r="CF360" i="1"/>
  <c r="BI360" i="1" s="1"/>
  <c r="BO360" i="1"/>
  <c r="CF376" i="1"/>
  <c r="BI376" i="1" s="1"/>
  <c r="CC376" i="1"/>
  <c r="CD376" i="1" s="1"/>
  <c r="BZ376" i="1"/>
  <c r="CA376" i="1" s="1"/>
  <c r="BO376" i="1"/>
  <c r="CC392" i="1"/>
  <c r="CD392" i="1" s="1"/>
  <c r="CF392" i="1"/>
  <c r="BI392" i="1" s="1"/>
  <c r="BZ392" i="1"/>
  <c r="CA392" i="1" s="1"/>
  <c r="BO392" i="1"/>
  <c r="CC408" i="1"/>
  <c r="CD408" i="1" s="1"/>
  <c r="CF408" i="1"/>
  <c r="BI408" i="1" s="1"/>
  <c r="BZ408" i="1"/>
  <c r="CA408" i="1" s="1"/>
  <c r="BO408" i="1"/>
  <c r="BM167" i="1"/>
  <c r="BN167" i="1" s="1"/>
  <c r="BR167" i="1" s="1"/>
  <c r="BM280" i="1"/>
  <c r="BN280" i="1" s="1"/>
  <c r="BR280" i="1" s="1"/>
  <c r="BM383" i="1"/>
  <c r="BN383" i="1" s="1"/>
  <c r="BR383" i="1" s="1"/>
  <c r="BP181" i="1"/>
  <c r="BO273" i="1"/>
  <c r="BP336" i="1"/>
  <c r="BP400" i="1"/>
  <c r="BZ238" i="1"/>
  <c r="CA238" i="1" s="1"/>
  <c r="BZ328" i="1"/>
  <c r="CA328" i="1" s="1"/>
  <c r="CC173" i="1"/>
  <c r="CD173" i="1" s="1"/>
  <c r="BP173" i="1"/>
  <c r="BO173" i="1"/>
  <c r="CF173" i="1"/>
  <c r="BI173" i="1" s="1"/>
  <c r="BZ173" i="1"/>
  <c r="CA173" i="1" s="1"/>
  <c r="BM173" i="1"/>
  <c r="BN173" i="1" s="1"/>
  <c r="BR173" i="1" s="1"/>
  <c r="CC121" i="1"/>
  <c r="CD121" i="1" s="1"/>
  <c r="BZ121" i="1"/>
  <c r="CA121" i="1" s="1"/>
  <c r="BP121" i="1"/>
  <c r="BO121" i="1"/>
  <c r="BM121" i="1"/>
  <c r="BN121" i="1" s="1"/>
  <c r="BR121" i="1" s="1"/>
  <c r="CC249" i="1"/>
  <c r="CD249" i="1" s="1"/>
  <c r="CF249" i="1"/>
  <c r="BI249" i="1" s="1"/>
  <c r="BZ249" i="1"/>
  <c r="CA249" i="1" s="1"/>
  <c r="BP249" i="1"/>
  <c r="CC265" i="1"/>
  <c r="CD265" i="1" s="1"/>
  <c r="CF265" i="1"/>
  <c r="BI265" i="1" s="1"/>
  <c r="BZ265" i="1"/>
  <c r="CA265" i="1" s="1"/>
  <c r="BP265" i="1"/>
  <c r="CC281" i="1"/>
  <c r="CD281" i="1" s="1"/>
  <c r="CF281" i="1"/>
  <c r="BI281" i="1" s="1"/>
  <c r="BZ281" i="1"/>
  <c r="CA281" i="1" s="1"/>
  <c r="BP281" i="1"/>
  <c r="CC297" i="1"/>
  <c r="CD297" i="1" s="1"/>
  <c r="CF297" i="1"/>
  <c r="BI297" i="1" s="1"/>
  <c r="BZ297" i="1"/>
  <c r="CA297" i="1" s="1"/>
  <c r="BP297" i="1"/>
  <c r="CC313" i="1"/>
  <c r="CD313" i="1" s="1"/>
  <c r="CF313" i="1"/>
  <c r="BI313" i="1" s="1"/>
  <c r="BZ313" i="1"/>
  <c r="CA313" i="1" s="1"/>
  <c r="BP313" i="1"/>
  <c r="BR329" i="1"/>
  <c r="CC329" i="1"/>
  <c r="CD329" i="1" s="1"/>
  <c r="CF329" i="1"/>
  <c r="BI329" i="1" s="1"/>
  <c r="BZ329" i="1"/>
  <c r="CA329" i="1" s="1"/>
  <c r="BP329" i="1"/>
  <c r="CC345" i="1"/>
  <c r="CD345" i="1" s="1"/>
  <c r="BZ345" i="1"/>
  <c r="CA345" i="1" s="1"/>
  <c r="BP345" i="1"/>
  <c r="CF345" i="1"/>
  <c r="BI345" i="1" s="1"/>
  <c r="CC361" i="1"/>
  <c r="CD361" i="1" s="1"/>
  <c r="CF361" i="1"/>
  <c r="BI361" i="1" s="1"/>
  <c r="BZ361" i="1"/>
  <c r="CA361" i="1" s="1"/>
  <c r="BP361" i="1"/>
  <c r="CF377" i="1"/>
  <c r="BI377" i="1" s="1"/>
  <c r="BZ377" i="1"/>
  <c r="CA377" i="1" s="1"/>
  <c r="CC377" i="1"/>
  <c r="CD377" i="1" s="1"/>
  <c r="BP377" i="1"/>
  <c r="CC393" i="1"/>
  <c r="CD393" i="1" s="1"/>
  <c r="CF393" i="1"/>
  <c r="BI393" i="1" s="1"/>
  <c r="BZ393" i="1"/>
  <c r="CA393" i="1" s="1"/>
  <c r="BP393" i="1"/>
  <c r="CC409" i="1"/>
  <c r="CD409" i="1" s="1"/>
  <c r="CF409" i="1"/>
  <c r="BI409" i="1" s="1"/>
  <c r="BZ409" i="1"/>
  <c r="CA409" i="1" s="1"/>
  <c r="BP409" i="1"/>
  <c r="BM181" i="1"/>
  <c r="BN181" i="1" s="1"/>
  <c r="BR181" i="1" s="1"/>
  <c r="BM281" i="1"/>
  <c r="BN281" i="1" s="1"/>
  <c r="BR281" i="1" s="1"/>
  <c r="BM335" i="1"/>
  <c r="BN335" i="1" s="1"/>
  <c r="BR335" i="1" s="1"/>
  <c r="BM392" i="1"/>
  <c r="BN392" i="1" s="1"/>
  <c r="BR392" i="1" s="1"/>
  <c r="BO182" i="1"/>
  <c r="BO276" i="1"/>
  <c r="BO337" i="1"/>
  <c r="BO401" i="1"/>
  <c r="CF238" i="1"/>
  <c r="BI238" i="1" s="1"/>
  <c r="CC250" i="1"/>
  <c r="CD250" i="1" s="1"/>
  <c r="CF250" i="1"/>
  <c r="BI250" i="1" s="1"/>
  <c r="BZ250" i="1"/>
  <c r="CA250" i="1" s="1"/>
  <c r="BP250" i="1"/>
  <c r="BO250" i="1"/>
  <c r="BM250" i="1"/>
  <c r="BN250" i="1" s="1"/>
  <c r="BR250" i="1" s="1"/>
  <c r="CC266" i="1"/>
  <c r="CD266" i="1" s="1"/>
  <c r="BZ266" i="1"/>
  <c r="CA266" i="1" s="1"/>
  <c r="BP266" i="1"/>
  <c r="BO266" i="1"/>
  <c r="BM266" i="1"/>
  <c r="BN266" i="1" s="1"/>
  <c r="BR266" i="1" s="1"/>
  <c r="CF266" i="1"/>
  <c r="BI266" i="1" s="1"/>
  <c r="CC282" i="1"/>
  <c r="CD282" i="1" s="1"/>
  <c r="BZ282" i="1"/>
  <c r="CA282" i="1" s="1"/>
  <c r="BP282" i="1"/>
  <c r="BO282" i="1"/>
  <c r="BM282" i="1"/>
  <c r="BN282" i="1" s="1"/>
  <c r="BR282" i="1" s="1"/>
  <c r="CF282" i="1"/>
  <c r="BI282" i="1" s="1"/>
  <c r="CC298" i="1"/>
  <c r="CD298" i="1" s="1"/>
  <c r="BZ298" i="1"/>
  <c r="CA298" i="1" s="1"/>
  <c r="BP298" i="1"/>
  <c r="BO298" i="1"/>
  <c r="BM298" i="1"/>
  <c r="BN298" i="1" s="1"/>
  <c r="BR298" i="1" s="1"/>
  <c r="CF298" i="1"/>
  <c r="BI298" i="1" s="1"/>
  <c r="CC314" i="1"/>
  <c r="CD314" i="1" s="1"/>
  <c r="CF314" i="1"/>
  <c r="BI314" i="1" s="1"/>
  <c r="BZ314" i="1"/>
  <c r="CA314" i="1" s="1"/>
  <c r="BP314" i="1"/>
  <c r="BO314" i="1"/>
  <c r="BM314" i="1"/>
  <c r="BN314" i="1" s="1"/>
  <c r="BR314" i="1" s="1"/>
  <c r="CC330" i="1"/>
  <c r="CD330" i="1" s="1"/>
  <c r="CF330" i="1"/>
  <c r="BI330" i="1" s="1"/>
  <c r="BZ330" i="1"/>
  <c r="CA330" i="1" s="1"/>
  <c r="BP330" i="1"/>
  <c r="BO330" i="1"/>
  <c r="BM330" i="1"/>
  <c r="BN330" i="1" s="1"/>
  <c r="BR330" i="1" s="1"/>
  <c r="CC346" i="1"/>
  <c r="CD346" i="1" s="1"/>
  <c r="BP346" i="1"/>
  <c r="CF346" i="1"/>
  <c r="BI346" i="1" s="1"/>
  <c r="BO346" i="1"/>
  <c r="BM346" i="1"/>
  <c r="BN346" i="1" s="1"/>
  <c r="BR346" i="1" s="1"/>
  <c r="CC362" i="1"/>
  <c r="CD362" i="1" s="1"/>
  <c r="CF362" i="1"/>
  <c r="BI362" i="1" s="1"/>
  <c r="BZ362" i="1"/>
  <c r="CA362" i="1" s="1"/>
  <c r="BP362" i="1"/>
  <c r="BO362" i="1"/>
  <c r="BM362" i="1"/>
  <c r="BN362" i="1" s="1"/>
  <c r="BR362" i="1" s="1"/>
  <c r="CC378" i="1"/>
  <c r="CD378" i="1" s="1"/>
  <c r="CF378" i="1"/>
  <c r="BI378" i="1" s="1"/>
  <c r="BZ378" i="1"/>
  <c r="CA378" i="1" s="1"/>
  <c r="BP378" i="1"/>
  <c r="BO378" i="1"/>
  <c r="BM378" i="1"/>
  <c r="BN378" i="1" s="1"/>
  <c r="BR378" i="1" s="1"/>
  <c r="CC394" i="1"/>
  <c r="CD394" i="1" s="1"/>
  <c r="BZ394" i="1"/>
  <c r="CA394" i="1" s="1"/>
  <c r="BP394" i="1"/>
  <c r="BO394" i="1"/>
  <c r="BM394" i="1"/>
  <c r="BN394" i="1" s="1"/>
  <c r="BR394" i="1" s="1"/>
  <c r="CC410" i="1"/>
  <c r="CD410" i="1" s="1"/>
  <c r="CF410" i="1"/>
  <c r="BI410" i="1" s="1"/>
  <c r="BZ410" i="1"/>
  <c r="CA410" i="1" s="1"/>
  <c r="BP410" i="1"/>
  <c r="BO410" i="1"/>
  <c r="BM410" i="1"/>
  <c r="BN410" i="1" s="1"/>
  <c r="BR410" i="1" s="1"/>
  <c r="BM182" i="1"/>
  <c r="BN182" i="1" s="1"/>
  <c r="BR182" i="1" s="1"/>
  <c r="BM287" i="1"/>
  <c r="BN287" i="1" s="1"/>
  <c r="BR287" i="1" s="1"/>
  <c r="BM336" i="1"/>
  <c r="BN336" i="1" s="1"/>
  <c r="BR336" i="1" s="1"/>
  <c r="BM393" i="1"/>
  <c r="BN393" i="1" s="1"/>
  <c r="BR393" i="1" s="1"/>
  <c r="BO209" i="1"/>
  <c r="BP280" i="1"/>
  <c r="BP344" i="1"/>
  <c r="BP408" i="1"/>
  <c r="CF288" i="1"/>
  <c r="BI288" i="1" s="1"/>
  <c r="CF334" i="1"/>
  <c r="BI334" i="1" s="1"/>
  <c r="BP285" i="1"/>
  <c r="BO285" i="1"/>
  <c r="CF285" i="1"/>
  <c r="BI285" i="1" s="1"/>
  <c r="BZ285" i="1"/>
  <c r="CA285" i="1" s="1"/>
  <c r="CC285" i="1"/>
  <c r="CD285" i="1" s="1"/>
  <c r="BM285" i="1"/>
  <c r="BN285" i="1" s="1"/>
  <c r="BR285" i="1" s="1"/>
  <c r="CC251" i="1"/>
  <c r="CD251" i="1" s="1"/>
  <c r="BZ251" i="1"/>
  <c r="CA251" i="1" s="1"/>
  <c r="BP251" i="1"/>
  <c r="BO251" i="1"/>
  <c r="BM251" i="1"/>
  <c r="BN251" i="1" s="1"/>
  <c r="BR251" i="1" s="1"/>
  <c r="CC267" i="1"/>
  <c r="CD267" i="1" s="1"/>
  <c r="BP267" i="1"/>
  <c r="BO267" i="1"/>
  <c r="CF267" i="1"/>
  <c r="BI267" i="1" s="1"/>
  <c r="BM267" i="1"/>
  <c r="BN267" i="1" s="1"/>
  <c r="BR267" i="1" s="1"/>
  <c r="CC283" i="1"/>
  <c r="CD283" i="1" s="1"/>
  <c r="BP283" i="1"/>
  <c r="BO283" i="1"/>
  <c r="BM283" i="1"/>
  <c r="BN283" i="1" s="1"/>
  <c r="BR283" i="1" s="1"/>
  <c r="CF283" i="1"/>
  <c r="BI283" i="1" s="1"/>
  <c r="CC299" i="1"/>
  <c r="CD299" i="1" s="1"/>
  <c r="BP299" i="1"/>
  <c r="BO299" i="1"/>
  <c r="BM299" i="1"/>
  <c r="BN299" i="1" s="1"/>
  <c r="BR299" i="1" s="1"/>
  <c r="CF299" i="1"/>
  <c r="BI299" i="1" s="1"/>
  <c r="CC315" i="1"/>
  <c r="CD315" i="1" s="1"/>
  <c r="CF315" i="1"/>
  <c r="BI315" i="1" s="1"/>
  <c r="BZ315" i="1"/>
  <c r="CA315" i="1" s="1"/>
  <c r="BP315" i="1"/>
  <c r="BO315" i="1"/>
  <c r="BM315" i="1"/>
  <c r="BN315" i="1" s="1"/>
  <c r="BR315" i="1" s="1"/>
  <c r="CC331" i="1"/>
  <c r="CD331" i="1" s="1"/>
  <c r="CF331" i="1"/>
  <c r="BI331" i="1" s="1"/>
  <c r="BZ331" i="1"/>
  <c r="CA331" i="1" s="1"/>
  <c r="BP331" i="1"/>
  <c r="BO331" i="1"/>
  <c r="BM331" i="1"/>
  <c r="BN331" i="1" s="1"/>
  <c r="BR331" i="1" s="1"/>
  <c r="CC347" i="1"/>
  <c r="CD347" i="1" s="1"/>
  <c r="BP347" i="1"/>
  <c r="CF347" i="1"/>
  <c r="BI347" i="1" s="1"/>
  <c r="BO347" i="1"/>
  <c r="BZ347" i="1"/>
  <c r="CA347" i="1" s="1"/>
  <c r="BM347" i="1"/>
  <c r="BN347" i="1" s="1"/>
  <c r="BR347" i="1" s="1"/>
  <c r="CC363" i="1"/>
  <c r="CD363" i="1" s="1"/>
  <c r="CF363" i="1"/>
  <c r="BI363" i="1" s="1"/>
  <c r="BZ363" i="1"/>
  <c r="CA363" i="1" s="1"/>
  <c r="BP363" i="1"/>
  <c r="BO363" i="1"/>
  <c r="BM363" i="1"/>
  <c r="BN363" i="1" s="1"/>
  <c r="BR363" i="1" s="1"/>
  <c r="CC379" i="1"/>
  <c r="CD379" i="1" s="1"/>
  <c r="CF379" i="1"/>
  <c r="BI379" i="1" s="1"/>
  <c r="BZ379" i="1"/>
  <c r="CA379" i="1" s="1"/>
  <c r="BP379" i="1"/>
  <c r="BO379" i="1"/>
  <c r="BM379" i="1"/>
  <c r="BN379" i="1" s="1"/>
  <c r="BR379" i="1" s="1"/>
  <c r="CC395" i="1"/>
  <c r="CD395" i="1" s="1"/>
  <c r="CF395" i="1"/>
  <c r="BI395" i="1" s="1"/>
  <c r="BZ395" i="1"/>
  <c r="CA395" i="1" s="1"/>
  <c r="BP395" i="1"/>
  <c r="BO395" i="1"/>
  <c r="BM395" i="1"/>
  <c r="BN395" i="1" s="1"/>
  <c r="BR395" i="1" s="1"/>
  <c r="CC411" i="1"/>
  <c r="CD411" i="1" s="1"/>
  <c r="CF411" i="1"/>
  <c r="BI411" i="1" s="1"/>
  <c r="BZ411" i="1"/>
  <c r="CA411" i="1" s="1"/>
  <c r="BP411" i="1"/>
  <c r="BO411" i="1"/>
  <c r="BM411" i="1"/>
  <c r="BN411" i="1" s="1"/>
  <c r="BR411" i="1" s="1"/>
  <c r="BM230" i="1"/>
  <c r="BN230" i="1" s="1"/>
  <c r="BR230" i="1" s="1"/>
  <c r="BM288" i="1"/>
  <c r="BN288" i="1" s="1"/>
  <c r="BR288" i="1" s="1"/>
  <c r="BM340" i="1"/>
  <c r="BN340" i="1" s="1"/>
  <c r="BR340" i="1" s="1"/>
  <c r="BM399" i="1"/>
  <c r="BN399" i="1" s="1"/>
  <c r="BR399" i="1" s="1"/>
  <c r="BP237" i="1"/>
  <c r="BO281" i="1"/>
  <c r="BO345" i="1"/>
  <c r="BO409" i="1"/>
  <c r="CF246" i="1"/>
  <c r="BI246" i="1" s="1"/>
  <c r="BZ289" i="1"/>
  <c r="CA289" i="1" s="1"/>
  <c r="BZ335" i="1"/>
  <c r="CA335" i="1" s="1"/>
  <c r="CY124" i="1"/>
  <c r="CY44" i="1"/>
  <c r="CY109" i="1"/>
  <c r="CY45" i="1"/>
  <c r="CY269" i="1"/>
  <c r="CY284" i="1"/>
  <c r="CY42" i="1"/>
  <c r="CY125" i="1"/>
  <c r="CY285" i="1"/>
  <c r="CY22" i="1"/>
  <c r="CY25" i="1"/>
  <c r="CY207" i="1"/>
  <c r="CY141" i="1"/>
  <c r="CY300" i="1"/>
  <c r="CY128" i="1"/>
  <c r="CY157" i="1"/>
  <c r="CY301" i="1"/>
  <c r="CY155" i="1"/>
  <c r="CY112" i="1"/>
  <c r="CY316" i="1"/>
  <c r="CY317" i="1"/>
  <c r="CY333" i="1"/>
  <c r="CY228" i="1"/>
  <c r="CY220" i="1"/>
  <c r="CY349" i="1"/>
  <c r="CY131" i="1"/>
  <c r="CY89" i="1"/>
  <c r="CY29" i="1"/>
  <c r="CY365" i="1"/>
  <c r="CY252" i="1"/>
  <c r="CY253" i="1"/>
  <c r="CY268" i="1"/>
  <c r="CY397" i="1"/>
  <c r="CY60" i="1"/>
  <c r="CY92" i="1"/>
  <c r="CY108" i="1"/>
  <c r="CY99" i="1"/>
  <c r="CY180" i="1"/>
  <c r="CY30" i="1"/>
  <c r="CY78" i="1"/>
  <c r="CY94" i="1"/>
  <c r="CY110" i="1"/>
  <c r="CY158" i="1"/>
  <c r="CY206" i="1"/>
  <c r="CY222" i="1"/>
  <c r="CY254" i="1"/>
  <c r="CY270" i="1"/>
  <c r="CY286" i="1"/>
  <c r="CY302" i="1"/>
  <c r="CY318" i="1"/>
  <c r="CY334" i="1"/>
  <c r="CY350" i="1"/>
  <c r="CY366" i="1"/>
  <c r="CY382" i="1"/>
  <c r="CY398" i="1"/>
  <c r="CY381" i="1"/>
  <c r="CY17" i="1"/>
  <c r="CY33" i="1"/>
  <c r="CY47" i="1"/>
  <c r="CY79" i="1"/>
  <c r="CY111" i="1"/>
  <c r="CY223" i="1"/>
  <c r="CY255" i="1"/>
  <c r="CY271" i="1"/>
  <c r="CY287" i="1"/>
  <c r="CY303" i="1"/>
  <c r="CY319" i="1"/>
  <c r="CY335" i="1"/>
  <c r="CY351" i="1"/>
  <c r="CY367" i="1"/>
  <c r="CY383" i="1"/>
  <c r="CY399" i="1"/>
  <c r="CY16" i="1"/>
  <c r="CY32" i="1"/>
  <c r="CY48" i="1"/>
  <c r="CY64" i="1"/>
  <c r="CY80" i="1"/>
  <c r="CY176" i="1"/>
  <c r="CY192" i="1"/>
  <c r="CY208" i="1"/>
  <c r="CY224" i="1"/>
  <c r="CY256" i="1"/>
  <c r="CY272" i="1"/>
  <c r="CY288" i="1"/>
  <c r="CY304" i="1"/>
  <c r="CY320" i="1"/>
  <c r="CY336" i="1"/>
  <c r="CY352" i="1"/>
  <c r="CY368" i="1"/>
  <c r="CY384" i="1"/>
  <c r="CY400" i="1"/>
  <c r="CY229" i="1"/>
  <c r="CY49" i="1"/>
  <c r="CY81" i="1"/>
  <c r="CY113" i="1"/>
  <c r="CY129" i="1"/>
  <c r="CY177" i="1"/>
  <c r="CY193" i="1"/>
  <c r="CY209" i="1"/>
  <c r="CY225" i="1"/>
  <c r="CY241" i="1"/>
  <c r="CY257" i="1"/>
  <c r="CY273" i="1"/>
  <c r="CY289" i="1"/>
  <c r="CY305" i="1"/>
  <c r="CY321" i="1"/>
  <c r="CY337" i="1"/>
  <c r="CY353" i="1"/>
  <c r="CY369" i="1"/>
  <c r="CY385" i="1"/>
  <c r="CY401" i="1"/>
  <c r="CY18" i="1"/>
  <c r="CY34" i="1"/>
  <c r="CY194" i="1"/>
  <c r="CY274" i="1"/>
  <c r="CY290" i="1"/>
  <c r="CY306" i="1"/>
  <c r="CY322" i="1"/>
  <c r="CY338" i="1"/>
  <c r="CY354" i="1"/>
  <c r="CY370" i="1"/>
  <c r="CY386" i="1"/>
  <c r="CY402" i="1"/>
  <c r="CY35" i="1"/>
  <c r="CY67" i="1"/>
  <c r="CY83" i="1"/>
  <c r="CY163" i="1"/>
  <c r="CY243" i="1"/>
  <c r="CY259" i="1"/>
  <c r="CY275" i="1"/>
  <c r="CY291" i="1"/>
  <c r="CY307" i="1"/>
  <c r="CY323" i="1"/>
  <c r="CY339" i="1"/>
  <c r="CY355" i="1"/>
  <c r="CY371" i="1"/>
  <c r="CY387" i="1"/>
  <c r="CY403" i="1"/>
  <c r="CY36" i="1"/>
  <c r="CY52" i="1"/>
  <c r="CY68" i="1"/>
  <c r="CY84" i="1"/>
  <c r="CY148" i="1"/>
  <c r="CY196" i="1"/>
  <c r="CY212" i="1"/>
  <c r="CY260" i="1"/>
  <c r="CY324" i="1"/>
  <c r="CY356" i="1"/>
  <c r="CY372" i="1"/>
  <c r="CY388" i="1"/>
  <c r="CY404" i="1"/>
  <c r="CY85" i="1"/>
  <c r="CY117" i="1"/>
  <c r="CY133" i="1"/>
  <c r="CY149" i="1"/>
  <c r="CY165" i="1"/>
  <c r="CY245" i="1"/>
  <c r="CY261" i="1"/>
  <c r="CY293" i="1"/>
  <c r="CY309" i="1"/>
  <c r="CY325" i="1"/>
  <c r="CY341" i="1"/>
  <c r="CY373" i="1"/>
  <c r="CY389" i="1"/>
  <c r="CY405" i="1"/>
  <c r="CY38" i="1"/>
  <c r="CY54" i="1"/>
  <c r="CY70" i="1"/>
  <c r="CY102" i="1"/>
  <c r="CY118" i="1"/>
  <c r="CY134" i="1"/>
  <c r="CY150" i="1"/>
  <c r="CY230" i="1"/>
  <c r="CY246" i="1"/>
  <c r="CY262" i="1"/>
  <c r="CY278" i="1"/>
  <c r="CY294" i="1"/>
  <c r="CY310" i="1"/>
  <c r="CY326" i="1"/>
  <c r="CY358" i="1"/>
  <c r="CY374" i="1"/>
  <c r="CY406" i="1"/>
  <c r="CY41" i="1"/>
  <c r="CY23" i="1"/>
  <c r="CY39" i="1"/>
  <c r="CY87" i="1"/>
  <c r="CY103" i="1"/>
  <c r="CY119" i="1"/>
  <c r="CY231" i="1"/>
  <c r="CY247" i="1"/>
  <c r="CY263" i="1"/>
  <c r="CY279" i="1"/>
  <c r="CY295" i="1"/>
  <c r="CY311" i="1"/>
  <c r="CY327" i="1"/>
  <c r="CY375" i="1"/>
  <c r="CY407" i="1"/>
  <c r="CY169" i="1"/>
  <c r="CY72" i="1"/>
  <c r="CY88" i="1"/>
  <c r="CY200" i="1"/>
  <c r="CY264" i="1"/>
  <c r="CY280" i="1"/>
  <c r="CY296" i="1"/>
  <c r="CY344" i="1"/>
  <c r="CY360" i="1"/>
  <c r="CY376" i="1"/>
  <c r="CY392" i="1"/>
  <c r="CY408" i="1"/>
  <c r="CY73" i="1"/>
  <c r="CY105" i="1"/>
  <c r="CY121" i="1"/>
  <c r="CY137" i="1"/>
  <c r="CY153" i="1"/>
  <c r="CY185" i="1"/>
  <c r="CY233" i="1"/>
  <c r="CY249" i="1"/>
  <c r="CY265" i="1"/>
  <c r="CY281" i="1"/>
  <c r="CY297" i="1"/>
  <c r="CY313" i="1"/>
  <c r="CY329" i="1"/>
  <c r="CY361" i="1"/>
  <c r="CY377" i="1"/>
  <c r="CY393" i="1"/>
  <c r="CY409" i="1"/>
  <c r="CY58" i="1"/>
  <c r="CY90" i="1"/>
  <c r="CY106" i="1"/>
  <c r="CY122" i="1"/>
  <c r="CY170" i="1"/>
  <c r="CY186" i="1"/>
  <c r="CY202" i="1"/>
  <c r="CY250" i="1"/>
  <c r="CY266" i="1"/>
  <c r="CY314" i="1"/>
  <c r="CY330" i="1"/>
  <c r="CY362" i="1"/>
  <c r="CY27" i="1"/>
  <c r="CY43" i="1"/>
  <c r="CY59" i="1"/>
  <c r="CY171" i="1"/>
  <c r="CY219" i="1"/>
  <c r="CY267" i="1"/>
  <c r="CY299" i="1"/>
  <c r="CY315" i="1"/>
  <c r="CY331" i="1"/>
  <c r="CY347" i="1"/>
  <c r="CY363" i="1"/>
  <c r="CY379" i="1"/>
  <c r="CY395" i="1"/>
  <c r="CY411" i="1"/>
  <c r="S56" i="5"/>
  <c r="S40" i="5"/>
  <c r="S34" i="5"/>
  <c r="S54" i="5"/>
  <c r="S42" i="5"/>
  <c r="S48" i="5"/>
  <c r="S50" i="5"/>
  <c r="CY95" i="1"/>
  <c r="CY15" i="1"/>
  <c r="CY71" i="1"/>
  <c r="CY13" i="1"/>
  <c r="CY66" i="1"/>
  <c r="CY61" i="1"/>
  <c r="CY142" i="1"/>
  <c r="CY98" i="1"/>
  <c r="CY77" i="1"/>
  <c r="CY96" i="1"/>
  <c r="CY97" i="1"/>
  <c r="CY130" i="1"/>
  <c r="CY161" i="1"/>
  <c r="CY100" i="1"/>
  <c r="CY136" i="1"/>
  <c r="CY120" i="1"/>
  <c r="CY132" i="1"/>
  <c r="CY152" i="1"/>
  <c r="CY187" i="1"/>
  <c r="CY216" i="1"/>
  <c r="CY213" i="1"/>
  <c r="CY181" i="1"/>
  <c r="CY203" i="1"/>
  <c r="CY168" i="1"/>
  <c r="CY184" i="1"/>
  <c r="CY195" i="1"/>
  <c r="CY238" i="1"/>
  <c r="CQ6" i="1" l="1"/>
  <c r="CY189" i="1"/>
  <c r="AD173" i="1"/>
  <c r="Z173" i="1"/>
  <c r="Z90" i="1"/>
  <c r="AD355" i="1"/>
  <c r="Z355" i="1"/>
  <c r="CY115" i="1"/>
  <c r="Z369" i="1"/>
  <c r="AD56" i="1"/>
  <c r="Z358" i="1"/>
  <c r="AU231" i="1"/>
  <c r="CY178" i="1"/>
  <c r="AW231" i="1"/>
  <c r="BB231" i="1" s="1"/>
  <c r="BO25" i="1"/>
  <c r="AU165" i="1"/>
  <c r="AU278" i="1"/>
  <c r="BP29" i="1"/>
  <c r="AV278" i="1"/>
  <c r="BP13" i="1"/>
  <c r="CY156" i="1"/>
  <c r="AV165" i="1"/>
  <c r="BR29" i="1"/>
  <c r="Z187" i="1"/>
  <c r="AD187" i="1"/>
  <c r="BR13" i="1"/>
  <c r="AD246" i="1"/>
  <c r="Z246" i="1"/>
  <c r="Z79" i="1"/>
  <c r="AD79" i="1"/>
  <c r="BO26" i="1"/>
  <c r="AD223" i="1"/>
  <c r="Z223" i="1"/>
  <c r="Z71" i="1"/>
  <c r="AD71" i="1"/>
  <c r="Z171" i="1"/>
  <c r="AD171" i="1"/>
  <c r="AD30" i="1"/>
  <c r="Z30" i="1"/>
  <c r="AD229" i="1"/>
  <c r="Z229" i="1"/>
  <c r="Z125" i="1"/>
  <c r="AD125" i="1"/>
  <c r="Z181" i="1"/>
  <c r="AD181" i="1"/>
  <c r="BP15" i="1"/>
  <c r="AD247" i="1"/>
  <c r="Z247" i="1"/>
  <c r="AD48" i="1"/>
  <c r="Z48" i="1"/>
  <c r="BR21" i="1"/>
  <c r="BP23" i="1"/>
  <c r="Z78" i="1"/>
  <c r="AD78" i="1"/>
  <c r="AD38" i="1"/>
  <c r="Z38" i="1"/>
  <c r="CY214" i="1"/>
  <c r="BR14" i="1"/>
  <c r="Z262" i="1"/>
  <c r="AD262" i="1"/>
  <c r="Z161" i="1"/>
  <c r="AD161" i="1"/>
  <c r="AD207" i="1"/>
  <c r="Z207" i="1"/>
  <c r="Z145" i="1"/>
  <c r="AD145" i="1"/>
  <c r="BP27" i="1"/>
  <c r="BO27" i="1"/>
  <c r="AD33" i="1"/>
  <c r="Z33" i="1"/>
  <c r="AW26" i="1"/>
  <c r="BB26" i="1" s="1"/>
  <c r="AV26" i="1"/>
  <c r="AU26" i="1"/>
  <c r="Z25" i="1"/>
  <c r="AD25" i="1"/>
  <c r="AV25" i="1"/>
  <c r="AU25" i="1"/>
  <c r="AW25" i="1"/>
  <c r="BB25" i="1" s="1"/>
  <c r="BT25" i="1" s="1"/>
  <c r="BP25" i="1"/>
  <c r="BO32" i="1"/>
  <c r="BO30" i="1"/>
  <c r="AD15" i="1"/>
  <c r="Z15" i="1"/>
  <c r="BO21" i="1"/>
  <c r="AD24" i="1"/>
  <c r="Z24" i="1"/>
  <c r="BO16" i="1"/>
  <c r="BP32" i="1"/>
  <c r="BP30" i="1"/>
  <c r="AW24" i="1"/>
  <c r="BB24" i="1" s="1"/>
  <c r="BT24" i="1" s="1"/>
  <c r="AV24" i="1"/>
  <c r="AU24" i="1"/>
  <c r="AD31" i="1"/>
  <c r="Z31" i="1"/>
  <c r="BP16" i="1"/>
  <c r="BP31" i="1"/>
  <c r="BR26" i="1"/>
  <c r="AW23" i="1"/>
  <c r="BB23" i="1" s="1"/>
  <c r="BT23" i="1" s="1"/>
  <c r="AV23" i="1"/>
  <c r="AU23" i="1"/>
  <c r="AW20" i="1"/>
  <c r="BB20" i="1" s="1"/>
  <c r="BT20" i="1" s="1"/>
  <c r="AV20" i="1"/>
  <c r="AU20" i="1"/>
  <c r="BO14" i="1"/>
  <c r="AD22" i="1"/>
  <c r="Z22" i="1"/>
  <c r="AD27" i="1"/>
  <c r="Z27" i="1"/>
  <c r="AD20" i="1"/>
  <c r="Z20" i="1"/>
  <c r="AU19" i="1"/>
  <c r="AW19" i="1"/>
  <c r="BB19" i="1" s="1"/>
  <c r="AV19" i="1"/>
  <c r="BO20" i="1"/>
  <c r="AD16" i="1"/>
  <c r="Z16" i="1"/>
  <c r="BO31" i="1"/>
  <c r="AW16" i="1"/>
  <c r="BB16" i="1" s="1"/>
  <c r="BT16" i="1" s="1"/>
  <c r="AV16" i="1"/>
  <c r="AU16" i="1"/>
  <c r="AW14" i="1"/>
  <c r="BB14" i="1" s="1"/>
  <c r="BT14" i="1" s="1"/>
  <c r="AV14" i="1"/>
  <c r="AU14" i="1"/>
  <c r="AW18" i="1"/>
  <c r="BB18" i="1" s="1"/>
  <c r="BT18" i="1" s="1"/>
  <c r="AV18" i="1"/>
  <c r="AU18" i="1"/>
  <c r="BP20" i="1"/>
  <c r="AW30" i="1"/>
  <c r="BB30" i="1" s="1"/>
  <c r="BT30" i="1" s="1"/>
  <c r="AV30" i="1"/>
  <c r="AU30" i="1"/>
  <c r="AD34" i="1"/>
  <c r="Z34" i="1"/>
  <c r="AW21" i="1"/>
  <c r="BB21" i="1" s="1"/>
  <c r="AV21" i="1"/>
  <c r="AU21" i="1"/>
  <c r="AW13" i="1"/>
  <c r="BB13" i="1" s="1"/>
  <c r="BT13" i="1" s="1"/>
  <c r="AV13" i="1"/>
  <c r="AU13" i="1"/>
  <c r="AW32" i="1"/>
  <c r="BB32" i="1" s="1"/>
  <c r="BT32" i="1" s="1"/>
  <c r="AV32" i="1"/>
  <c r="AU32" i="1"/>
  <c r="AW15" i="1"/>
  <c r="BB15" i="1" s="1"/>
  <c r="BT15" i="1" s="1"/>
  <c r="AV15" i="1"/>
  <c r="AU15" i="1"/>
  <c r="AD18" i="1"/>
  <c r="Z18" i="1"/>
  <c r="AD29" i="1"/>
  <c r="Z29" i="1"/>
  <c r="AW29" i="1"/>
  <c r="BB29" i="1" s="1"/>
  <c r="AV29" i="1"/>
  <c r="AU29" i="1"/>
  <c r="AW33" i="1"/>
  <c r="BB33" i="1" s="1"/>
  <c r="BT33" i="1" s="1"/>
  <c r="AV33" i="1"/>
  <c r="AU33" i="1"/>
  <c r="BO28" i="1"/>
  <c r="AU22" i="1"/>
  <c r="AV22" i="1"/>
  <c r="AW22" i="1"/>
  <c r="BB22" i="1" s="1"/>
  <c r="BT22" i="1" s="1"/>
  <c r="AD19" i="1"/>
  <c r="Z19" i="1"/>
  <c r="AD32" i="1"/>
  <c r="Z32" i="1"/>
  <c r="BP19" i="1"/>
  <c r="BP28" i="1"/>
  <c r="BO15" i="1"/>
  <c r="AD14" i="1"/>
  <c r="Z14" i="1"/>
  <c r="BO23" i="1"/>
  <c r="AW17" i="1"/>
  <c r="BB17" i="1" s="1"/>
  <c r="BT17" i="1" s="1"/>
  <c r="AV17" i="1"/>
  <c r="AU17" i="1"/>
  <c r="AW31" i="1"/>
  <c r="BB31" i="1" s="1"/>
  <c r="BT31" i="1" s="1"/>
  <c r="AV31" i="1"/>
  <c r="AU31" i="1"/>
  <c r="BR19" i="1"/>
  <c r="BR27" i="1"/>
  <c r="AD17" i="1"/>
  <c r="Z17" i="1"/>
  <c r="AD23" i="1"/>
  <c r="Z23" i="1"/>
  <c r="Z28" i="1"/>
  <c r="AD28" i="1"/>
  <c r="AW28" i="1"/>
  <c r="BB28" i="1" s="1"/>
  <c r="BT28" i="1" s="1"/>
  <c r="AV28" i="1"/>
  <c r="AU28" i="1"/>
  <c r="AD26" i="1"/>
  <c r="Z26" i="1"/>
  <c r="AD13" i="1"/>
  <c r="Z13" i="1"/>
  <c r="AW27" i="1"/>
  <c r="BB27" i="1" s="1"/>
  <c r="BT27" i="1" s="1"/>
  <c r="AV27" i="1"/>
  <c r="AU27" i="1"/>
  <c r="AW34" i="1"/>
  <c r="BB34" i="1" s="1"/>
  <c r="BT34" i="1" s="1"/>
  <c r="AV34" i="1"/>
  <c r="AU34" i="1"/>
  <c r="AD21" i="1"/>
  <c r="Z21" i="1"/>
  <c r="BO35" i="1"/>
  <c r="BP35" i="1"/>
  <c r="AD35" i="1"/>
  <c r="Z35" i="1"/>
  <c r="AW35" i="1"/>
  <c r="BB35" i="1" s="1"/>
  <c r="BT35" i="1" s="1"/>
  <c r="AV35" i="1"/>
  <c r="AU35" i="1"/>
  <c r="Z386" i="1"/>
  <c r="AD386" i="1"/>
  <c r="AD378" i="1"/>
  <c r="Z378" i="1"/>
  <c r="AW378" i="1"/>
  <c r="BB378" i="1" s="1"/>
  <c r="AV378" i="1"/>
  <c r="AU378" i="1"/>
  <c r="AD370" i="1"/>
  <c r="Z370" i="1"/>
  <c r="AW367" i="1"/>
  <c r="BB367" i="1" s="1"/>
  <c r="AV367" i="1"/>
  <c r="AU367" i="1"/>
  <c r="AD367" i="1"/>
  <c r="Z367" i="1"/>
  <c r="AW340" i="1"/>
  <c r="BB340" i="1" s="1"/>
  <c r="AV340" i="1"/>
  <c r="AU340" i="1"/>
  <c r="AD338" i="1"/>
  <c r="Z338" i="1"/>
  <c r="AW333" i="1"/>
  <c r="BB333" i="1" s="1"/>
  <c r="AV333" i="1"/>
  <c r="AU333" i="1"/>
  <c r="AD281" i="1"/>
  <c r="Z281" i="1"/>
  <c r="Z232" i="1"/>
  <c r="AD232" i="1"/>
  <c r="Z279" i="1"/>
  <c r="AD279" i="1"/>
  <c r="AW269" i="1"/>
  <c r="BB269" i="1" s="1"/>
  <c r="AV269" i="1"/>
  <c r="AU269" i="1"/>
  <c r="AW238" i="1"/>
  <c r="BB238" i="1" s="1"/>
  <c r="AU238" i="1"/>
  <c r="AV238" i="1"/>
  <c r="Z193" i="1"/>
  <c r="AD193" i="1"/>
  <c r="AW200" i="1"/>
  <c r="BB200" i="1" s="1"/>
  <c r="AV200" i="1"/>
  <c r="AU200" i="1"/>
  <c r="AV160" i="1"/>
  <c r="AW160" i="1"/>
  <c r="BB160" i="1" s="1"/>
  <c r="AU160" i="1"/>
  <c r="AU151" i="1"/>
  <c r="AW151" i="1"/>
  <c r="BB151" i="1" s="1"/>
  <c r="AV151" i="1"/>
  <c r="Z147" i="1"/>
  <c r="AD147" i="1"/>
  <c r="Z92" i="1"/>
  <c r="AD92" i="1"/>
  <c r="AD126" i="1"/>
  <c r="Z126" i="1"/>
  <c r="AD117" i="1"/>
  <c r="Z117" i="1"/>
  <c r="AU106" i="1"/>
  <c r="AW106" i="1"/>
  <c r="BB106" i="1" s="1"/>
  <c r="AV106" i="1"/>
  <c r="Z60" i="1"/>
  <c r="AD60" i="1"/>
  <c r="AW67" i="1"/>
  <c r="BB67" i="1" s="1"/>
  <c r="AU67" i="1"/>
  <c r="AV67" i="1"/>
  <c r="AW107" i="1"/>
  <c r="BB107" i="1" s="1"/>
  <c r="AU107" i="1"/>
  <c r="AV107" i="1"/>
  <c r="AW39" i="1"/>
  <c r="BB39" i="1" s="1"/>
  <c r="AV39" i="1"/>
  <c r="AU39" i="1"/>
  <c r="AW64" i="1"/>
  <c r="BB64" i="1" s="1"/>
  <c r="AU64" i="1"/>
  <c r="AV64" i="1"/>
  <c r="AW347" i="1"/>
  <c r="BB347" i="1" s="1"/>
  <c r="AV347" i="1"/>
  <c r="AU347" i="1"/>
  <c r="AD326" i="1"/>
  <c r="Z326" i="1"/>
  <c r="AW293" i="1"/>
  <c r="BB293" i="1" s="1"/>
  <c r="AV293" i="1"/>
  <c r="AU293" i="1"/>
  <c r="AD290" i="1"/>
  <c r="Z290" i="1"/>
  <c r="AD278" i="1"/>
  <c r="Z278" i="1"/>
  <c r="AW236" i="1"/>
  <c r="BB236" i="1" s="1"/>
  <c r="AU236" i="1"/>
  <c r="AV236" i="1"/>
  <c r="AD244" i="1"/>
  <c r="Z244" i="1"/>
  <c r="Z209" i="1"/>
  <c r="AD209" i="1"/>
  <c r="AW216" i="1"/>
  <c r="BB216" i="1" s="1"/>
  <c r="AV216" i="1"/>
  <c r="AU216" i="1"/>
  <c r="AD204" i="1"/>
  <c r="Z204" i="1"/>
  <c r="AV308" i="1"/>
  <c r="AU308" i="1"/>
  <c r="AW308" i="1"/>
  <c r="BB308" i="1" s="1"/>
  <c r="AW211" i="1"/>
  <c r="BB211" i="1" s="1"/>
  <c r="AV211" i="1"/>
  <c r="AU211" i="1"/>
  <c r="AV213" i="1"/>
  <c r="AW213" i="1"/>
  <c r="BB213" i="1" s="1"/>
  <c r="AU213" i="1"/>
  <c r="AV154" i="1"/>
  <c r="AU154" i="1"/>
  <c r="AW154" i="1"/>
  <c r="BB154" i="1" s="1"/>
  <c r="AW145" i="1"/>
  <c r="BB145" i="1" s="1"/>
  <c r="AU145" i="1"/>
  <c r="AV145" i="1"/>
  <c r="AW88" i="1"/>
  <c r="BB88" i="1" s="1"/>
  <c r="AV88" i="1"/>
  <c r="AU88" i="1"/>
  <c r="AW133" i="1"/>
  <c r="BB133" i="1" s="1"/>
  <c r="AV133" i="1"/>
  <c r="AU133" i="1"/>
  <c r="AW112" i="1"/>
  <c r="BB112" i="1" s="1"/>
  <c r="AV112" i="1"/>
  <c r="AU112" i="1"/>
  <c r="AW142" i="1"/>
  <c r="BB142" i="1" s="1"/>
  <c r="AV142" i="1"/>
  <c r="AU142" i="1"/>
  <c r="AD58" i="1"/>
  <c r="Z58" i="1"/>
  <c r="AD89" i="1"/>
  <c r="Z89" i="1"/>
  <c r="AD94" i="1"/>
  <c r="Z94" i="1"/>
  <c r="AW61" i="1"/>
  <c r="BB61" i="1" s="1"/>
  <c r="AV61" i="1"/>
  <c r="AU61" i="1"/>
  <c r="AV38" i="1"/>
  <c r="AW38" i="1"/>
  <c r="BB38" i="1" s="1"/>
  <c r="AU38" i="1"/>
  <c r="AD411" i="1"/>
  <c r="Z411" i="1"/>
  <c r="AD272" i="1"/>
  <c r="Z272" i="1"/>
  <c r="AW401" i="1"/>
  <c r="BB401" i="1" s="1"/>
  <c r="AV401" i="1"/>
  <c r="AU401" i="1"/>
  <c r="AD384" i="1"/>
  <c r="Z384" i="1"/>
  <c r="AW386" i="1"/>
  <c r="BB386" i="1" s="1"/>
  <c r="AV386" i="1"/>
  <c r="AU386" i="1"/>
  <c r="AD377" i="1"/>
  <c r="Z377" i="1"/>
  <c r="AD409" i="1"/>
  <c r="Z409" i="1"/>
  <c r="AW358" i="1"/>
  <c r="BB358" i="1" s="1"/>
  <c r="AU358" i="1"/>
  <c r="AV358" i="1"/>
  <c r="AW368" i="1"/>
  <c r="BB368" i="1" s="1"/>
  <c r="AV368" i="1"/>
  <c r="AU368" i="1"/>
  <c r="Z348" i="1"/>
  <c r="AD348" i="1"/>
  <c r="AW321" i="1"/>
  <c r="BB321" i="1" s="1"/>
  <c r="AV321" i="1"/>
  <c r="AU321" i="1"/>
  <c r="AW327" i="1"/>
  <c r="BB327" i="1" s="1"/>
  <c r="AV327" i="1"/>
  <c r="AU327" i="1"/>
  <c r="AD328" i="1"/>
  <c r="Z328" i="1"/>
  <c r="AD334" i="1"/>
  <c r="Z334" i="1"/>
  <c r="AU287" i="1"/>
  <c r="AW287" i="1"/>
  <c r="BB287" i="1" s="1"/>
  <c r="AV287" i="1"/>
  <c r="AU292" i="1"/>
  <c r="AW292" i="1"/>
  <c r="BB292" i="1" s="1"/>
  <c r="AV292" i="1"/>
  <c r="Z267" i="1"/>
  <c r="AD267" i="1"/>
  <c r="AD286" i="1"/>
  <c r="Z286" i="1"/>
  <c r="AD252" i="1"/>
  <c r="Z252" i="1"/>
  <c r="AW260" i="1"/>
  <c r="BB260" i="1" s="1"/>
  <c r="AV260" i="1"/>
  <c r="AU260" i="1"/>
  <c r="AD269" i="1"/>
  <c r="Z269" i="1"/>
  <c r="AW263" i="1"/>
  <c r="BB263" i="1" s="1"/>
  <c r="AV263" i="1"/>
  <c r="AU263" i="1"/>
  <c r="AV210" i="1"/>
  <c r="AU210" i="1"/>
  <c r="AW210" i="1"/>
  <c r="BB210" i="1" s="1"/>
  <c r="Z217" i="1"/>
  <c r="AD217" i="1"/>
  <c r="AD216" i="1"/>
  <c r="Z216" i="1"/>
  <c r="AD195" i="1"/>
  <c r="Z195" i="1"/>
  <c r="AV175" i="1"/>
  <c r="AW175" i="1"/>
  <c r="BB175" i="1" s="1"/>
  <c r="AU175" i="1"/>
  <c r="AD156" i="1"/>
  <c r="Z156" i="1"/>
  <c r="Z163" i="1"/>
  <c r="AD163" i="1"/>
  <c r="AV125" i="1"/>
  <c r="AU125" i="1"/>
  <c r="AW125" i="1"/>
  <c r="BB125" i="1" s="1"/>
  <c r="AD103" i="1"/>
  <c r="Z103" i="1"/>
  <c r="AD100" i="1"/>
  <c r="Z100" i="1"/>
  <c r="AD102" i="1"/>
  <c r="Z102" i="1"/>
  <c r="AU89" i="1"/>
  <c r="AW89" i="1"/>
  <c r="BB89" i="1" s="1"/>
  <c r="AV89" i="1"/>
  <c r="AD131" i="1"/>
  <c r="Z131" i="1"/>
  <c r="AV97" i="1"/>
  <c r="AU97" i="1"/>
  <c r="AW97" i="1"/>
  <c r="BB97" i="1" s="1"/>
  <c r="AU79" i="1"/>
  <c r="AW79" i="1"/>
  <c r="BB79" i="1" s="1"/>
  <c r="AV79" i="1"/>
  <c r="AV55" i="1"/>
  <c r="AW55" i="1"/>
  <c r="BB55" i="1" s="1"/>
  <c r="AU55" i="1"/>
  <c r="AW43" i="1"/>
  <c r="BB43" i="1" s="1"/>
  <c r="AU43" i="1"/>
  <c r="AV43" i="1"/>
  <c r="AV303" i="1"/>
  <c r="AU303" i="1"/>
  <c r="AW303" i="1"/>
  <c r="BB303" i="1" s="1"/>
  <c r="AW402" i="1"/>
  <c r="BB402" i="1" s="1"/>
  <c r="AV402" i="1"/>
  <c r="AU402" i="1"/>
  <c r="AD403" i="1"/>
  <c r="Z403" i="1"/>
  <c r="AW392" i="1"/>
  <c r="BB392" i="1" s="1"/>
  <c r="AV392" i="1"/>
  <c r="AU392" i="1"/>
  <c r="AD383" i="1"/>
  <c r="Z383" i="1"/>
  <c r="AW363" i="1"/>
  <c r="BB363" i="1" s="1"/>
  <c r="AV363" i="1"/>
  <c r="AU363" i="1"/>
  <c r="AU329" i="1"/>
  <c r="AW329" i="1"/>
  <c r="BB329" i="1" s="1"/>
  <c r="AV329" i="1"/>
  <c r="AW322" i="1"/>
  <c r="BB322" i="1" s="1"/>
  <c r="AV322" i="1"/>
  <c r="AU322" i="1"/>
  <c r="Z285" i="1"/>
  <c r="AD285" i="1"/>
  <c r="AW275" i="1"/>
  <c r="BB275" i="1" s="1"/>
  <c r="AV275" i="1"/>
  <c r="AU275" i="1"/>
  <c r="AW299" i="1"/>
  <c r="BB299" i="1" s="1"/>
  <c r="AV299" i="1"/>
  <c r="AU299" i="1"/>
  <c r="AU262" i="1"/>
  <c r="AW262" i="1"/>
  <c r="BB262" i="1" s="1"/>
  <c r="AV262" i="1"/>
  <c r="AU237" i="1"/>
  <c r="AV237" i="1"/>
  <c r="AW237" i="1"/>
  <c r="BB237" i="1" s="1"/>
  <c r="AD210" i="1"/>
  <c r="Z210" i="1"/>
  <c r="Z202" i="1"/>
  <c r="AD202" i="1"/>
  <c r="AD201" i="1"/>
  <c r="Z201" i="1"/>
  <c r="Z170" i="1"/>
  <c r="AD170" i="1"/>
  <c r="AD140" i="1"/>
  <c r="Z140" i="1"/>
  <c r="AV152" i="1"/>
  <c r="AW152" i="1"/>
  <c r="BB152" i="1" s="1"/>
  <c r="AU152" i="1"/>
  <c r="AD146" i="1"/>
  <c r="Z146" i="1"/>
  <c r="AU87" i="1"/>
  <c r="AW87" i="1"/>
  <c r="BB87" i="1" s="1"/>
  <c r="AV87" i="1"/>
  <c r="AD82" i="1"/>
  <c r="Z82" i="1"/>
  <c r="AD139" i="1"/>
  <c r="Z139" i="1"/>
  <c r="AD110" i="1"/>
  <c r="Z110" i="1"/>
  <c r="AD123" i="1"/>
  <c r="Z123" i="1"/>
  <c r="AD98" i="1"/>
  <c r="Z98" i="1"/>
  <c r="Z49" i="1"/>
  <c r="AD49" i="1"/>
  <c r="Z61" i="1"/>
  <c r="AD61" i="1"/>
  <c r="AV109" i="1"/>
  <c r="AU109" i="1"/>
  <c r="AW109" i="1"/>
  <c r="BB109" i="1" s="1"/>
  <c r="AD67" i="1"/>
  <c r="Z67" i="1"/>
  <c r="AD55" i="1"/>
  <c r="Z55" i="1"/>
  <c r="AD57" i="1"/>
  <c r="Z57" i="1"/>
  <c r="AW37" i="1"/>
  <c r="BB37" i="1" s="1"/>
  <c r="AV37" i="1"/>
  <c r="AU37" i="1"/>
  <c r="AW36" i="1"/>
  <c r="BB36" i="1" s="1"/>
  <c r="AV36" i="1"/>
  <c r="AU36" i="1"/>
  <c r="AU283" i="1"/>
  <c r="AV283" i="1"/>
  <c r="AW283" i="1"/>
  <c r="BB283" i="1" s="1"/>
  <c r="AD400" i="1"/>
  <c r="Z400" i="1"/>
  <c r="AD406" i="1"/>
  <c r="Z406" i="1"/>
  <c r="AW384" i="1"/>
  <c r="BB384" i="1" s="1"/>
  <c r="AV384" i="1"/>
  <c r="AU384" i="1"/>
  <c r="AD376" i="1"/>
  <c r="Z376" i="1"/>
  <c r="AD401" i="1"/>
  <c r="Z401" i="1"/>
  <c r="AW345" i="1"/>
  <c r="BB345" i="1" s="1"/>
  <c r="AV345" i="1"/>
  <c r="AU345" i="1"/>
  <c r="AW362" i="1"/>
  <c r="BB362" i="1" s="1"/>
  <c r="AV362" i="1"/>
  <c r="AU362" i="1"/>
  <c r="AV324" i="1"/>
  <c r="AU324" i="1"/>
  <c r="AW324" i="1"/>
  <c r="BB324" i="1" s="1"/>
  <c r="AD321" i="1"/>
  <c r="Z321" i="1"/>
  <c r="AW332" i="1"/>
  <c r="BB332" i="1" s="1"/>
  <c r="AV332" i="1"/>
  <c r="AU332" i="1"/>
  <c r="AW316" i="1"/>
  <c r="BB316" i="1" s="1"/>
  <c r="AV316" i="1"/>
  <c r="AU316" i="1"/>
  <c r="AU334" i="1"/>
  <c r="AW334" i="1"/>
  <c r="BB334" i="1" s="1"/>
  <c r="AV334" i="1"/>
  <c r="AW301" i="1"/>
  <c r="BB301" i="1" s="1"/>
  <c r="AV301" i="1"/>
  <c r="AU301" i="1"/>
  <c r="AW319" i="1"/>
  <c r="BB319" i="1" s="1"/>
  <c r="AV319" i="1"/>
  <c r="AU319" i="1"/>
  <c r="AW267" i="1"/>
  <c r="BB267" i="1" s="1"/>
  <c r="AU267" i="1"/>
  <c r="AV267" i="1"/>
  <c r="AV270" i="1"/>
  <c r="AW270" i="1"/>
  <c r="BB270" i="1" s="1"/>
  <c r="AU270" i="1"/>
  <c r="Z261" i="1"/>
  <c r="AD261" i="1"/>
  <c r="AW247" i="1"/>
  <c r="BB247" i="1" s="1"/>
  <c r="AV247" i="1"/>
  <c r="AU247" i="1"/>
  <c r="AW265" i="1"/>
  <c r="BB265" i="1" s="1"/>
  <c r="AU265" i="1"/>
  <c r="AV265" i="1"/>
  <c r="Z245" i="1"/>
  <c r="AD245" i="1"/>
  <c r="AD238" i="1"/>
  <c r="Z238" i="1"/>
  <c r="AD215" i="1"/>
  <c r="Z215" i="1"/>
  <c r="AD254" i="1"/>
  <c r="Z254" i="1"/>
  <c r="AV241" i="1"/>
  <c r="AW241" i="1"/>
  <c r="BB241" i="1" s="1"/>
  <c r="AU241" i="1"/>
  <c r="Z199" i="1"/>
  <c r="AD199" i="1"/>
  <c r="AD188" i="1"/>
  <c r="Z188" i="1"/>
  <c r="AU223" i="1"/>
  <c r="AW223" i="1"/>
  <c r="BB223" i="1" s="1"/>
  <c r="AV223" i="1"/>
  <c r="AW307" i="1"/>
  <c r="BB307" i="1" s="1"/>
  <c r="AV307" i="1"/>
  <c r="AU307" i="1"/>
  <c r="AW198" i="1"/>
  <c r="BB198" i="1" s="1"/>
  <c r="AV198" i="1"/>
  <c r="AU198" i="1"/>
  <c r="Z155" i="1"/>
  <c r="AD155" i="1"/>
  <c r="Z164" i="1"/>
  <c r="AD164" i="1"/>
  <c r="Z109" i="1"/>
  <c r="AD109" i="1"/>
  <c r="AW95" i="1"/>
  <c r="BB95" i="1" s="1"/>
  <c r="AU95" i="1"/>
  <c r="AV95" i="1"/>
  <c r="AD65" i="1"/>
  <c r="Z65" i="1"/>
  <c r="AU58" i="1"/>
  <c r="AV58" i="1"/>
  <c r="AW58" i="1"/>
  <c r="BB58" i="1" s="1"/>
  <c r="AV69" i="1"/>
  <c r="AW69" i="1"/>
  <c r="BB69" i="1" s="1"/>
  <c r="AU69" i="1"/>
  <c r="AU71" i="1"/>
  <c r="AW71" i="1"/>
  <c r="BB71" i="1" s="1"/>
  <c r="AV71" i="1"/>
  <c r="AV45" i="1"/>
  <c r="AW45" i="1"/>
  <c r="BB45" i="1" s="1"/>
  <c r="AU45" i="1"/>
  <c r="AW77" i="1"/>
  <c r="BB77" i="1" s="1"/>
  <c r="AV77" i="1"/>
  <c r="AU77" i="1"/>
  <c r="AW52" i="1"/>
  <c r="BB52" i="1" s="1"/>
  <c r="AV52" i="1"/>
  <c r="AU52" i="1"/>
  <c r="AW411" i="1"/>
  <c r="BB411" i="1" s="1"/>
  <c r="AV411" i="1"/>
  <c r="AU411" i="1"/>
  <c r="AD388" i="1"/>
  <c r="Z388" i="1"/>
  <c r="AW400" i="1"/>
  <c r="BB400" i="1" s="1"/>
  <c r="AV400" i="1"/>
  <c r="AU400" i="1"/>
  <c r="AW408" i="1"/>
  <c r="BB408" i="1" s="1"/>
  <c r="AV408" i="1"/>
  <c r="AU408" i="1"/>
  <c r="AD362" i="1"/>
  <c r="Z362" i="1"/>
  <c r="AW366" i="1"/>
  <c r="BB366" i="1" s="1"/>
  <c r="AV366" i="1"/>
  <c r="AU366" i="1"/>
  <c r="AD360" i="1"/>
  <c r="Z360" i="1"/>
  <c r="AW325" i="1"/>
  <c r="BB325" i="1" s="1"/>
  <c r="AV325" i="1"/>
  <c r="AU325" i="1"/>
  <c r="AD365" i="1"/>
  <c r="Z365" i="1"/>
  <c r="AV353" i="1"/>
  <c r="AU353" i="1"/>
  <c r="AW353" i="1"/>
  <c r="BB353" i="1" s="1"/>
  <c r="AD303" i="1"/>
  <c r="Z303" i="1"/>
  <c r="AW336" i="1"/>
  <c r="BB336" i="1" s="1"/>
  <c r="AV336" i="1"/>
  <c r="AU336" i="1"/>
  <c r="AW298" i="1"/>
  <c r="BB298" i="1" s="1"/>
  <c r="AV298" i="1"/>
  <c r="AU298" i="1"/>
  <c r="AW271" i="1"/>
  <c r="BB271" i="1" s="1"/>
  <c r="AV271" i="1"/>
  <c r="AU271" i="1"/>
  <c r="AD243" i="1"/>
  <c r="Z243" i="1"/>
  <c r="AD241" i="1"/>
  <c r="Z241" i="1"/>
  <c r="AU229" i="1"/>
  <c r="AW229" i="1"/>
  <c r="BB229" i="1" s="1"/>
  <c r="AV229" i="1"/>
  <c r="AV251" i="1"/>
  <c r="AW251" i="1"/>
  <c r="BB251" i="1" s="1"/>
  <c r="AU251" i="1"/>
  <c r="AD225" i="1"/>
  <c r="Z225" i="1"/>
  <c r="Z197" i="1"/>
  <c r="AD197" i="1"/>
  <c r="Z189" i="1"/>
  <c r="AD189" i="1"/>
  <c r="AW181" i="1"/>
  <c r="BB181" i="1" s="1"/>
  <c r="AV181" i="1"/>
  <c r="AU181" i="1"/>
  <c r="AD184" i="1"/>
  <c r="Z184" i="1"/>
  <c r="AW135" i="1"/>
  <c r="BB135" i="1" s="1"/>
  <c r="AV135" i="1"/>
  <c r="AU135" i="1"/>
  <c r="AD132" i="1"/>
  <c r="Z132" i="1"/>
  <c r="AU140" i="1"/>
  <c r="AW140" i="1"/>
  <c r="BB140" i="1" s="1"/>
  <c r="AV140" i="1"/>
  <c r="AV171" i="1"/>
  <c r="AW171" i="1"/>
  <c r="BB171" i="1" s="1"/>
  <c r="AU171" i="1"/>
  <c r="AU114" i="1"/>
  <c r="AW114" i="1"/>
  <c r="BB114" i="1" s="1"/>
  <c r="AV114" i="1"/>
  <c r="AD72" i="1"/>
  <c r="Z72" i="1"/>
  <c r="Z93" i="1"/>
  <c r="AD93" i="1"/>
  <c r="AD135" i="1"/>
  <c r="Z135" i="1"/>
  <c r="AU122" i="1"/>
  <c r="AW122" i="1"/>
  <c r="BB122" i="1" s="1"/>
  <c r="AV122" i="1"/>
  <c r="AD113" i="1"/>
  <c r="Z113" i="1"/>
  <c r="AU81" i="1"/>
  <c r="AW81" i="1"/>
  <c r="BB81" i="1" s="1"/>
  <c r="AV81" i="1"/>
  <c r="AW104" i="1"/>
  <c r="BB104" i="1" s="1"/>
  <c r="AV104" i="1"/>
  <c r="AU104" i="1"/>
  <c r="Z40" i="1"/>
  <c r="AD40" i="1"/>
  <c r="Z70" i="1"/>
  <c r="AD70" i="1"/>
  <c r="Z104" i="1"/>
  <c r="AD104" i="1"/>
  <c r="AW385" i="1"/>
  <c r="BB385" i="1" s="1"/>
  <c r="AV385" i="1"/>
  <c r="AU385" i="1"/>
  <c r="AD398" i="1"/>
  <c r="Z398" i="1"/>
  <c r="AD382" i="1"/>
  <c r="Z382" i="1"/>
  <c r="AU380" i="1"/>
  <c r="AW380" i="1"/>
  <c r="BB380" i="1" s="1"/>
  <c r="AV380" i="1"/>
  <c r="AV375" i="1"/>
  <c r="AU375" i="1"/>
  <c r="AW375" i="1"/>
  <c r="BB375" i="1" s="1"/>
  <c r="AW398" i="1"/>
  <c r="BB398" i="1" s="1"/>
  <c r="AV398" i="1"/>
  <c r="AU398" i="1"/>
  <c r="Z352" i="1"/>
  <c r="AD352" i="1"/>
  <c r="AV350" i="1"/>
  <c r="AU350" i="1"/>
  <c r="AW350" i="1"/>
  <c r="BB350" i="1" s="1"/>
  <c r="AU313" i="1"/>
  <c r="AW313" i="1"/>
  <c r="BB313" i="1" s="1"/>
  <c r="AV313" i="1"/>
  <c r="Z315" i="1"/>
  <c r="AD315" i="1"/>
  <c r="AD320" i="1"/>
  <c r="Z320" i="1"/>
  <c r="AD351" i="1"/>
  <c r="Z351" i="1"/>
  <c r="AD297" i="1"/>
  <c r="Z297" i="1"/>
  <c r="AW315" i="1"/>
  <c r="BB315" i="1" s="1"/>
  <c r="AV315" i="1"/>
  <c r="AU315" i="1"/>
  <c r="Z265" i="1"/>
  <c r="AD265" i="1"/>
  <c r="AD302" i="1"/>
  <c r="Z302" i="1"/>
  <c r="AW249" i="1"/>
  <c r="BB249" i="1" s="1"/>
  <c r="AV249" i="1"/>
  <c r="AU249" i="1"/>
  <c r="AV232" i="1"/>
  <c r="AU232" i="1"/>
  <c r="AW232" i="1"/>
  <c r="BB232" i="1" s="1"/>
  <c r="AU259" i="1"/>
  <c r="AW259" i="1"/>
  <c r="BB259" i="1" s="1"/>
  <c r="AV259" i="1"/>
  <c r="AV253" i="1"/>
  <c r="AW253" i="1"/>
  <c r="BB253" i="1" s="1"/>
  <c r="AU253" i="1"/>
  <c r="AD250" i="1"/>
  <c r="Z250" i="1"/>
  <c r="Z235" i="1"/>
  <c r="AD235" i="1"/>
  <c r="AW224" i="1"/>
  <c r="BB224" i="1" s="1"/>
  <c r="AV224" i="1"/>
  <c r="AU224" i="1"/>
  <c r="AV202" i="1"/>
  <c r="AW202" i="1"/>
  <c r="BB202" i="1" s="1"/>
  <c r="AU202" i="1"/>
  <c r="AD200" i="1"/>
  <c r="Z200" i="1"/>
  <c r="AW306" i="1"/>
  <c r="BB306" i="1" s="1"/>
  <c r="AV306" i="1"/>
  <c r="AU306" i="1"/>
  <c r="AW209" i="1"/>
  <c r="BB209" i="1" s="1"/>
  <c r="AV209" i="1"/>
  <c r="AU209" i="1"/>
  <c r="AD177" i="1"/>
  <c r="Z177" i="1"/>
  <c r="AU164" i="1"/>
  <c r="AW164" i="1"/>
  <c r="BB164" i="1" s="1"/>
  <c r="AV164" i="1"/>
  <c r="AD87" i="1"/>
  <c r="Z87" i="1"/>
  <c r="AD63" i="1"/>
  <c r="Z63" i="1"/>
  <c r="AW136" i="1"/>
  <c r="BB136" i="1" s="1"/>
  <c r="AV136" i="1"/>
  <c r="AU136" i="1"/>
  <c r="AD80" i="1"/>
  <c r="Z80" i="1"/>
  <c r="Z39" i="1"/>
  <c r="AD39" i="1"/>
  <c r="AW51" i="1"/>
  <c r="BB51" i="1" s="1"/>
  <c r="AU51" i="1"/>
  <c r="AV51" i="1"/>
  <c r="AW40" i="1"/>
  <c r="BB40" i="1" s="1"/>
  <c r="AV40" i="1"/>
  <c r="AU40" i="1"/>
  <c r="AW379" i="1"/>
  <c r="BB379" i="1" s="1"/>
  <c r="AV379" i="1"/>
  <c r="AU379" i="1"/>
  <c r="AU396" i="1"/>
  <c r="AW396" i="1"/>
  <c r="BB396" i="1" s="1"/>
  <c r="AV396" i="1"/>
  <c r="AD375" i="1"/>
  <c r="Z375" i="1"/>
  <c r="AW410" i="1"/>
  <c r="BB410" i="1" s="1"/>
  <c r="AV410" i="1"/>
  <c r="AU410" i="1"/>
  <c r="AV407" i="1"/>
  <c r="AU407" i="1"/>
  <c r="AW407" i="1"/>
  <c r="BB407" i="1" s="1"/>
  <c r="AD311" i="1"/>
  <c r="Z311" i="1"/>
  <c r="AW364" i="1"/>
  <c r="BB364" i="1" s="1"/>
  <c r="AV364" i="1"/>
  <c r="AU364" i="1"/>
  <c r="AD313" i="1"/>
  <c r="Z313" i="1"/>
  <c r="AD318" i="1"/>
  <c r="Z318" i="1"/>
  <c r="AW326" i="1"/>
  <c r="BB326" i="1" s="1"/>
  <c r="AV326" i="1"/>
  <c r="AU326" i="1"/>
  <c r="AD305" i="1"/>
  <c r="Z305" i="1"/>
  <c r="AW314" i="1"/>
  <c r="BB314" i="1" s="1"/>
  <c r="AV314" i="1"/>
  <c r="AU314" i="1"/>
  <c r="Z273" i="1"/>
  <c r="AD273" i="1"/>
  <c r="AW281" i="1"/>
  <c r="BB281" i="1" s="1"/>
  <c r="AV281" i="1"/>
  <c r="AU281" i="1"/>
  <c r="AW285" i="1"/>
  <c r="BB285" i="1" s="1"/>
  <c r="AV285" i="1"/>
  <c r="AU285" i="1"/>
  <c r="AD263" i="1"/>
  <c r="Z263" i="1"/>
  <c r="Z277" i="1"/>
  <c r="AD277" i="1"/>
  <c r="AD239" i="1"/>
  <c r="Z239" i="1"/>
  <c r="AW248" i="1"/>
  <c r="BB248" i="1" s="1"/>
  <c r="AU248" i="1"/>
  <c r="AV248" i="1"/>
  <c r="AW188" i="1"/>
  <c r="BB188" i="1" s="1"/>
  <c r="AV188" i="1"/>
  <c r="AU188" i="1"/>
  <c r="Z136" i="1"/>
  <c r="AD136" i="1"/>
  <c r="AW153" i="1"/>
  <c r="BB153" i="1" s="1"/>
  <c r="AV153" i="1"/>
  <c r="AU153" i="1"/>
  <c r="AD134" i="1"/>
  <c r="Z134" i="1"/>
  <c r="AW150" i="1"/>
  <c r="BB150" i="1" s="1"/>
  <c r="AU150" i="1"/>
  <c r="AV150" i="1"/>
  <c r="AV163" i="1"/>
  <c r="AU163" i="1"/>
  <c r="AW163" i="1"/>
  <c r="BB163" i="1" s="1"/>
  <c r="AW131" i="1"/>
  <c r="BB131" i="1" s="1"/>
  <c r="AV131" i="1"/>
  <c r="AU131" i="1"/>
  <c r="AD142" i="1"/>
  <c r="Z142" i="1"/>
  <c r="AW115" i="1"/>
  <c r="BB115" i="1" s="1"/>
  <c r="AV115" i="1"/>
  <c r="AU115" i="1"/>
  <c r="AD99" i="1"/>
  <c r="Z99" i="1"/>
  <c r="AW102" i="1"/>
  <c r="BB102" i="1" s="1"/>
  <c r="AV102" i="1"/>
  <c r="AU102" i="1"/>
  <c r="Z85" i="1"/>
  <c r="AD85" i="1"/>
  <c r="AW121" i="1"/>
  <c r="BB121" i="1" s="1"/>
  <c r="AV121" i="1"/>
  <c r="AU121" i="1"/>
  <c r="AD75" i="1"/>
  <c r="Z75" i="1"/>
  <c r="AV101" i="1"/>
  <c r="AU101" i="1"/>
  <c r="AW101" i="1"/>
  <c r="BB101" i="1" s="1"/>
  <c r="Z37" i="1"/>
  <c r="AD37" i="1"/>
  <c r="AD45" i="1"/>
  <c r="Z45" i="1"/>
  <c r="AW397" i="1"/>
  <c r="BB397" i="1" s="1"/>
  <c r="AV397" i="1"/>
  <c r="AU397" i="1"/>
  <c r="AD393" i="1"/>
  <c r="Z393" i="1"/>
  <c r="AD374" i="1"/>
  <c r="Z374" i="1"/>
  <c r="AW405" i="1"/>
  <c r="BB405" i="1" s="1"/>
  <c r="AV405" i="1"/>
  <c r="AU405" i="1"/>
  <c r="AD390" i="1"/>
  <c r="Z390" i="1"/>
  <c r="AV371" i="1"/>
  <c r="AU371" i="1"/>
  <c r="AW371" i="1"/>
  <c r="BB371" i="1" s="1"/>
  <c r="AW349" i="1"/>
  <c r="BB349" i="1" s="1"/>
  <c r="AV349" i="1"/>
  <c r="AU349" i="1"/>
  <c r="AD316" i="1"/>
  <c r="Z316" i="1"/>
  <c r="AD317" i="1"/>
  <c r="Z317" i="1"/>
  <c r="AD274" i="1"/>
  <c r="Z274" i="1"/>
  <c r="AW320" i="1"/>
  <c r="BB320" i="1" s="1"/>
  <c r="AV320" i="1"/>
  <c r="AU320" i="1"/>
  <c r="AD284" i="1"/>
  <c r="Z284" i="1"/>
  <c r="AW261" i="1"/>
  <c r="BB261" i="1" s="1"/>
  <c r="AV261" i="1"/>
  <c r="AU261" i="1"/>
  <c r="AV272" i="1"/>
  <c r="AU272" i="1"/>
  <c r="AW272" i="1"/>
  <c r="BB272" i="1" s="1"/>
  <c r="AW258" i="1"/>
  <c r="BB258" i="1" s="1"/>
  <c r="AV258" i="1"/>
  <c r="AU258" i="1"/>
  <c r="AV240" i="1"/>
  <c r="AU240" i="1"/>
  <c r="AW240" i="1"/>
  <c r="BB240" i="1" s="1"/>
  <c r="AD231" i="1"/>
  <c r="Z231" i="1"/>
  <c r="AD228" i="1"/>
  <c r="Z228" i="1"/>
  <c r="AD213" i="1"/>
  <c r="Z213" i="1"/>
  <c r="AD214" i="1"/>
  <c r="Z214" i="1"/>
  <c r="AV182" i="1"/>
  <c r="AU182" i="1"/>
  <c r="AW182" i="1"/>
  <c r="BB182" i="1" s="1"/>
  <c r="AW173" i="1"/>
  <c r="BB173" i="1" s="1"/>
  <c r="AV173" i="1"/>
  <c r="AU173" i="1"/>
  <c r="AU168" i="1"/>
  <c r="AW168" i="1"/>
  <c r="BB168" i="1" s="1"/>
  <c r="AV168" i="1"/>
  <c r="AD124" i="1"/>
  <c r="Z124" i="1"/>
  <c r="AW128" i="1"/>
  <c r="BB128" i="1" s="1"/>
  <c r="AV128" i="1"/>
  <c r="AU128" i="1"/>
  <c r="AV100" i="1"/>
  <c r="AW100" i="1"/>
  <c r="BB100" i="1" s="1"/>
  <c r="AU100" i="1"/>
  <c r="AW96" i="1"/>
  <c r="BB96" i="1" s="1"/>
  <c r="AU96" i="1"/>
  <c r="AV96" i="1"/>
  <c r="AD54" i="1"/>
  <c r="Z54" i="1"/>
  <c r="AD69" i="1"/>
  <c r="Z69" i="1"/>
  <c r="AD394" i="1"/>
  <c r="Z394" i="1"/>
  <c r="AW394" i="1"/>
  <c r="BB394" i="1" s="1"/>
  <c r="AV394" i="1"/>
  <c r="AU394" i="1"/>
  <c r="AW381" i="1"/>
  <c r="BB381" i="1" s="1"/>
  <c r="AV381" i="1"/>
  <c r="AU381" i="1"/>
  <c r="AW369" i="1"/>
  <c r="BB369" i="1" s="1"/>
  <c r="AV369" i="1"/>
  <c r="AU369" i="1"/>
  <c r="Z366" i="1"/>
  <c r="AD366" i="1"/>
  <c r="AU360" i="1"/>
  <c r="AW360" i="1"/>
  <c r="BB360" i="1" s="1"/>
  <c r="AV360" i="1"/>
  <c r="AW348" i="1"/>
  <c r="BB348" i="1" s="1"/>
  <c r="AV348" i="1"/>
  <c r="AU348" i="1"/>
  <c r="AD329" i="1"/>
  <c r="Z329" i="1"/>
  <c r="AW302" i="1"/>
  <c r="BB302" i="1" s="1"/>
  <c r="AV302" i="1"/>
  <c r="AU302" i="1"/>
  <c r="AD312" i="1"/>
  <c r="Z312" i="1"/>
  <c r="AD296" i="1"/>
  <c r="Z296" i="1"/>
  <c r="AW277" i="1"/>
  <c r="BB277" i="1" s="1"/>
  <c r="AV277" i="1"/>
  <c r="AU277" i="1"/>
  <c r="AW288" i="1"/>
  <c r="BB288" i="1" s="1"/>
  <c r="AV288" i="1"/>
  <c r="AU288" i="1"/>
  <c r="AD283" i="1"/>
  <c r="Z283" i="1"/>
  <c r="AD260" i="1"/>
  <c r="Z260" i="1"/>
  <c r="AW268" i="1"/>
  <c r="BB268" i="1" s="1"/>
  <c r="AU268" i="1"/>
  <c r="AV268" i="1"/>
  <c r="AD257" i="1"/>
  <c r="Z257" i="1"/>
  <c r="Z218" i="1"/>
  <c r="AD218" i="1"/>
  <c r="AV219" i="1"/>
  <c r="AU219" i="1"/>
  <c r="AW219" i="1"/>
  <c r="BB219" i="1" s="1"/>
  <c r="AV194" i="1"/>
  <c r="AU194" i="1"/>
  <c r="AW194" i="1"/>
  <c r="BB194" i="1" s="1"/>
  <c r="AD206" i="1"/>
  <c r="Z206" i="1"/>
  <c r="AW184" i="1"/>
  <c r="BB184" i="1" s="1"/>
  <c r="AV184" i="1"/>
  <c r="AU184" i="1"/>
  <c r="Z159" i="1"/>
  <c r="AD159" i="1"/>
  <c r="AD175" i="1"/>
  <c r="Z175" i="1"/>
  <c r="AD121" i="1"/>
  <c r="Z121" i="1"/>
  <c r="AW129" i="1"/>
  <c r="BB129" i="1" s="1"/>
  <c r="AV129" i="1"/>
  <c r="AU129" i="1"/>
  <c r="AV108" i="1"/>
  <c r="AU108" i="1"/>
  <c r="AW108" i="1"/>
  <c r="BB108" i="1" s="1"/>
  <c r="Z111" i="1"/>
  <c r="AD111" i="1"/>
  <c r="AV90" i="1"/>
  <c r="AU90" i="1"/>
  <c r="AW90" i="1"/>
  <c r="BB90" i="1" s="1"/>
  <c r="Z112" i="1"/>
  <c r="AD112" i="1"/>
  <c r="AV113" i="1"/>
  <c r="AU113" i="1"/>
  <c r="AW113" i="1"/>
  <c r="BB113" i="1" s="1"/>
  <c r="Z77" i="1"/>
  <c r="AD77" i="1"/>
  <c r="AD76" i="1"/>
  <c r="Z76" i="1"/>
  <c r="Z41" i="1"/>
  <c r="AD41" i="1"/>
  <c r="AW403" i="1"/>
  <c r="BB403" i="1" s="1"/>
  <c r="AV403" i="1"/>
  <c r="AU403" i="1"/>
  <c r="AD379" i="1"/>
  <c r="Z379" i="1"/>
  <c r="AD392" i="1"/>
  <c r="Z392" i="1"/>
  <c r="AD363" i="1"/>
  <c r="Z363" i="1"/>
  <c r="AD368" i="1"/>
  <c r="Z368" i="1"/>
  <c r="AD385" i="1"/>
  <c r="Z385" i="1"/>
  <c r="AW318" i="1"/>
  <c r="BB318" i="1" s="1"/>
  <c r="AV318" i="1"/>
  <c r="AU318" i="1"/>
  <c r="AD332" i="1"/>
  <c r="Z332" i="1"/>
  <c r="AD344" i="1"/>
  <c r="Z344" i="1"/>
  <c r="AD327" i="1"/>
  <c r="Z327" i="1"/>
  <c r="AW330" i="1"/>
  <c r="BB330" i="1" s="1"/>
  <c r="AV330" i="1"/>
  <c r="AU330" i="1"/>
  <c r="AW335" i="1"/>
  <c r="BB335" i="1" s="1"/>
  <c r="AV335" i="1"/>
  <c r="AU335" i="1"/>
  <c r="AD314" i="1"/>
  <c r="Z314" i="1"/>
  <c r="AV282" i="1"/>
  <c r="AU282" i="1"/>
  <c r="AW282" i="1"/>
  <c r="BB282" i="1" s="1"/>
  <c r="AD251" i="1"/>
  <c r="Z251" i="1"/>
  <c r="AW246" i="1"/>
  <c r="BB246" i="1" s="1"/>
  <c r="AU246" i="1"/>
  <c r="AV246" i="1"/>
  <c r="AD211" i="1"/>
  <c r="Z211" i="1"/>
  <c r="AW169" i="1"/>
  <c r="BB169" i="1" s="1"/>
  <c r="AV169" i="1"/>
  <c r="AU169" i="1"/>
  <c r="AD165" i="1"/>
  <c r="Z165" i="1"/>
  <c r="AD158" i="1"/>
  <c r="Z158" i="1"/>
  <c r="AU124" i="1"/>
  <c r="AW124" i="1"/>
  <c r="BB124" i="1" s="1"/>
  <c r="AV124" i="1"/>
  <c r="Z133" i="1"/>
  <c r="AD133" i="1"/>
  <c r="AW126" i="1"/>
  <c r="BB126" i="1" s="1"/>
  <c r="AV126" i="1"/>
  <c r="AU126" i="1"/>
  <c r="AU137" i="1"/>
  <c r="AW137" i="1"/>
  <c r="BB137" i="1" s="1"/>
  <c r="AV137" i="1"/>
  <c r="AV98" i="1"/>
  <c r="AU98" i="1"/>
  <c r="AW98" i="1"/>
  <c r="BB98" i="1" s="1"/>
  <c r="AD42" i="1"/>
  <c r="Z42" i="1"/>
  <c r="AV59" i="1"/>
  <c r="AU59" i="1"/>
  <c r="AW59" i="1"/>
  <c r="BB59" i="1" s="1"/>
  <c r="AW120" i="1"/>
  <c r="BB120" i="1" s="1"/>
  <c r="AV120" i="1"/>
  <c r="AU120" i="1"/>
  <c r="AU65" i="1"/>
  <c r="AW65" i="1"/>
  <c r="BB65" i="1" s="1"/>
  <c r="AV65" i="1"/>
  <c r="AD399" i="1"/>
  <c r="Z399" i="1"/>
  <c r="AD405" i="1"/>
  <c r="Z405" i="1"/>
  <c r="AW374" i="1"/>
  <c r="BB374" i="1" s="1"/>
  <c r="AV374" i="1"/>
  <c r="AU374" i="1"/>
  <c r="AW312" i="1"/>
  <c r="BB312" i="1" s="1"/>
  <c r="AU312" i="1"/>
  <c r="AV312" i="1"/>
  <c r="AW356" i="1"/>
  <c r="BB356" i="1" s="1"/>
  <c r="AV356" i="1"/>
  <c r="AU356" i="1"/>
  <c r="AD337" i="1"/>
  <c r="Z337" i="1"/>
  <c r="AD295" i="1"/>
  <c r="Z295" i="1"/>
  <c r="AW300" i="1"/>
  <c r="BB300" i="1" s="1"/>
  <c r="AV300" i="1"/>
  <c r="AU300" i="1"/>
  <c r="AV290" i="1"/>
  <c r="AU290" i="1"/>
  <c r="AW290" i="1"/>
  <c r="BB290" i="1" s="1"/>
  <c r="Z289" i="1"/>
  <c r="AD289" i="1"/>
  <c r="AD293" i="1"/>
  <c r="Z293" i="1"/>
  <c r="AD304" i="1"/>
  <c r="Z304" i="1"/>
  <c r="AD270" i="1"/>
  <c r="Z270" i="1"/>
  <c r="AV206" i="1"/>
  <c r="AW206" i="1"/>
  <c r="BB206" i="1" s="1"/>
  <c r="AU206" i="1"/>
  <c r="AV239" i="1"/>
  <c r="AU239" i="1"/>
  <c r="AW239" i="1"/>
  <c r="BB239" i="1" s="1"/>
  <c r="Z236" i="1"/>
  <c r="AD236" i="1"/>
  <c r="AU215" i="1"/>
  <c r="AW215" i="1"/>
  <c r="BB215" i="1" s="1"/>
  <c r="AV215" i="1"/>
  <c r="Z203" i="1"/>
  <c r="AD203" i="1"/>
  <c r="AD168" i="1"/>
  <c r="Z168" i="1"/>
  <c r="AD154" i="1"/>
  <c r="Z154" i="1"/>
  <c r="AV162" i="1"/>
  <c r="AW162" i="1"/>
  <c r="BB162" i="1" s="1"/>
  <c r="AU162" i="1"/>
  <c r="AV179" i="1"/>
  <c r="AW179" i="1"/>
  <c r="BB179" i="1" s="1"/>
  <c r="AU179" i="1"/>
  <c r="AD151" i="1"/>
  <c r="Z151" i="1"/>
  <c r="AW105" i="1"/>
  <c r="BB105" i="1" s="1"/>
  <c r="AU105" i="1"/>
  <c r="AV105" i="1"/>
  <c r="AU130" i="1"/>
  <c r="AW130" i="1"/>
  <c r="BB130" i="1" s="1"/>
  <c r="AV130" i="1"/>
  <c r="AV117" i="1"/>
  <c r="AW117" i="1"/>
  <c r="BB117" i="1" s="1"/>
  <c r="AU117" i="1"/>
  <c r="AU74" i="1"/>
  <c r="AW74" i="1"/>
  <c r="BB74" i="1" s="1"/>
  <c r="AV74" i="1"/>
  <c r="AW80" i="1"/>
  <c r="BB80" i="1" s="1"/>
  <c r="AU80" i="1"/>
  <c r="AV80" i="1"/>
  <c r="Z119" i="1"/>
  <c r="AD119" i="1"/>
  <c r="AW338" i="1"/>
  <c r="BB338" i="1" s="1"/>
  <c r="AV338" i="1"/>
  <c r="AU338" i="1"/>
  <c r="AW390" i="1"/>
  <c r="BB390" i="1" s="1"/>
  <c r="AV390" i="1"/>
  <c r="AU390" i="1"/>
  <c r="AD387" i="1"/>
  <c r="Z387" i="1"/>
  <c r="AD410" i="1"/>
  <c r="Z410" i="1"/>
  <c r="AD408" i="1"/>
  <c r="Z408" i="1"/>
  <c r="Z402" i="1"/>
  <c r="AD402" i="1"/>
  <c r="AD346" i="1"/>
  <c r="Z346" i="1"/>
  <c r="AD357" i="1"/>
  <c r="Z357" i="1"/>
  <c r="AD372" i="1"/>
  <c r="Z372" i="1"/>
  <c r="AD309" i="1"/>
  <c r="Z309" i="1"/>
  <c r="AD354" i="1"/>
  <c r="Z354" i="1"/>
  <c r="AW295" i="1"/>
  <c r="BB295" i="1" s="1"/>
  <c r="AV295" i="1"/>
  <c r="AU295" i="1"/>
  <c r="AD306" i="1"/>
  <c r="Z306" i="1"/>
  <c r="AV310" i="1"/>
  <c r="AU310" i="1"/>
  <c r="AW310" i="1"/>
  <c r="BB310" i="1" s="1"/>
  <c r="AD364" i="1"/>
  <c r="Z364" i="1"/>
  <c r="AD276" i="1"/>
  <c r="Z276" i="1"/>
  <c r="Z271" i="1"/>
  <c r="AD271" i="1"/>
  <c r="AW266" i="1"/>
  <c r="BB266" i="1" s="1"/>
  <c r="AV266" i="1"/>
  <c r="AU266" i="1"/>
  <c r="AV218" i="1"/>
  <c r="AU218" i="1"/>
  <c r="AW218" i="1"/>
  <c r="BB218" i="1" s="1"/>
  <c r="AD191" i="1"/>
  <c r="Z191" i="1"/>
  <c r="Z205" i="1"/>
  <c r="AD205" i="1"/>
  <c r="Z208" i="1"/>
  <c r="AD208" i="1"/>
  <c r="AV244" i="1"/>
  <c r="AW244" i="1"/>
  <c r="BB244" i="1" s="1"/>
  <c r="AU244" i="1"/>
  <c r="AU199" i="1"/>
  <c r="AW199" i="1"/>
  <c r="BB199" i="1" s="1"/>
  <c r="AV199" i="1"/>
  <c r="Z174" i="1"/>
  <c r="AD174" i="1"/>
  <c r="AD179" i="1"/>
  <c r="Z179" i="1"/>
  <c r="AV103" i="1"/>
  <c r="AW103" i="1"/>
  <c r="BB103" i="1" s="1"/>
  <c r="AU103" i="1"/>
  <c r="AV82" i="1"/>
  <c r="AU82" i="1"/>
  <c r="AW82" i="1"/>
  <c r="BB82" i="1" s="1"/>
  <c r="AU123" i="1"/>
  <c r="AW123" i="1"/>
  <c r="BB123" i="1" s="1"/>
  <c r="AV123" i="1"/>
  <c r="AV76" i="1"/>
  <c r="AW76" i="1"/>
  <c r="BB76" i="1" s="1"/>
  <c r="AU76" i="1"/>
  <c r="AV75" i="1"/>
  <c r="AW75" i="1"/>
  <c r="BB75" i="1" s="1"/>
  <c r="AU75" i="1"/>
  <c r="Z73" i="1"/>
  <c r="AD73" i="1"/>
  <c r="AW54" i="1"/>
  <c r="BB54" i="1" s="1"/>
  <c r="AU54" i="1"/>
  <c r="AV54" i="1"/>
  <c r="AV42" i="1"/>
  <c r="AW42" i="1"/>
  <c r="BB42" i="1" s="1"/>
  <c r="AU42" i="1"/>
  <c r="AW382" i="1"/>
  <c r="BB382" i="1" s="1"/>
  <c r="AV382" i="1"/>
  <c r="AU382" i="1"/>
  <c r="AD389" i="1"/>
  <c r="Z389" i="1"/>
  <c r="AV391" i="1"/>
  <c r="AU391" i="1"/>
  <c r="AW391" i="1"/>
  <c r="BB391" i="1" s="1"/>
  <c r="AW399" i="1"/>
  <c r="BB399" i="1" s="1"/>
  <c r="AV399" i="1"/>
  <c r="AU399" i="1"/>
  <c r="AD371" i="1"/>
  <c r="Z371" i="1"/>
  <c r="AU342" i="1"/>
  <c r="AW342" i="1"/>
  <c r="BB342" i="1" s="1"/>
  <c r="AV342" i="1"/>
  <c r="AW365" i="1"/>
  <c r="BB365" i="1" s="1"/>
  <c r="AV365" i="1"/>
  <c r="AU365" i="1"/>
  <c r="AV343" i="1"/>
  <c r="AU343" i="1"/>
  <c r="AW343" i="1"/>
  <c r="BB343" i="1" s="1"/>
  <c r="AD331" i="1"/>
  <c r="Z331" i="1"/>
  <c r="AW351" i="1"/>
  <c r="BB351" i="1" s="1"/>
  <c r="AV351" i="1"/>
  <c r="AU351" i="1"/>
  <c r="AD336" i="1"/>
  <c r="Z336" i="1"/>
  <c r="AD294" i="1"/>
  <c r="Z294" i="1"/>
  <c r="AD299" i="1"/>
  <c r="Z299" i="1"/>
  <c r="Z249" i="1"/>
  <c r="AD249" i="1"/>
  <c r="AU243" i="1"/>
  <c r="AW243" i="1"/>
  <c r="BB243" i="1" s="1"/>
  <c r="AV243" i="1"/>
  <c r="Z242" i="1"/>
  <c r="AD242" i="1"/>
  <c r="AU252" i="1"/>
  <c r="AW252" i="1"/>
  <c r="BB252" i="1" s="1"/>
  <c r="AV252" i="1"/>
  <c r="AD240" i="1"/>
  <c r="Z240" i="1"/>
  <c r="Z234" i="1"/>
  <c r="AD234" i="1"/>
  <c r="AW207" i="1"/>
  <c r="BB207" i="1" s="1"/>
  <c r="AV207" i="1"/>
  <c r="AU207" i="1"/>
  <c r="AU191" i="1"/>
  <c r="AW191" i="1"/>
  <c r="BB191" i="1" s="1"/>
  <c r="AV191" i="1"/>
  <c r="AD198" i="1"/>
  <c r="Z198" i="1"/>
  <c r="AD167" i="1"/>
  <c r="Z167" i="1"/>
  <c r="AW156" i="1"/>
  <c r="BB156" i="1" s="1"/>
  <c r="AV156" i="1"/>
  <c r="AU156" i="1"/>
  <c r="AD157" i="1"/>
  <c r="Z157" i="1"/>
  <c r="AD185" i="1"/>
  <c r="Z185" i="1"/>
  <c r="AD150" i="1"/>
  <c r="Z150" i="1"/>
  <c r="Z127" i="1"/>
  <c r="AD127" i="1"/>
  <c r="AD118" i="1"/>
  <c r="Z118" i="1"/>
  <c r="AW94" i="1"/>
  <c r="BB94" i="1" s="1"/>
  <c r="AV94" i="1"/>
  <c r="AU94" i="1"/>
  <c r="AW85" i="1"/>
  <c r="BB85" i="1" s="1"/>
  <c r="AV85" i="1"/>
  <c r="AU85" i="1"/>
  <c r="AW68" i="1"/>
  <c r="BB68" i="1" s="1"/>
  <c r="AV68" i="1"/>
  <c r="AU68" i="1"/>
  <c r="AW73" i="1"/>
  <c r="BB73" i="1" s="1"/>
  <c r="AV73" i="1"/>
  <c r="AU73" i="1"/>
  <c r="AV118" i="1"/>
  <c r="AW118" i="1"/>
  <c r="BB118" i="1" s="1"/>
  <c r="AU118" i="1"/>
  <c r="AW387" i="1"/>
  <c r="BB387" i="1" s="1"/>
  <c r="AV387" i="1"/>
  <c r="AU387" i="1"/>
  <c r="AW389" i="1"/>
  <c r="BB389" i="1" s="1"/>
  <c r="AV389" i="1"/>
  <c r="AU389" i="1"/>
  <c r="AW383" i="1"/>
  <c r="BB383" i="1" s="1"/>
  <c r="AV383" i="1"/>
  <c r="AU383" i="1"/>
  <c r="AW395" i="1"/>
  <c r="BB395" i="1" s="1"/>
  <c r="AV395" i="1"/>
  <c r="AU395" i="1"/>
  <c r="AW376" i="1"/>
  <c r="BB376" i="1" s="1"/>
  <c r="AV376" i="1"/>
  <c r="AU376" i="1"/>
  <c r="AD325" i="1"/>
  <c r="Z325" i="1"/>
  <c r="Z339" i="1"/>
  <c r="AD339" i="1"/>
  <c r="AU323" i="1"/>
  <c r="AW323" i="1"/>
  <c r="BB323" i="1" s="1"/>
  <c r="AV323" i="1"/>
  <c r="AD341" i="1"/>
  <c r="Z341" i="1"/>
  <c r="AD301" i="1"/>
  <c r="Z301" i="1"/>
  <c r="AW304" i="1"/>
  <c r="BB304" i="1" s="1"/>
  <c r="AV304" i="1"/>
  <c r="AU304" i="1"/>
  <c r="AD308" i="1"/>
  <c r="Z308" i="1"/>
  <c r="AW297" i="1"/>
  <c r="BB297" i="1" s="1"/>
  <c r="AV297" i="1"/>
  <c r="AU297" i="1"/>
  <c r="AW305" i="1"/>
  <c r="BB305" i="1" s="1"/>
  <c r="AV305" i="1"/>
  <c r="AU305" i="1"/>
  <c r="AD226" i="1"/>
  <c r="Z226" i="1"/>
  <c r="AD233" i="1"/>
  <c r="Z233" i="1"/>
  <c r="AD253" i="1"/>
  <c r="Z253" i="1"/>
  <c r="AW180" i="1"/>
  <c r="BB180" i="1" s="1"/>
  <c r="AV180" i="1"/>
  <c r="AU180" i="1"/>
  <c r="AD160" i="1"/>
  <c r="Z160" i="1"/>
  <c r="AU166" i="1"/>
  <c r="AW166" i="1"/>
  <c r="BB166" i="1" s="1"/>
  <c r="AV166" i="1"/>
  <c r="AW155" i="1"/>
  <c r="BB155" i="1" s="1"/>
  <c r="AV155" i="1"/>
  <c r="AU155" i="1"/>
  <c r="AD153" i="1"/>
  <c r="Z153" i="1"/>
  <c r="AV172" i="1"/>
  <c r="AW172" i="1"/>
  <c r="BB172" i="1" s="1"/>
  <c r="AU172" i="1"/>
  <c r="AW147" i="1"/>
  <c r="BB147" i="1" s="1"/>
  <c r="AV147" i="1"/>
  <c r="AU147" i="1"/>
  <c r="AD83" i="1"/>
  <c r="Z83" i="1"/>
  <c r="Z129" i="1"/>
  <c r="AD129" i="1"/>
  <c r="Z128" i="1"/>
  <c r="AD128" i="1"/>
  <c r="AD116" i="1"/>
  <c r="Z116" i="1"/>
  <c r="AD144" i="1"/>
  <c r="Z144" i="1"/>
  <c r="AD107" i="1"/>
  <c r="Z107" i="1"/>
  <c r="AD108" i="1"/>
  <c r="Z108" i="1"/>
  <c r="AW70" i="1"/>
  <c r="BB70" i="1" s="1"/>
  <c r="AV70" i="1"/>
  <c r="AU70" i="1"/>
  <c r="Z68" i="1"/>
  <c r="AD68" i="1"/>
  <c r="AW63" i="1"/>
  <c r="BB63" i="1" s="1"/>
  <c r="AV63" i="1"/>
  <c r="AU63" i="1"/>
  <c r="AD46" i="1"/>
  <c r="Z46" i="1"/>
  <c r="AW41" i="1"/>
  <c r="BB41" i="1" s="1"/>
  <c r="AV41" i="1"/>
  <c r="AU41" i="1"/>
  <c r="AW404" i="1"/>
  <c r="BB404" i="1" s="1"/>
  <c r="AV404" i="1"/>
  <c r="AU404" i="1"/>
  <c r="AD391" i="1"/>
  <c r="Z391" i="1"/>
  <c r="AW388" i="1"/>
  <c r="BB388" i="1" s="1"/>
  <c r="AV388" i="1"/>
  <c r="AU388" i="1"/>
  <c r="AW406" i="1"/>
  <c r="BB406" i="1" s="1"/>
  <c r="AV406" i="1"/>
  <c r="AU406" i="1"/>
  <c r="AD407" i="1"/>
  <c r="Z407" i="1"/>
  <c r="AD395" i="1"/>
  <c r="Z395" i="1"/>
  <c r="AW372" i="1"/>
  <c r="BB372" i="1" s="1"/>
  <c r="AV372" i="1"/>
  <c r="AU372" i="1"/>
  <c r="AW370" i="1"/>
  <c r="BB370" i="1" s="1"/>
  <c r="AV370" i="1"/>
  <c r="AU370" i="1"/>
  <c r="AW346" i="1"/>
  <c r="BB346" i="1" s="1"/>
  <c r="AU346" i="1"/>
  <c r="AV346" i="1"/>
  <c r="AD347" i="1"/>
  <c r="Z347" i="1"/>
  <c r="AD322" i="1"/>
  <c r="Z322" i="1"/>
  <c r="AD333" i="1"/>
  <c r="Z333" i="1"/>
  <c r="AD300" i="1"/>
  <c r="Z300" i="1"/>
  <c r="AD291" i="1"/>
  <c r="Z291" i="1"/>
  <c r="AW279" i="1"/>
  <c r="BB279" i="1" s="1"/>
  <c r="AU279" i="1"/>
  <c r="AV279" i="1"/>
  <c r="AW337" i="1"/>
  <c r="BB337" i="1" s="1"/>
  <c r="AV337" i="1"/>
  <c r="AU337" i="1"/>
  <c r="AW273" i="1"/>
  <c r="BB273" i="1" s="1"/>
  <c r="AV273" i="1"/>
  <c r="AU273" i="1"/>
  <c r="AW296" i="1"/>
  <c r="BB296" i="1" s="1"/>
  <c r="AV296" i="1"/>
  <c r="AU296" i="1"/>
  <c r="AU255" i="1"/>
  <c r="AW255" i="1"/>
  <c r="BB255" i="1" s="1"/>
  <c r="AV255" i="1"/>
  <c r="AD220" i="1"/>
  <c r="Z220" i="1"/>
  <c r="AW235" i="1"/>
  <c r="BB235" i="1" s="1"/>
  <c r="AV235" i="1"/>
  <c r="AU235" i="1"/>
  <c r="AV201" i="1"/>
  <c r="AW201" i="1"/>
  <c r="BB201" i="1" s="1"/>
  <c r="AU201" i="1"/>
  <c r="AD224" i="1"/>
  <c r="Z224" i="1"/>
  <c r="AU222" i="1"/>
  <c r="AW222" i="1"/>
  <c r="BB222" i="1" s="1"/>
  <c r="AV222" i="1"/>
  <c r="Z190" i="1"/>
  <c r="AD190" i="1"/>
  <c r="AV185" i="1"/>
  <c r="AW185" i="1"/>
  <c r="BB185" i="1" s="1"/>
  <c r="AU185" i="1"/>
  <c r="AD186" i="1"/>
  <c r="Z186" i="1"/>
  <c r="AV138" i="1"/>
  <c r="AU138" i="1"/>
  <c r="AW138" i="1"/>
  <c r="BB138" i="1" s="1"/>
  <c r="AW144" i="1"/>
  <c r="BB144" i="1" s="1"/>
  <c r="AV144" i="1"/>
  <c r="AU144" i="1"/>
  <c r="AD172" i="1"/>
  <c r="Z172" i="1"/>
  <c r="AU143" i="1"/>
  <c r="AW143" i="1"/>
  <c r="BB143" i="1" s="1"/>
  <c r="AV143" i="1"/>
  <c r="AD101" i="1"/>
  <c r="Z101" i="1"/>
  <c r="Z95" i="1"/>
  <c r="AD95" i="1"/>
  <c r="AU139" i="1"/>
  <c r="AW139" i="1"/>
  <c r="BB139" i="1" s="1"/>
  <c r="AV139" i="1"/>
  <c r="AW148" i="1"/>
  <c r="BB148" i="1" s="1"/>
  <c r="AV148" i="1"/>
  <c r="AU148" i="1"/>
  <c r="Z74" i="1"/>
  <c r="AD74" i="1"/>
  <c r="AV66" i="1"/>
  <c r="AU66" i="1"/>
  <c r="AW66" i="1"/>
  <c r="BB66" i="1" s="1"/>
  <c r="AD91" i="1"/>
  <c r="Z91" i="1"/>
  <c r="AD84" i="1"/>
  <c r="Z84" i="1"/>
  <c r="AV62" i="1"/>
  <c r="AU62" i="1"/>
  <c r="AW62" i="1"/>
  <c r="BB62" i="1" s="1"/>
  <c r="AW49" i="1"/>
  <c r="BB49" i="1" s="1"/>
  <c r="AU49" i="1"/>
  <c r="AV49" i="1"/>
  <c r="AW72" i="1"/>
  <c r="BB72" i="1" s="1"/>
  <c r="AV72" i="1"/>
  <c r="AU72" i="1"/>
  <c r="AD53" i="1"/>
  <c r="Z53" i="1"/>
  <c r="CY28" i="1"/>
  <c r="CY127" i="1"/>
  <c r="CY93" i="1"/>
  <c r="CY101" i="1"/>
  <c r="CY139" i="1"/>
  <c r="CY146" i="1"/>
  <c r="CY211" i="1"/>
  <c r="CY50" i="1"/>
  <c r="CY240" i="1"/>
  <c r="CY26" i="1"/>
  <c r="CY76" i="1"/>
  <c r="CY210" i="1"/>
  <c r="CY135" i="1"/>
  <c r="CY140" i="1"/>
  <c r="CY104" i="1"/>
  <c r="CY114" i="1"/>
  <c r="CY65" i="1"/>
  <c r="CY188" i="1"/>
  <c r="CY91" i="1"/>
  <c r="CY172" i="1"/>
  <c r="CY53" i="1"/>
  <c r="CY221" i="1"/>
  <c r="CY227" i="1"/>
  <c r="CY239" i="1"/>
  <c r="CY235" i="1"/>
  <c r="CY62" i="1"/>
  <c r="CY164" i="1"/>
  <c r="CY204" i="1"/>
  <c r="CY159" i="1"/>
  <c r="CY126" i="1"/>
  <c r="CY237" i="1"/>
  <c r="CY147" i="1"/>
  <c r="CY244" i="1"/>
  <c r="CY167" i="1"/>
  <c r="CY162" i="1"/>
  <c r="CY217" i="1"/>
  <c r="CY160" i="1"/>
  <c r="CY20" i="1"/>
  <c r="CY86" i="1"/>
  <c r="CY144" i="1"/>
  <c r="CY179" i="1"/>
  <c r="CY174" i="1"/>
  <c r="CY19" i="1"/>
  <c r="CY21" i="1"/>
  <c r="CY69" i="1"/>
  <c r="CY198" i="1"/>
  <c r="CY46" i="1"/>
  <c r="CY107" i="1"/>
  <c r="CY74" i="1"/>
  <c r="CY75" i="1"/>
  <c r="CY31" i="1"/>
  <c r="CY173" i="1"/>
  <c r="CY232" i="1"/>
  <c r="CY190" i="1"/>
  <c r="CY215" i="1"/>
  <c r="CY166" i="1"/>
  <c r="CY14" i="1"/>
  <c r="CY143" i="1"/>
  <c r="CY37" i="1"/>
  <c r="CY199" i="1"/>
  <c r="CY183" i="1"/>
  <c r="CY24" i="1"/>
  <c r="CY55" i="1"/>
  <c r="CY182" i="1"/>
  <c r="CY116" i="1"/>
  <c r="CY234" i="1"/>
  <c r="CY226" i="1"/>
  <c r="CY57" i="1"/>
  <c r="CY197" i="1"/>
  <c r="CY242" i="1"/>
  <c r="CY123" i="1"/>
  <c r="CY145" i="1"/>
  <c r="CY205" i="1"/>
  <c r="CY191" i="1"/>
  <c r="CY175" i="1"/>
  <c r="CY56" i="1"/>
  <c r="CY63" i="1"/>
  <c r="CY151" i="1"/>
  <c r="CY40" i="1"/>
  <c r="K11" i="5"/>
  <c r="Q10" i="5"/>
  <c r="P10" i="5"/>
  <c r="N10" i="5"/>
  <c r="O10" i="5" s="1"/>
  <c r="CY218" i="1"/>
  <c r="CY154" i="1"/>
  <c r="CY138" i="1"/>
  <c r="BT26" i="1" l="1"/>
  <c r="BT29" i="1"/>
  <c r="BT21" i="1"/>
  <c r="L11" i="5"/>
  <c r="K12" i="5"/>
  <c r="K13" i="5" l="1"/>
  <c r="L12" i="5"/>
  <c r="Q11" i="5"/>
  <c r="P11" i="5"/>
  <c r="N11" i="5"/>
  <c r="O11" i="5" s="1"/>
  <c r="Q12" i="5" l="1"/>
  <c r="P12" i="5"/>
  <c r="N12" i="5"/>
  <c r="O12" i="5" s="1"/>
  <c r="L13" i="5"/>
  <c r="K14" i="5"/>
  <c r="K15" i="5" l="1"/>
  <c r="L15" i="5" s="1"/>
  <c r="L14" i="5"/>
  <c r="Q13" i="5"/>
  <c r="P13" i="5"/>
  <c r="N13" i="5"/>
  <c r="O13" i="5" s="1"/>
  <c r="K16" i="5" l="1"/>
  <c r="Q14" i="5"/>
  <c r="P14" i="5"/>
  <c r="N14" i="5"/>
  <c r="O14" i="5" s="1"/>
  <c r="Q15" i="5"/>
  <c r="P15" i="5"/>
  <c r="N15" i="5"/>
  <c r="O15" i="5" s="1"/>
  <c r="L16" i="5" l="1"/>
  <c r="K17" i="5"/>
  <c r="L17" i="5" l="1"/>
  <c r="K18" i="5"/>
  <c r="Q16" i="5"/>
  <c r="P16" i="5"/>
  <c r="N16" i="5"/>
  <c r="O16" i="5" s="1"/>
  <c r="Q17" i="5" l="1"/>
  <c r="P17" i="5"/>
  <c r="N17" i="5"/>
  <c r="O17" i="5" s="1"/>
  <c r="L18" i="5"/>
  <c r="K19" i="5"/>
  <c r="Q18" i="5" l="1"/>
  <c r="P18" i="5"/>
  <c r="N18" i="5"/>
  <c r="O18" i="5" s="1"/>
  <c r="L19" i="5"/>
  <c r="K20" i="5"/>
  <c r="L20" i="5" l="1"/>
  <c r="K21" i="5"/>
  <c r="Q19" i="5"/>
  <c r="P19" i="5"/>
  <c r="N19" i="5"/>
  <c r="O19" i="5" s="1"/>
  <c r="Q20" i="5" l="1"/>
  <c r="P20" i="5"/>
  <c r="N20" i="5"/>
  <c r="O20" i="5" s="1"/>
  <c r="L21" i="5"/>
  <c r="K22" i="5"/>
  <c r="L22" i="5" l="1"/>
  <c r="K23" i="5"/>
  <c r="Q21" i="5"/>
  <c r="P21" i="5"/>
  <c r="N21" i="5"/>
  <c r="O21" i="5" s="1"/>
  <c r="L23" i="5" l="1"/>
  <c r="K24" i="5"/>
  <c r="Q22" i="5"/>
  <c r="P22" i="5"/>
  <c r="N22" i="5"/>
  <c r="O22" i="5" s="1"/>
  <c r="L24" i="5" l="1"/>
  <c r="K25" i="5"/>
  <c r="Q23" i="5"/>
  <c r="P23" i="5"/>
  <c r="N23" i="5"/>
  <c r="O23" i="5" s="1"/>
  <c r="Q24" i="5" l="1"/>
  <c r="P24" i="5"/>
  <c r="N24" i="5"/>
  <c r="O24" i="5" s="1"/>
  <c r="L25" i="5"/>
  <c r="K26" i="5"/>
  <c r="L26" i="5" l="1"/>
  <c r="K27" i="5"/>
  <c r="Q25" i="5"/>
  <c r="P25" i="5"/>
  <c r="N25" i="5"/>
  <c r="O25" i="5" s="1"/>
  <c r="Q26" i="5" l="1"/>
  <c r="P26" i="5"/>
  <c r="N26" i="5"/>
  <c r="O26" i="5" s="1"/>
  <c r="L27" i="5"/>
  <c r="K28" i="5"/>
  <c r="L28" i="5" l="1"/>
  <c r="K29" i="5"/>
  <c r="L29" i="5" s="1"/>
  <c r="Q27" i="5"/>
  <c r="P27" i="5"/>
  <c r="N27" i="5"/>
  <c r="O27" i="5" s="1"/>
  <c r="Q29" i="5" l="1"/>
  <c r="P29" i="5"/>
  <c r="N29" i="5"/>
  <c r="O29" i="5" s="1"/>
  <c r="Q28" i="5"/>
  <c r="P28" i="5"/>
  <c r="N28" i="5"/>
  <c r="O28" i="5" s="1"/>
  <c r="CU411" i="1" l="1"/>
  <c r="CS411" i="1"/>
  <c r="CR411" i="1"/>
  <c r="CU410" i="1"/>
  <c r="CS410" i="1"/>
  <c r="CR410" i="1"/>
  <c r="CU409" i="1"/>
  <c r="CS409" i="1"/>
  <c r="CR409" i="1"/>
  <c r="CU408" i="1"/>
  <c r="CS408" i="1"/>
  <c r="CR408" i="1"/>
  <c r="CU407" i="1"/>
  <c r="CS407" i="1"/>
  <c r="CR407" i="1"/>
  <c r="CU406" i="1"/>
  <c r="CS406" i="1"/>
  <c r="CR406" i="1"/>
  <c r="CU405" i="1"/>
  <c r="CS405" i="1"/>
  <c r="CR405" i="1"/>
  <c r="CU404" i="1"/>
  <c r="CS404" i="1"/>
  <c r="CR404" i="1"/>
  <c r="CU403" i="1"/>
  <c r="CS403" i="1"/>
  <c r="CR403" i="1"/>
  <c r="CU402" i="1"/>
  <c r="CS402" i="1"/>
  <c r="CR402" i="1"/>
  <c r="CU401" i="1"/>
  <c r="CS401" i="1"/>
  <c r="CR401" i="1"/>
  <c r="CU400" i="1"/>
  <c r="CS400" i="1"/>
  <c r="CR400" i="1"/>
  <c r="CU399" i="1"/>
  <c r="CS399" i="1"/>
  <c r="CR399" i="1"/>
  <c r="CU398" i="1"/>
  <c r="CS398" i="1"/>
  <c r="CR398" i="1"/>
  <c r="CU397" i="1"/>
  <c r="CS397" i="1"/>
  <c r="CR397" i="1"/>
  <c r="CU396" i="1"/>
  <c r="CS396" i="1"/>
  <c r="CR396" i="1"/>
  <c r="CU395" i="1"/>
  <c r="CS395" i="1"/>
  <c r="CR395" i="1"/>
  <c r="CU394" i="1"/>
  <c r="CS394" i="1"/>
  <c r="CR394" i="1"/>
  <c r="CU393" i="1"/>
  <c r="CS393" i="1"/>
  <c r="CR393" i="1"/>
  <c r="CU392" i="1"/>
  <c r="CS392" i="1"/>
  <c r="CR392" i="1"/>
  <c r="CU391" i="1"/>
  <c r="CS391" i="1"/>
  <c r="CR391" i="1"/>
  <c r="CU390" i="1"/>
  <c r="CS390" i="1"/>
  <c r="CR390" i="1"/>
  <c r="CU389" i="1"/>
  <c r="CS389" i="1"/>
  <c r="CR389" i="1"/>
  <c r="CU388" i="1"/>
  <c r="CS388" i="1"/>
  <c r="CR388" i="1"/>
  <c r="CU387" i="1"/>
  <c r="CS387" i="1"/>
  <c r="CR387" i="1"/>
  <c r="CU386" i="1"/>
  <c r="CS386" i="1"/>
  <c r="CR386" i="1"/>
  <c r="CU385" i="1"/>
  <c r="CS385" i="1"/>
  <c r="CR385" i="1"/>
  <c r="CU384" i="1"/>
  <c r="CS384" i="1"/>
  <c r="CR384" i="1"/>
  <c r="CU383" i="1"/>
  <c r="CS383" i="1"/>
  <c r="CR383" i="1"/>
  <c r="CU382" i="1"/>
  <c r="CS382" i="1"/>
  <c r="CR382" i="1"/>
  <c r="CU381" i="1"/>
  <c r="CS381" i="1"/>
  <c r="CR381" i="1"/>
  <c r="CU380" i="1"/>
  <c r="CS380" i="1"/>
  <c r="CR380" i="1"/>
  <c r="CU379" i="1"/>
  <c r="CS379" i="1"/>
  <c r="CR379" i="1"/>
  <c r="CU378" i="1"/>
  <c r="CS378" i="1"/>
  <c r="CR378" i="1"/>
  <c r="CU377" i="1"/>
  <c r="CS377" i="1"/>
  <c r="CR377" i="1"/>
  <c r="CU376" i="1"/>
  <c r="CS376" i="1"/>
  <c r="CR376" i="1"/>
  <c r="CU375" i="1"/>
  <c r="CS375" i="1"/>
  <c r="CR375" i="1"/>
  <c r="CU374" i="1"/>
  <c r="CS374" i="1"/>
  <c r="CR374" i="1"/>
  <c r="CU373" i="1"/>
  <c r="CS373" i="1"/>
  <c r="CR373" i="1"/>
  <c r="CU372" i="1"/>
  <c r="CS372" i="1"/>
  <c r="CR372" i="1"/>
  <c r="CU371" i="1"/>
  <c r="CS371" i="1"/>
  <c r="CR371" i="1"/>
  <c r="CU370" i="1"/>
  <c r="CS370" i="1"/>
  <c r="CR370" i="1"/>
  <c r="CU369" i="1"/>
  <c r="CS369" i="1"/>
  <c r="CR369" i="1"/>
  <c r="CU368" i="1"/>
  <c r="CS368" i="1"/>
  <c r="CR368" i="1"/>
  <c r="CU367" i="1"/>
  <c r="CS367" i="1"/>
  <c r="CR367" i="1"/>
  <c r="CU366" i="1"/>
  <c r="CS366" i="1"/>
  <c r="CR366" i="1"/>
  <c r="CU365" i="1"/>
  <c r="CS365" i="1"/>
  <c r="CR365" i="1"/>
  <c r="CU364" i="1"/>
  <c r="CS364" i="1"/>
  <c r="CR364" i="1"/>
  <c r="CU363" i="1"/>
  <c r="CS363" i="1"/>
  <c r="CR363" i="1"/>
  <c r="CU362" i="1"/>
  <c r="CS362" i="1"/>
  <c r="CR362" i="1"/>
  <c r="CU361" i="1"/>
  <c r="CS361" i="1"/>
  <c r="CR361" i="1"/>
  <c r="CU360" i="1"/>
  <c r="CS360" i="1"/>
  <c r="CR360" i="1"/>
  <c r="CU359" i="1"/>
  <c r="CS359" i="1"/>
  <c r="CR359" i="1"/>
  <c r="CU358" i="1"/>
  <c r="CS358" i="1"/>
  <c r="CR358" i="1"/>
  <c r="CU357" i="1"/>
  <c r="CS357" i="1"/>
  <c r="CR357" i="1"/>
  <c r="CU356" i="1"/>
  <c r="CS356" i="1"/>
  <c r="CR356" i="1"/>
  <c r="CU355" i="1"/>
  <c r="CS355" i="1"/>
  <c r="CR355" i="1"/>
  <c r="CU354" i="1"/>
  <c r="CS354" i="1"/>
  <c r="CR354" i="1"/>
  <c r="CU353" i="1"/>
  <c r="CS353" i="1"/>
  <c r="CR353" i="1"/>
  <c r="CU352" i="1"/>
  <c r="CS352" i="1"/>
  <c r="CR352" i="1"/>
  <c r="CU351" i="1"/>
  <c r="CS351" i="1"/>
  <c r="CR351" i="1"/>
  <c r="CU350" i="1"/>
  <c r="CS350" i="1"/>
  <c r="CR350" i="1"/>
  <c r="CU349" i="1"/>
  <c r="CS349" i="1"/>
  <c r="CR349" i="1"/>
  <c r="CU348" i="1"/>
  <c r="CS348" i="1"/>
  <c r="CR348" i="1"/>
  <c r="CU347" i="1"/>
  <c r="CS347" i="1"/>
  <c r="CR347" i="1"/>
  <c r="CU346" i="1"/>
  <c r="CS346" i="1"/>
  <c r="CR346" i="1"/>
  <c r="CU345" i="1"/>
  <c r="CS345" i="1"/>
  <c r="CR345" i="1"/>
  <c r="CU344" i="1"/>
  <c r="CS344" i="1"/>
  <c r="CR344" i="1"/>
  <c r="CU343" i="1"/>
  <c r="CS343" i="1"/>
  <c r="CR343" i="1"/>
  <c r="CU342" i="1"/>
  <c r="CS342" i="1"/>
  <c r="CR342" i="1"/>
  <c r="CU341" i="1"/>
  <c r="CS341" i="1"/>
  <c r="CR341" i="1"/>
  <c r="CU340" i="1"/>
  <c r="CS340" i="1"/>
  <c r="CR340" i="1"/>
  <c r="CU339" i="1"/>
  <c r="CS339" i="1"/>
  <c r="CR339" i="1"/>
  <c r="CU338" i="1"/>
  <c r="CS338" i="1"/>
  <c r="CR338" i="1"/>
  <c r="CU337" i="1"/>
  <c r="CS337" i="1"/>
  <c r="CR337" i="1"/>
  <c r="CU336" i="1"/>
  <c r="CS336" i="1"/>
  <c r="CR336" i="1"/>
  <c r="CU335" i="1"/>
  <c r="CS335" i="1"/>
  <c r="CR335" i="1"/>
  <c r="CU334" i="1"/>
  <c r="CS334" i="1"/>
  <c r="CR334" i="1"/>
  <c r="CU333" i="1"/>
  <c r="CS333" i="1"/>
  <c r="CR333" i="1"/>
  <c r="CU332" i="1"/>
  <c r="CS332" i="1"/>
  <c r="CR332" i="1"/>
  <c r="CU331" i="1"/>
  <c r="CS331" i="1"/>
  <c r="CR331" i="1"/>
  <c r="CU330" i="1"/>
  <c r="CS330" i="1"/>
  <c r="CR330" i="1"/>
  <c r="CU329" i="1"/>
  <c r="CS329" i="1"/>
  <c r="CR329" i="1"/>
  <c r="CU328" i="1"/>
  <c r="CS328" i="1"/>
  <c r="CR328" i="1"/>
  <c r="CU327" i="1"/>
  <c r="CS327" i="1"/>
  <c r="CR327" i="1"/>
  <c r="CU326" i="1"/>
  <c r="CS326" i="1"/>
  <c r="CR326" i="1"/>
  <c r="CU325" i="1"/>
  <c r="CS325" i="1"/>
  <c r="CR325" i="1"/>
  <c r="CU324" i="1"/>
  <c r="CS324" i="1"/>
  <c r="CR324" i="1"/>
  <c r="CU323" i="1"/>
  <c r="CS323" i="1"/>
  <c r="CR323" i="1"/>
  <c r="CU322" i="1"/>
  <c r="CS322" i="1"/>
  <c r="CR322" i="1"/>
  <c r="CU321" i="1"/>
  <c r="CS321" i="1"/>
  <c r="CR321" i="1"/>
  <c r="CU320" i="1"/>
  <c r="CS320" i="1"/>
  <c r="CR320" i="1"/>
  <c r="CU319" i="1"/>
  <c r="CS319" i="1"/>
  <c r="CR319" i="1"/>
  <c r="CU318" i="1"/>
  <c r="CS318" i="1"/>
  <c r="CR318" i="1"/>
  <c r="CU317" i="1"/>
  <c r="CS317" i="1"/>
  <c r="CR317" i="1"/>
  <c r="CU316" i="1"/>
  <c r="CS316" i="1"/>
  <c r="CR316" i="1"/>
  <c r="CU315" i="1"/>
  <c r="CS315" i="1"/>
  <c r="CR315" i="1"/>
  <c r="CU314" i="1"/>
  <c r="CS314" i="1"/>
  <c r="CR314" i="1"/>
  <c r="CU313" i="1"/>
  <c r="CS313" i="1"/>
  <c r="CR313" i="1"/>
  <c r="CU312" i="1"/>
  <c r="CS312" i="1"/>
  <c r="CR312" i="1"/>
  <c r="CU311" i="1"/>
  <c r="CS311" i="1"/>
  <c r="CR311" i="1"/>
  <c r="CU310" i="1"/>
  <c r="CS310" i="1"/>
  <c r="CR310" i="1"/>
  <c r="CU309" i="1"/>
  <c r="CS309" i="1"/>
  <c r="CR309" i="1"/>
  <c r="CU308" i="1"/>
  <c r="CS308" i="1"/>
  <c r="CR308" i="1"/>
  <c r="CU307" i="1"/>
  <c r="CS307" i="1"/>
  <c r="CR307" i="1"/>
  <c r="CU306" i="1"/>
  <c r="CS306" i="1"/>
  <c r="CR306" i="1"/>
  <c r="CU305" i="1"/>
  <c r="CS305" i="1"/>
  <c r="CR305" i="1"/>
  <c r="CU304" i="1"/>
  <c r="CS304" i="1"/>
  <c r="CR304" i="1"/>
  <c r="CU303" i="1"/>
  <c r="CS303" i="1"/>
  <c r="CR303" i="1"/>
  <c r="CU302" i="1"/>
  <c r="CS302" i="1"/>
  <c r="CR302" i="1"/>
  <c r="CU301" i="1"/>
  <c r="CS301" i="1"/>
  <c r="CR301" i="1"/>
  <c r="CU300" i="1"/>
  <c r="CS300" i="1"/>
  <c r="CR300" i="1"/>
  <c r="CU299" i="1"/>
  <c r="CS299" i="1"/>
  <c r="CR299" i="1"/>
  <c r="CU298" i="1"/>
  <c r="CS298" i="1"/>
  <c r="CR298" i="1"/>
  <c r="CU297" i="1"/>
  <c r="CS297" i="1"/>
  <c r="CR297" i="1"/>
  <c r="CU296" i="1"/>
  <c r="CS296" i="1"/>
  <c r="CR296" i="1"/>
  <c r="CU295" i="1"/>
  <c r="CS295" i="1"/>
  <c r="CR295" i="1"/>
  <c r="CU294" i="1"/>
  <c r="CS294" i="1"/>
  <c r="CR294" i="1"/>
  <c r="CU293" i="1"/>
  <c r="CS293" i="1"/>
  <c r="CR293" i="1"/>
  <c r="CU292" i="1"/>
  <c r="CS292" i="1"/>
  <c r="CR292" i="1"/>
  <c r="CU291" i="1"/>
  <c r="CS291" i="1"/>
  <c r="CR291" i="1"/>
  <c r="CU290" i="1"/>
  <c r="CS290" i="1"/>
  <c r="CR290" i="1"/>
  <c r="CU289" i="1"/>
  <c r="CS289" i="1"/>
  <c r="CR289" i="1"/>
  <c r="CU288" i="1"/>
  <c r="CS288" i="1"/>
  <c r="CR288" i="1"/>
  <c r="CU287" i="1"/>
  <c r="CS287" i="1"/>
  <c r="CR287" i="1"/>
  <c r="CU286" i="1"/>
  <c r="CS286" i="1"/>
  <c r="CR286" i="1"/>
  <c r="CU285" i="1"/>
  <c r="CS285" i="1"/>
  <c r="CR285" i="1"/>
  <c r="CU284" i="1"/>
  <c r="CS284" i="1"/>
  <c r="CR284" i="1"/>
  <c r="CU283" i="1"/>
  <c r="CS283" i="1"/>
  <c r="CR283" i="1"/>
  <c r="CU282" i="1"/>
  <c r="CS282" i="1"/>
  <c r="CR282" i="1"/>
  <c r="CU281" i="1"/>
  <c r="CS281" i="1"/>
  <c r="CR281" i="1"/>
  <c r="CU280" i="1"/>
  <c r="CS280" i="1"/>
  <c r="CR280" i="1"/>
  <c r="CU279" i="1"/>
  <c r="CS279" i="1"/>
  <c r="CR279" i="1"/>
  <c r="CU278" i="1"/>
  <c r="CS278" i="1"/>
  <c r="CR278" i="1"/>
  <c r="CU277" i="1"/>
  <c r="CS277" i="1"/>
  <c r="CR277" i="1"/>
  <c r="CU276" i="1"/>
  <c r="CS276" i="1"/>
  <c r="CR276" i="1"/>
  <c r="CU275" i="1"/>
  <c r="CS275" i="1"/>
  <c r="CR275" i="1"/>
  <c r="CU274" i="1"/>
  <c r="CS274" i="1"/>
  <c r="CR274" i="1"/>
  <c r="CU273" i="1"/>
  <c r="CS273" i="1"/>
  <c r="CR273" i="1"/>
  <c r="CU272" i="1"/>
  <c r="CS272" i="1"/>
  <c r="CR272" i="1"/>
  <c r="CU271" i="1"/>
  <c r="CS271" i="1"/>
  <c r="CR271" i="1"/>
  <c r="CU270" i="1"/>
  <c r="CS270" i="1"/>
  <c r="CR270" i="1"/>
  <c r="CU269" i="1"/>
  <c r="CS269" i="1"/>
  <c r="CR269" i="1"/>
  <c r="CU268" i="1"/>
  <c r="CS268" i="1"/>
  <c r="CR268" i="1"/>
  <c r="CU267" i="1"/>
  <c r="CS267" i="1"/>
  <c r="CR267" i="1"/>
  <c r="CU266" i="1"/>
  <c r="CS266" i="1"/>
  <c r="CR266" i="1"/>
  <c r="CU265" i="1"/>
  <c r="CS265" i="1"/>
  <c r="CR265" i="1"/>
  <c r="CU264" i="1"/>
  <c r="CS264" i="1"/>
  <c r="CR264" i="1"/>
  <c r="CU263" i="1"/>
  <c r="CS263" i="1"/>
  <c r="CR263" i="1"/>
  <c r="CU262" i="1"/>
  <c r="CS262" i="1"/>
  <c r="CR262" i="1"/>
  <c r="CU261" i="1"/>
  <c r="CS261" i="1"/>
  <c r="CR261" i="1"/>
  <c r="CU260" i="1"/>
  <c r="CS260" i="1"/>
  <c r="CR260" i="1"/>
  <c r="CU259" i="1"/>
  <c r="CS259" i="1"/>
  <c r="CR259" i="1"/>
  <c r="CU258" i="1"/>
  <c r="CS258" i="1"/>
  <c r="CR258" i="1"/>
  <c r="CU257" i="1"/>
  <c r="CS257" i="1"/>
  <c r="CR257" i="1"/>
  <c r="CU256" i="1"/>
  <c r="CS256" i="1"/>
  <c r="CR256" i="1"/>
  <c r="CU255" i="1"/>
  <c r="CS255" i="1"/>
  <c r="CR255" i="1"/>
  <c r="CU254" i="1"/>
  <c r="CS254" i="1"/>
  <c r="CR254" i="1"/>
  <c r="CU253" i="1"/>
  <c r="CS253" i="1"/>
  <c r="CR253" i="1"/>
  <c r="CU252" i="1"/>
  <c r="CS252" i="1"/>
  <c r="CR252" i="1"/>
  <c r="CU251" i="1"/>
  <c r="CS251" i="1"/>
  <c r="CR251" i="1"/>
  <c r="CU250" i="1"/>
  <c r="CS250" i="1"/>
  <c r="CR250" i="1"/>
  <c r="CU249" i="1"/>
  <c r="CS249" i="1"/>
  <c r="CR249" i="1"/>
  <c r="CU248" i="1"/>
  <c r="CS248" i="1"/>
  <c r="CR248" i="1"/>
  <c r="CU247" i="1"/>
  <c r="CS247" i="1"/>
  <c r="CR247" i="1"/>
  <c r="CU246" i="1"/>
  <c r="CS246" i="1"/>
  <c r="CR246" i="1"/>
  <c r="CU245" i="1"/>
  <c r="CS245" i="1"/>
  <c r="CR245" i="1"/>
  <c r="CU244" i="1"/>
  <c r="CS244" i="1"/>
  <c r="CR244" i="1"/>
  <c r="CU243" i="1"/>
  <c r="CS243" i="1"/>
  <c r="CR243" i="1"/>
  <c r="CU242" i="1"/>
  <c r="CS242" i="1"/>
  <c r="CR242" i="1"/>
  <c r="CU241" i="1"/>
  <c r="CS241" i="1"/>
  <c r="CR241" i="1"/>
  <c r="CU240" i="1"/>
  <c r="CS240" i="1"/>
  <c r="CR240" i="1"/>
  <c r="CU239" i="1"/>
  <c r="CS239" i="1"/>
  <c r="CR239" i="1"/>
  <c r="CU238" i="1"/>
  <c r="CS238" i="1"/>
  <c r="CR238" i="1"/>
  <c r="CU237" i="1"/>
  <c r="CS237" i="1"/>
  <c r="CR237" i="1"/>
  <c r="CU236" i="1"/>
  <c r="CS236" i="1"/>
  <c r="CR236" i="1"/>
  <c r="CU235" i="1"/>
  <c r="CS235" i="1"/>
  <c r="CR235" i="1"/>
  <c r="CU234" i="1"/>
  <c r="CS234" i="1"/>
  <c r="CR234" i="1"/>
  <c r="CU233" i="1"/>
  <c r="CS233" i="1"/>
  <c r="CR233" i="1"/>
  <c r="CU232" i="1"/>
  <c r="CS232" i="1"/>
  <c r="CR232" i="1"/>
  <c r="CU231" i="1"/>
  <c r="CS231" i="1"/>
  <c r="CR231" i="1"/>
  <c r="CU230" i="1"/>
  <c r="CS230" i="1"/>
  <c r="CR230" i="1"/>
  <c r="CU229" i="1"/>
  <c r="CS229" i="1"/>
  <c r="CR229" i="1"/>
  <c r="CU228" i="1"/>
  <c r="CS228" i="1"/>
  <c r="CR228" i="1"/>
  <c r="CU227" i="1"/>
  <c r="CS227" i="1"/>
  <c r="CR227" i="1"/>
  <c r="CU226" i="1"/>
  <c r="CS226" i="1"/>
  <c r="CR226" i="1"/>
  <c r="CU225" i="1"/>
  <c r="CS225" i="1"/>
  <c r="CR225" i="1"/>
  <c r="CU224" i="1"/>
  <c r="CS224" i="1"/>
  <c r="CR224" i="1"/>
  <c r="CU223" i="1"/>
  <c r="CS223" i="1"/>
  <c r="CR223" i="1"/>
  <c r="CU222" i="1"/>
  <c r="CS222" i="1"/>
  <c r="CR222" i="1"/>
  <c r="CU221" i="1"/>
  <c r="CS221" i="1"/>
  <c r="CR221" i="1"/>
  <c r="CU220" i="1"/>
  <c r="CS220" i="1"/>
  <c r="CR220" i="1"/>
  <c r="CU219" i="1"/>
  <c r="CS219" i="1"/>
  <c r="CR219" i="1"/>
  <c r="CU218" i="1"/>
  <c r="CS218" i="1"/>
  <c r="CR218" i="1"/>
  <c r="CU217" i="1"/>
  <c r="CS217" i="1"/>
  <c r="CR217" i="1"/>
  <c r="CU216" i="1"/>
  <c r="CS216" i="1"/>
  <c r="CR216" i="1"/>
  <c r="CU215" i="1"/>
  <c r="CS215" i="1"/>
  <c r="CR215" i="1"/>
  <c r="CU214" i="1"/>
  <c r="CS214" i="1"/>
  <c r="CR214" i="1"/>
  <c r="CU213" i="1"/>
  <c r="CS213" i="1"/>
  <c r="CR213" i="1"/>
  <c r="CU212" i="1"/>
  <c r="CS212" i="1"/>
  <c r="CR212" i="1"/>
  <c r="CU211" i="1"/>
  <c r="CS211" i="1"/>
  <c r="CR211" i="1"/>
  <c r="CU210" i="1"/>
  <c r="CS210" i="1"/>
  <c r="CR210" i="1"/>
  <c r="CU209" i="1"/>
  <c r="CS209" i="1"/>
  <c r="CR209" i="1"/>
  <c r="CU208" i="1"/>
  <c r="CS208" i="1"/>
  <c r="CR208" i="1"/>
  <c r="CU207" i="1"/>
  <c r="CS207" i="1"/>
  <c r="CR207" i="1"/>
  <c r="CU206" i="1"/>
  <c r="CS206" i="1"/>
  <c r="CR206" i="1"/>
  <c r="CU205" i="1"/>
  <c r="CS205" i="1"/>
  <c r="CR205" i="1"/>
  <c r="CU204" i="1"/>
  <c r="CS204" i="1"/>
  <c r="CR204" i="1"/>
  <c r="CU203" i="1"/>
  <c r="CS203" i="1"/>
  <c r="CR203" i="1"/>
  <c r="CU202" i="1"/>
  <c r="CS202" i="1"/>
  <c r="CR202" i="1"/>
  <c r="CU201" i="1"/>
  <c r="CS201" i="1"/>
  <c r="CR201" i="1"/>
  <c r="CU200" i="1"/>
  <c r="CS200" i="1"/>
  <c r="CR200" i="1"/>
  <c r="CU199" i="1"/>
  <c r="CS199" i="1"/>
  <c r="CR199" i="1"/>
  <c r="CU198" i="1"/>
  <c r="CS198" i="1"/>
  <c r="CR198" i="1"/>
  <c r="CU197" i="1"/>
  <c r="CS197" i="1"/>
  <c r="CR197" i="1"/>
  <c r="CU196" i="1"/>
  <c r="CS196" i="1"/>
  <c r="CR196" i="1"/>
  <c r="CU195" i="1"/>
  <c r="CS195" i="1"/>
  <c r="CR195" i="1"/>
  <c r="CU194" i="1"/>
  <c r="CS194" i="1"/>
  <c r="CR194" i="1"/>
  <c r="CU193" i="1"/>
  <c r="CS193" i="1"/>
  <c r="CR193" i="1"/>
  <c r="CU192" i="1"/>
  <c r="CS192" i="1"/>
  <c r="CR192" i="1"/>
  <c r="CU191" i="1"/>
  <c r="CS191" i="1"/>
  <c r="CR191" i="1"/>
  <c r="CU190" i="1"/>
  <c r="CS190" i="1"/>
  <c r="CR190" i="1"/>
  <c r="CU189" i="1"/>
  <c r="CS189" i="1"/>
  <c r="CR189" i="1"/>
  <c r="CU188" i="1"/>
  <c r="CS188" i="1"/>
  <c r="CR188" i="1"/>
  <c r="CU187" i="1"/>
  <c r="CS187" i="1"/>
  <c r="CR187" i="1"/>
  <c r="CU186" i="1"/>
  <c r="CS186" i="1"/>
  <c r="CR186" i="1"/>
  <c r="CU185" i="1"/>
  <c r="CS185" i="1"/>
  <c r="CR185" i="1"/>
  <c r="CU184" i="1"/>
  <c r="CS184" i="1"/>
  <c r="CR184" i="1"/>
  <c r="CU183" i="1"/>
  <c r="CS183" i="1"/>
  <c r="CR183" i="1"/>
  <c r="CU182" i="1"/>
  <c r="CS182" i="1"/>
  <c r="CR182" i="1"/>
  <c r="CU181" i="1"/>
  <c r="CS181" i="1"/>
  <c r="CR181" i="1"/>
  <c r="CU180" i="1"/>
  <c r="CS180" i="1"/>
  <c r="CR180" i="1"/>
  <c r="CU179" i="1"/>
  <c r="CS179" i="1"/>
  <c r="CR179" i="1"/>
  <c r="CU178" i="1"/>
  <c r="CS178" i="1"/>
  <c r="CR178" i="1"/>
  <c r="CU177" i="1"/>
  <c r="CS177" i="1"/>
  <c r="CR177" i="1"/>
  <c r="CU176" i="1"/>
  <c r="CS176" i="1"/>
  <c r="CR176" i="1"/>
  <c r="CU175" i="1"/>
  <c r="CS175" i="1"/>
  <c r="CR175" i="1"/>
  <c r="CU174" i="1"/>
  <c r="CS174" i="1"/>
  <c r="CR174" i="1"/>
  <c r="CU173" i="1"/>
  <c r="CS173" i="1"/>
  <c r="CR173" i="1"/>
  <c r="CU172" i="1"/>
  <c r="CS172" i="1"/>
  <c r="CR172" i="1"/>
  <c r="CU171" i="1"/>
  <c r="CS171" i="1"/>
  <c r="CR171" i="1"/>
  <c r="CU170" i="1"/>
  <c r="CS170" i="1"/>
  <c r="CR170" i="1"/>
  <c r="CU169" i="1"/>
  <c r="CS169" i="1"/>
  <c r="CR169" i="1"/>
  <c r="CU168" i="1"/>
  <c r="CS168" i="1"/>
  <c r="CR168" i="1"/>
  <c r="CU167" i="1"/>
  <c r="CS167" i="1"/>
  <c r="CR167" i="1"/>
  <c r="CU166" i="1"/>
  <c r="CS166" i="1"/>
  <c r="CR166" i="1"/>
  <c r="CU165" i="1"/>
  <c r="CS165" i="1"/>
  <c r="CR165" i="1"/>
  <c r="CU164" i="1"/>
  <c r="CS164" i="1"/>
  <c r="CR164" i="1"/>
  <c r="CU163" i="1"/>
  <c r="CS163" i="1"/>
  <c r="CR163" i="1"/>
  <c r="CU162" i="1"/>
  <c r="CS162" i="1"/>
  <c r="CR162" i="1"/>
  <c r="CU161" i="1"/>
  <c r="CS161" i="1"/>
  <c r="CR161" i="1"/>
  <c r="CU160" i="1"/>
  <c r="CS160" i="1"/>
  <c r="CR160" i="1"/>
  <c r="CU159" i="1"/>
  <c r="CS159" i="1"/>
  <c r="CR159" i="1"/>
  <c r="CU158" i="1"/>
  <c r="CS158" i="1"/>
  <c r="CR158" i="1"/>
  <c r="CU157" i="1"/>
  <c r="CS157" i="1"/>
  <c r="CR157" i="1"/>
  <c r="CU156" i="1"/>
  <c r="CS156" i="1"/>
  <c r="CR156" i="1"/>
  <c r="CU155" i="1"/>
  <c r="CS155" i="1"/>
  <c r="CR155" i="1"/>
  <c r="CU154" i="1"/>
  <c r="CS154" i="1"/>
  <c r="CR154" i="1"/>
  <c r="CU153" i="1"/>
  <c r="CS153" i="1"/>
  <c r="CR153" i="1"/>
  <c r="CU152" i="1"/>
  <c r="CS152" i="1"/>
  <c r="CR152" i="1"/>
  <c r="CU151" i="1"/>
  <c r="CS151" i="1"/>
  <c r="CR151" i="1"/>
  <c r="CU150" i="1"/>
  <c r="CS150" i="1"/>
  <c r="CR150" i="1"/>
  <c r="CU149" i="1"/>
  <c r="CS149" i="1"/>
  <c r="CR149" i="1"/>
  <c r="CU148" i="1"/>
  <c r="CS148" i="1"/>
  <c r="CR148" i="1"/>
  <c r="CU147" i="1"/>
  <c r="CS147" i="1"/>
  <c r="CR147" i="1"/>
  <c r="CU146" i="1"/>
  <c r="CS146" i="1"/>
  <c r="CR146" i="1"/>
  <c r="CU145" i="1"/>
  <c r="CS145" i="1"/>
  <c r="CR145" i="1"/>
  <c r="CU144" i="1"/>
  <c r="CS144" i="1"/>
  <c r="CR144" i="1"/>
  <c r="CU143" i="1"/>
  <c r="CS143" i="1"/>
  <c r="CR143" i="1"/>
  <c r="CU142" i="1"/>
  <c r="CS142" i="1"/>
  <c r="CR142" i="1"/>
  <c r="CU141" i="1"/>
  <c r="CS141" i="1"/>
  <c r="CR141" i="1"/>
  <c r="CU140" i="1"/>
  <c r="CS140" i="1"/>
  <c r="CR140" i="1"/>
  <c r="CU139" i="1"/>
  <c r="CS139" i="1"/>
  <c r="CR139" i="1"/>
  <c r="CU138" i="1"/>
  <c r="CS138" i="1"/>
  <c r="CR138" i="1"/>
  <c r="CU137" i="1"/>
  <c r="CS137" i="1"/>
  <c r="CR137" i="1"/>
  <c r="CU136" i="1"/>
  <c r="CS136" i="1"/>
  <c r="CR136" i="1"/>
  <c r="CU135" i="1"/>
  <c r="CS135" i="1"/>
  <c r="CR135" i="1"/>
  <c r="CU134" i="1"/>
  <c r="CS134" i="1"/>
  <c r="CR134" i="1"/>
  <c r="CU133" i="1"/>
  <c r="CS133" i="1"/>
  <c r="CR133" i="1"/>
  <c r="CU132" i="1"/>
  <c r="CS132" i="1"/>
  <c r="CR132" i="1"/>
  <c r="CU131" i="1"/>
  <c r="CS131" i="1"/>
  <c r="CR131" i="1"/>
  <c r="CU130" i="1"/>
  <c r="CS130" i="1"/>
  <c r="CR130" i="1"/>
  <c r="CU129" i="1"/>
  <c r="CS129" i="1"/>
  <c r="CR129" i="1"/>
  <c r="CU128" i="1"/>
  <c r="CS128" i="1"/>
  <c r="CR128" i="1"/>
  <c r="CU127" i="1"/>
  <c r="CS127" i="1"/>
  <c r="CR127" i="1"/>
  <c r="CU126" i="1"/>
  <c r="CS126" i="1"/>
  <c r="CR126" i="1"/>
  <c r="CU125" i="1"/>
  <c r="CS125" i="1"/>
  <c r="CR125" i="1"/>
  <c r="CU124" i="1"/>
  <c r="CS124" i="1"/>
  <c r="CR124" i="1"/>
  <c r="CU123" i="1"/>
  <c r="CS123" i="1"/>
  <c r="CR123" i="1"/>
  <c r="CU122" i="1"/>
  <c r="CS122" i="1"/>
  <c r="CR122" i="1"/>
  <c r="CU121" i="1"/>
  <c r="CS121" i="1"/>
  <c r="CR121" i="1"/>
  <c r="CU120" i="1"/>
  <c r="CS120" i="1"/>
  <c r="CR120" i="1"/>
  <c r="CU119" i="1"/>
  <c r="CS119" i="1"/>
  <c r="CR119" i="1"/>
  <c r="CU118" i="1"/>
  <c r="CS118" i="1"/>
  <c r="CR118" i="1"/>
  <c r="CU117" i="1"/>
  <c r="CS117" i="1"/>
  <c r="CR117" i="1"/>
  <c r="CU116" i="1"/>
  <c r="CS116" i="1"/>
  <c r="CR116" i="1"/>
  <c r="CU115" i="1"/>
  <c r="CS115" i="1"/>
  <c r="CR115" i="1"/>
  <c r="CU114" i="1"/>
  <c r="CS114" i="1"/>
  <c r="CR114" i="1"/>
  <c r="CU113" i="1"/>
  <c r="CS113" i="1"/>
  <c r="CR113" i="1"/>
  <c r="CU112" i="1"/>
  <c r="CS112" i="1"/>
  <c r="CR112" i="1"/>
  <c r="CU111" i="1"/>
  <c r="CS111" i="1"/>
  <c r="CR111" i="1"/>
  <c r="CU110" i="1"/>
  <c r="CS110" i="1"/>
  <c r="CR110" i="1"/>
  <c r="CU109" i="1"/>
  <c r="CS109" i="1"/>
  <c r="CR109" i="1"/>
  <c r="CU108" i="1"/>
  <c r="CS108" i="1"/>
  <c r="CR108" i="1"/>
  <c r="CU107" i="1"/>
  <c r="CS107" i="1"/>
  <c r="CR107" i="1"/>
  <c r="CU106" i="1"/>
  <c r="CS106" i="1"/>
  <c r="CR106" i="1"/>
  <c r="CU105" i="1"/>
  <c r="CS105" i="1"/>
  <c r="CR105" i="1"/>
  <c r="CU104" i="1"/>
  <c r="CS104" i="1"/>
  <c r="CR104" i="1"/>
  <c r="CU103" i="1"/>
  <c r="CS103" i="1"/>
  <c r="CR103" i="1"/>
  <c r="CU102" i="1"/>
  <c r="CS102" i="1"/>
  <c r="CR102" i="1"/>
  <c r="CU101" i="1"/>
  <c r="CS101" i="1"/>
  <c r="CR101" i="1"/>
  <c r="CU100" i="1"/>
  <c r="CS100" i="1"/>
  <c r="CR100" i="1"/>
  <c r="CU99" i="1"/>
  <c r="CS99" i="1"/>
  <c r="CR99" i="1"/>
  <c r="CU98" i="1"/>
  <c r="CS98" i="1"/>
  <c r="CR98" i="1"/>
  <c r="CU97" i="1"/>
  <c r="CS97" i="1"/>
  <c r="CR97" i="1"/>
  <c r="CU96" i="1"/>
  <c r="CS96" i="1"/>
  <c r="CR96" i="1"/>
  <c r="CU95" i="1"/>
  <c r="CS95" i="1"/>
  <c r="CR95" i="1"/>
  <c r="CU94" i="1"/>
  <c r="CS94" i="1"/>
  <c r="CR94" i="1"/>
  <c r="CU93" i="1"/>
  <c r="CS93" i="1"/>
  <c r="CR93" i="1"/>
  <c r="CU92" i="1"/>
  <c r="CS92" i="1"/>
  <c r="CR92" i="1"/>
  <c r="CU91" i="1"/>
  <c r="CS91" i="1"/>
  <c r="CR91" i="1"/>
  <c r="CU90" i="1"/>
  <c r="CS90" i="1"/>
  <c r="CR90" i="1"/>
  <c r="CU89" i="1"/>
  <c r="CS89" i="1"/>
  <c r="CR89" i="1"/>
  <c r="CU88" i="1"/>
  <c r="CS88" i="1"/>
  <c r="CR88" i="1"/>
  <c r="CU87" i="1"/>
  <c r="CS87" i="1"/>
  <c r="CR87" i="1"/>
  <c r="CU86" i="1"/>
  <c r="CS86" i="1"/>
  <c r="CR86" i="1"/>
  <c r="CU85" i="1"/>
  <c r="CS85" i="1"/>
  <c r="CR85" i="1"/>
  <c r="CU84" i="1"/>
  <c r="CS84" i="1"/>
  <c r="CR84" i="1"/>
  <c r="CU83" i="1"/>
  <c r="CS83" i="1"/>
  <c r="CR83" i="1"/>
  <c r="CU82" i="1"/>
  <c r="CS82" i="1"/>
  <c r="CR82" i="1"/>
  <c r="CU81" i="1"/>
  <c r="CS81" i="1"/>
  <c r="CR81" i="1"/>
  <c r="CU80" i="1"/>
  <c r="CS80" i="1"/>
  <c r="CR80" i="1"/>
  <c r="CU79" i="1"/>
  <c r="CS79" i="1"/>
  <c r="CR79" i="1"/>
  <c r="CU78" i="1"/>
  <c r="CS78" i="1"/>
  <c r="CR78" i="1"/>
  <c r="CU77" i="1"/>
  <c r="CS77" i="1"/>
  <c r="CR77" i="1"/>
  <c r="CU76" i="1"/>
  <c r="CS76" i="1"/>
  <c r="CR76" i="1"/>
  <c r="CU75" i="1"/>
  <c r="CS75" i="1"/>
  <c r="CR75" i="1"/>
  <c r="CU74" i="1"/>
  <c r="CS74" i="1"/>
  <c r="CR74" i="1"/>
  <c r="CU73" i="1"/>
  <c r="CS73" i="1"/>
  <c r="CR73" i="1"/>
  <c r="CU72" i="1"/>
  <c r="CS72" i="1"/>
  <c r="CR72" i="1"/>
  <c r="CU71" i="1"/>
  <c r="CS71" i="1"/>
  <c r="CR71" i="1"/>
  <c r="CU70" i="1"/>
  <c r="CS70" i="1"/>
  <c r="CR70" i="1"/>
  <c r="CU69" i="1"/>
  <c r="CS69" i="1"/>
  <c r="CR69" i="1"/>
  <c r="CU68" i="1"/>
  <c r="CS68" i="1"/>
  <c r="CR68" i="1"/>
  <c r="CU67" i="1"/>
  <c r="CS67" i="1"/>
  <c r="CR67" i="1"/>
  <c r="CU66" i="1"/>
  <c r="CS66" i="1"/>
  <c r="CR66" i="1"/>
  <c r="CU65" i="1"/>
  <c r="CS65" i="1"/>
  <c r="CR65" i="1"/>
  <c r="CU64" i="1"/>
  <c r="CS64" i="1"/>
  <c r="CR64" i="1"/>
  <c r="CU63" i="1"/>
  <c r="CS63" i="1"/>
  <c r="CR63" i="1"/>
  <c r="CU62" i="1"/>
  <c r="CS62" i="1"/>
  <c r="CR62" i="1"/>
  <c r="CU61" i="1"/>
  <c r="CS61" i="1"/>
  <c r="CR61" i="1"/>
  <c r="CU60" i="1"/>
  <c r="CS60" i="1"/>
  <c r="CR60" i="1"/>
  <c r="CU59" i="1"/>
  <c r="CS59" i="1"/>
  <c r="CR59" i="1"/>
  <c r="CU58" i="1"/>
  <c r="CS58" i="1"/>
  <c r="CR58" i="1"/>
  <c r="CU57" i="1"/>
  <c r="CS57" i="1"/>
  <c r="CR57" i="1"/>
  <c r="CU56" i="1"/>
  <c r="CS56" i="1"/>
  <c r="CR56" i="1"/>
  <c r="CU55" i="1"/>
  <c r="CS55" i="1"/>
  <c r="CR55" i="1"/>
  <c r="CU54" i="1"/>
  <c r="CS54" i="1"/>
  <c r="CR54" i="1"/>
  <c r="CU53" i="1"/>
  <c r="CS53" i="1"/>
  <c r="CR53" i="1"/>
  <c r="CU52" i="1"/>
  <c r="CS52" i="1"/>
  <c r="CR52" i="1"/>
  <c r="CU51" i="1"/>
  <c r="CS51" i="1"/>
  <c r="CR51" i="1"/>
  <c r="CU50" i="1"/>
  <c r="CS50" i="1"/>
  <c r="CR50" i="1"/>
  <c r="CU49" i="1"/>
  <c r="CS49" i="1"/>
  <c r="CR49" i="1"/>
  <c r="CU48" i="1"/>
  <c r="CS48" i="1"/>
  <c r="CR48" i="1"/>
  <c r="CU47" i="1"/>
  <c r="CS47" i="1"/>
  <c r="CR47" i="1"/>
  <c r="CU46" i="1"/>
  <c r="CS46" i="1"/>
  <c r="CR46" i="1"/>
  <c r="CU45" i="1"/>
  <c r="CS45" i="1"/>
  <c r="CR45" i="1"/>
  <c r="CU44" i="1"/>
  <c r="CS44" i="1"/>
  <c r="CR44" i="1"/>
  <c r="CU43" i="1"/>
  <c r="CS43" i="1"/>
  <c r="CR43" i="1"/>
  <c r="CU42" i="1"/>
  <c r="CS42" i="1"/>
  <c r="CR42" i="1"/>
  <c r="CU41" i="1"/>
  <c r="CS41" i="1"/>
  <c r="CR41" i="1"/>
  <c r="CU40" i="1"/>
  <c r="CS40" i="1"/>
  <c r="CR40" i="1"/>
  <c r="CU39" i="1"/>
  <c r="CS39" i="1"/>
  <c r="CR39" i="1"/>
  <c r="CU38" i="1"/>
  <c r="CS38" i="1"/>
  <c r="CR38" i="1"/>
  <c r="CU37" i="1"/>
  <c r="CS37" i="1"/>
  <c r="CR37" i="1"/>
  <c r="CU36" i="1"/>
  <c r="CS36" i="1"/>
  <c r="CR36" i="1"/>
  <c r="CU35" i="1"/>
  <c r="CS35" i="1"/>
  <c r="CR35" i="1"/>
  <c r="CU34" i="1"/>
  <c r="CS34" i="1"/>
  <c r="CR34" i="1"/>
  <c r="CU33" i="1"/>
  <c r="CS33" i="1"/>
  <c r="CR33" i="1"/>
  <c r="CU32" i="1"/>
  <c r="CS32" i="1"/>
  <c r="CR32" i="1"/>
  <c r="CU31" i="1"/>
  <c r="CS31" i="1"/>
  <c r="CR31" i="1"/>
  <c r="CU30" i="1"/>
  <c r="CS30" i="1"/>
  <c r="CR30" i="1"/>
  <c r="CU29" i="1"/>
  <c r="CS29" i="1"/>
  <c r="CR29" i="1"/>
  <c r="CU28" i="1"/>
  <c r="CS28" i="1"/>
  <c r="CR28" i="1"/>
  <c r="CU27" i="1"/>
  <c r="CS27" i="1"/>
  <c r="CR27" i="1"/>
  <c r="CU26" i="1"/>
  <c r="CS26" i="1"/>
  <c r="CR26" i="1"/>
  <c r="CU25" i="1"/>
  <c r="CS25" i="1"/>
  <c r="CR25" i="1"/>
  <c r="CU24" i="1"/>
  <c r="CS24" i="1"/>
  <c r="CR24" i="1"/>
  <c r="CU23" i="1"/>
  <c r="CS23" i="1"/>
  <c r="CR23" i="1"/>
  <c r="CU22" i="1"/>
  <c r="CS22" i="1"/>
  <c r="CR22" i="1"/>
  <c r="CU21" i="1"/>
  <c r="CS21" i="1"/>
  <c r="CR21" i="1"/>
  <c r="CU20" i="1"/>
  <c r="CS20" i="1"/>
  <c r="CR20" i="1"/>
  <c r="CU19" i="1"/>
  <c r="CS19" i="1"/>
  <c r="CR19" i="1"/>
  <c r="CU18" i="1"/>
  <c r="CS18" i="1"/>
  <c r="CR18" i="1"/>
  <c r="CU17" i="1"/>
  <c r="CS17" i="1"/>
  <c r="CR17" i="1"/>
  <c r="CU15" i="1"/>
  <c r="CS15" i="1"/>
  <c r="CR15" i="1"/>
  <c r="CU13" i="1"/>
  <c r="CS13" i="1"/>
  <c r="CR13" i="1"/>
  <c r="CU12" i="1"/>
  <c r="CS12" i="1"/>
  <c r="CR12" i="1"/>
  <c r="CR11" i="1"/>
  <c r="CR14" i="1" s="1"/>
  <c r="CW11" i="1"/>
  <c r="CS11" i="1"/>
  <c r="AY12" i="1"/>
  <c r="AX11" i="1"/>
  <c r="AX12" i="1" s="1"/>
  <c r="AV11" i="1"/>
  <c r="Z11" i="1"/>
  <c r="AU11" i="1"/>
  <c r="CR16" i="1" l="1"/>
  <c r="AZ12" i="1"/>
  <c r="DK51" i="1" l="1"/>
  <c r="DK179" i="1"/>
  <c r="DK137" i="1"/>
  <c r="DK282" i="1"/>
  <c r="DK256" i="1"/>
  <c r="DK177" i="1"/>
  <c r="DK255" i="1"/>
  <c r="DK138" i="1"/>
  <c r="DK320" i="1"/>
  <c r="DK72" i="1"/>
  <c r="DK347" i="1"/>
  <c r="DK326" i="1"/>
  <c r="DK399" i="1"/>
  <c r="DK203" i="1"/>
  <c r="DK183" i="1"/>
  <c r="DK136" i="1"/>
  <c r="DK304" i="1"/>
  <c r="DK139" i="1"/>
  <c r="DK395" i="1"/>
  <c r="DK359" i="1"/>
  <c r="DK207" i="1"/>
  <c r="DK159" i="1"/>
  <c r="DK319" i="1"/>
  <c r="DK219" i="1"/>
  <c r="DK141" i="1"/>
  <c r="DH11" i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29" i="8"/>
  <c r="K7" i="5"/>
  <c r="O6" i="7"/>
  <c r="B6" i="7"/>
  <c r="K8" i="5" l="1"/>
  <c r="DL326" i="1"/>
  <c r="DR326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DK131" i="1"/>
  <c r="DK369" i="1"/>
  <c r="DK396" i="1"/>
  <c r="DK300" i="1"/>
  <c r="DK100" i="1"/>
  <c r="DK46" i="1"/>
  <c r="DK295" i="1"/>
  <c r="DK397" i="1"/>
  <c r="DK188" i="1"/>
  <c r="DK348" i="1"/>
  <c r="DK98" i="1"/>
  <c r="DK191" i="1"/>
  <c r="DK55" i="1"/>
  <c r="DK104" i="1"/>
  <c r="DK285" i="1"/>
  <c r="DK390" i="1"/>
  <c r="DK126" i="1"/>
  <c r="DK215" i="1"/>
  <c r="DK180" i="1"/>
  <c r="DK19" i="1"/>
  <c r="DK105" i="1"/>
  <c r="DK186" i="1"/>
  <c r="DK102" i="1"/>
  <c r="DK192" i="1"/>
  <c r="DK388" i="1"/>
  <c r="DK281" i="1"/>
  <c r="DK291" i="1"/>
  <c r="DK123" i="1"/>
  <c r="DK157" i="1"/>
  <c r="DK278" i="1"/>
  <c r="DK130" i="1"/>
  <c r="DK284" i="1"/>
  <c r="DK375" i="1"/>
  <c r="DK343" i="1"/>
  <c r="DK101" i="1"/>
  <c r="DK294" i="1"/>
  <c r="DK345" i="1"/>
  <c r="DK202" i="1"/>
  <c r="DK57" i="1"/>
  <c r="DK206" i="1"/>
  <c r="DK325" i="1"/>
  <c r="DK34" i="1"/>
  <c r="DK289" i="1"/>
  <c r="DK26" i="1"/>
  <c r="DK13" i="1"/>
  <c r="DK116" i="1"/>
  <c r="DK242" i="1"/>
  <c r="DK33" i="1"/>
  <c r="DK110" i="1"/>
  <c r="DK244" i="1"/>
  <c r="DK338" i="1"/>
  <c r="DK196" i="1"/>
  <c r="DK323" i="1"/>
  <c r="DK66" i="1"/>
  <c r="DK16" i="1"/>
  <c r="DK409" i="1"/>
  <c r="DK246" i="1"/>
  <c r="DK208" i="1"/>
  <c r="DK205" i="1"/>
  <c r="DK298" i="1"/>
  <c r="DK402" i="1"/>
  <c r="DK307" i="1"/>
  <c r="CG51" i="1"/>
  <c r="AL51" i="1" s="1" a="1"/>
  <c r="AL51" i="1" s="1"/>
  <c r="DK145" i="1"/>
  <c r="DK283" i="1"/>
  <c r="DK75" i="1"/>
  <c r="DK15" i="1"/>
  <c r="DK129" i="1"/>
  <c r="DK337" i="1"/>
  <c r="DK240" i="1"/>
  <c r="DK313" i="1"/>
  <c r="DK47" i="1"/>
  <c r="CG320" i="1"/>
  <c r="AL320" i="1" s="1" a="1"/>
  <c r="AL320" i="1" s="1"/>
  <c r="DK125" i="1"/>
  <c r="DK217" i="1"/>
  <c r="DK288" i="1"/>
  <c r="DK50" i="1"/>
  <c r="DK132" i="1"/>
  <c r="DK212" i="1"/>
  <c r="DK335" i="1"/>
  <c r="DK148" i="1"/>
  <c r="DK37" i="1"/>
  <c r="DK362" i="1"/>
  <c r="DK391" i="1"/>
  <c r="DK115" i="1"/>
  <c r="DK127" i="1"/>
  <c r="DK367" i="1"/>
  <c r="DK68" i="1"/>
  <c r="DK146" i="1"/>
  <c r="DK314" i="1"/>
  <c r="DK227" i="1"/>
  <c r="DK49" i="1"/>
  <c r="DK80" i="1"/>
  <c r="DK158" i="1"/>
  <c r="DK122" i="1"/>
  <c r="DK204" i="1"/>
  <c r="DK128" i="1"/>
  <c r="DK211" i="1"/>
  <c r="DK336" i="1"/>
  <c r="CG395" i="1"/>
  <c r="AL395" i="1" s="1" a="1"/>
  <c r="AL395" i="1" s="1"/>
  <c r="DK229" i="1"/>
  <c r="DK329" i="1"/>
  <c r="DK135" i="1"/>
  <c r="DK210" i="1"/>
  <c r="DK61" i="1"/>
  <c r="DK142" i="1"/>
  <c r="DK226" i="1"/>
  <c r="DK318" i="1"/>
  <c r="DK393" i="1"/>
  <c r="DK331" i="1"/>
  <c r="DK42" i="1"/>
  <c r="DK89" i="1"/>
  <c r="DK165" i="1"/>
  <c r="DK403" i="1"/>
  <c r="DK40" i="1"/>
  <c r="DK350" i="1"/>
  <c r="DK53" i="1"/>
  <c r="DK121" i="1"/>
  <c r="CG359" i="1"/>
  <c r="AL359" i="1" s="1" a="1"/>
  <c r="AL359" i="1" s="1"/>
  <c r="DK354" i="1"/>
  <c r="DK14" i="1"/>
  <c r="DK118" i="1"/>
  <c r="DK74" i="1"/>
  <c r="DK140" i="1"/>
  <c r="CG326" i="1"/>
  <c r="AL326" i="1" s="1" a="1"/>
  <c r="AL326" i="1" s="1"/>
  <c r="DK59" i="1"/>
  <c r="DK48" i="1"/>
  <c r="DK220" i="1"/>
  <c r="DK349" i="1"/>
  <c r="DK339" i="1"/>
  <c r="DK87" i="1"/>
  <c r="DK160" i="1"/>
  <c r="DK198" i="1"/>
  <c r="DK355" i="1"/>
  <c r="DK237" i="1"/>
  <c r="DK357" i="1"/>
  <c r="DK119" i="1"/>
  <c r="DK173" i="1"/>
  <c r="DK222" i="1"/>
  <c r="DK358" i="1"/>
  <c r="DK56" i="1"/>
  <c r="CG256" i="1"/>
  <c r="AL256" i="1" s="1" a="1"/>
  <c r="AL256" i="1" s="1"/>
  <c r="DK36" i="1"/>
  <c r="DK321" i="1"/>
  <c r="DK168" i="1"/>
  <c r="DK65" i="1"/>
  <c r="DK400" i="1"/>
  <c r="DK84" i="1"/>
  <c r="DK73" i="1"/>
  <c r="DK97" i="1"/>
  <c r="DK69" i="1"/>
  <c r="DK263" i="1"/>
  <c r="DK78" i="1"/>
  <c r="DK176" i="1"/>
  <c r="DK52" i="1"/>
  <c r="DK24" i="1"/>
  <c r="DK81" i="1"/>
  <c r="DK270" i="1"/>
  <c r="DK54" i="1"/>
  <c r="DK330" i="1"/>
  <c r="DK76" i="1"/>
  <c r="DK252" i="1"/>
  <c r="DK365" i="1"/>
  <c r="DK82" i="1"/>
  <c r="DK77" i="1"/>
  <c r="DK324" i="1"/>
  <c r="DK305" i="1"/>
  <c r="DK274" i="1"/>
  <c r="DK382" i="1"/>
  <c r="DK225" i="1"/>
  <c r="DK20" i="1"/>
  <c r="DK238" i="1"/>
  <c r="DK392" i="1"/>
  <c r="DK273" i="1"/>
  <c r="DK356" i="1"/>
  <c r="DK162" i="1"/>
  <c r="CG347" i="1"/>
  <c r="AL347" i="1" s="1" a="1"/>
  <c r="AL347" i="1" s="1"/>
  <c r="DK235" i="1"/>
  <c r="DK385" i="1"/>
  <c r="DK133" i="1"/>
  <c r="DK360" i="1"/>
  <c r="DK293" i="1"/>
  <c r="DK201" i="1"/>
  <c r="DK60" i="1"/>
  <c r="DK404" i="1"/>
  <c r="DK233" i="1"/>
  <c r="DK67" i="1"/>
  <c r="DK279" i="1"/>
  <c r="DK91" i="1"/>
  <c r="DK243" i="1"/>
  <c r="DK64" i="1"/>
  <c r="DK231" i="1"/>
  <c r="DK83" i="1"/>
  <c r="DK239" i="1"/>
  <c r="DK95" i="1"/>
  <c r="DK386" i="1"/>
  <c r="DK152" i="1"/>
  <c r="DK94" i="1"/>
  <c r="DK70" i="1"/>
  <c r="DK79" i="1"/>
  <c r="DK249" i="1"/>
  <c r="DK85" i="1"/>
  <c r="DK166" i="1"/>
  <c r="DK371" i="1"/>
  <c r="DK190" i="1"/>
  <c r="DK265" i="1"/>
  <c r="DK99" i="1"/>
  <c r="DK120" i="1"/>
  <c r="DK218" i="1"/>
  <c r="DK109" i="1"/>
  <c r="DK199" i="1"/>
  <c r="DK248" i="1"/>
  <c r="DK341" i="1"/>
  <c r="DK389" i="1"/>
  <c r="DK268" i="1"/>
  <c r="DK169" i="1"/>
  <c r="DK241" i="1"/>
  <c r="DK28" i="1"/>
  <c r="DK178" i="1"/>
  <c r="DK292" i="1"/>
  <c r="DK113" i="1"/>
  <c r="DK195" i="1"/>
  <c r="DK368" i="1"/>
  <c r="DK134" i="1"/>
  <c r="DK316" i="1"/>
  <c r="DK378" i="1"/>
  <c r="DK149" i="1"/>
  <c r="DK384" i="1"/>
  <c r="DK63" i="1"/>
  <c r="DK361" i="1"/>
  <c r="DK182" i="1"/>
  <c r="DK328" i="1"/>
  <c r="DK312" i="1"/>
  <c r="DK322" i="1"/>
  <c r="DK377" i="1"/>
  <c r="DK299" i="1"/>
  <c r="DK62" i="1"/>
  <c r="DK272" i="1"/>
  <c r="DK86" i="1"/>
  <c r="DK167" i="1"/>
  <c r="DK381" i="1"/>
  <c r="DK296" i="1"/>
  <c r="DK387" i="1"/>
  <c r="DK88" i="1"/>
  <c r="DK253" i="1"/>
  <c r="DK43" i="1"/>
  <c r="DK93" i="1"/>
  <c r="DK92" i="1"/>
  <c r="DK280" i="1"/>
  <c r="DK96" i="1"/>
  <c r="DK383" i="1"/>
  <c r="DK185" i="1"/>
  <c r="DK22" i="1"/>
  <c r="DK112" i="1"/>
  <c r="DK27" i="1"/>
  <c r="DK103" i="1"/>
  <c r="DK197" i="1"/>
  <c r="DK276" i="1"/>
  <c r="DK257" i="1"/>
  <c r="DK379" i="1"/>
  <c r="DK327" i="1"/>
  <c r="DK45" i="1"/>
  <c r="DK374" i="1"/>
  <c r="DK398" i="1"/>
  <c r="DK373" i="1"/>
  <c r="DK408" i="1"/>
  <c r="DK58" i="1"/>
  <c r="DK153" i="1"/>
  <c r="DK223" i="1"/>
  <c r="DK340" i="1"/>
  <c r="DK346" i="1"/>
  <c r="DK17" i="1"/>
  <c r="DK302" i="1"/>
  <c r="DK106" i="1"/>
  <c r="DK23" i="1"/>
  <c r="DK301" i="1"/>
  <c r="DK333" i="1"/>
  <c r="DK174" i="1"/>
  <c r="DK271" i="1"/>
  <c r="DK44" i="1"/>
  <c r="DK90" i="1"/>
  <c r="DK247" i="1"/>
  <c r="DK161" i="1"/>
  <c r="DK107" i="1"/>
  <c r="DK154" i="1"/>
  <c r="DK275" i="1"/>
  <c r="DK18" i="1"/>
  <c r="DK111" i="1"/>
  <c r="DK108" i="1"/>
  <c r="DK200" i="1"/>
  <c r="DK290" i="1"/>
  <c r="DK114" i="1"/>
  <c r="DK25" i="1"/>
  <c r="DK124" i="1"/>
  <c r="DK259" i="1"/>
  <c r="AJ12" i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AN347" i="1" l="1"/>
  <c r="BD347" i="1" s="1"/>
  <c r="AM347" i="1"/>
  <c r="AN51" i="1"/>
  <c r="BD51" i="1" s="1"/>
  <c r="AM51" i="1"/>
  <c r="AN256" i="1"/>
  <c r="BD256" i="1" s="1"/>
  <c r="AM256" i="1"/>
  <c r="AN326" i="1"/>
  <c r="BD326" i="1" s="1"/>
  <c r="AM326" i="1"/>
  <c r="AN320" i="1"/>
  <c r="BD320" i="1" s="1"/>
  <c r="AM320" i="1"/>
  <c r="AN359" i="1"/>
  <c r="BD359" i="1" s="1"/>
  <c r="AM359" i="1"/>
  <c r="AN395" i="1"/>
  <c r="BD395" i="1" s="1"/>
  <c r="AM395" i="1"/>
  <c r="L8" i="5"/>
  <c r="S12" i="1"/>
  <c r="CG34" i="1"/>
  <c r="AL34" i="1" s="1" a="1"/>
  <c r="AL34" i="1" s="1"/>
  <c r="BM234" i="1"/>
  <c r="BN234" i="1" s="1"/>
  <c r="BR234" i="1" s="1"/>
  <c r="BM218" i="1"/>
  <c r="BN218" i="1" s="1"/>
  <c r="BR218" i="1" s="1"/>
  <c r="BM202" i="1"/>
  <c r="BN202" i="1" s="1"/>
  <c r="BR202" i="1" s="1"/>
  <c r="BM186" i="1"/>
  <c r="BN186" i="1" s="1"/>
  <c r="BR186" i="1" s="1"/>
  <c r="BM170" i="1"/>
  <c r="BN170" i="1" s="1"/>
  <c r="BR170" i="1" s="1"/>
  <c r="BM233" i="1"/>
  <c r="BN233" i="1" s="1"/>
  <c r="BR233" i="1" s="1"/>
  <c r="BM217" i="1"/>
  <c r="BN217" i="1" s="1"/>
  <c r="BR217" i="1" s="1"/>
  <c r="BM201" i="1"/>
  <c r="BN201" i="1" s="1"/>
  <c r="BR201" i="1" s="1"/>
  <c r="BM185" i="1"/>
  <c r="BN185" i="1" s="1"/>
  <c r="BR185" i="1" s="1"/>
  <c r="BM169" i="1"/>
  <c r="BN169" i="1" s="1"/>
  <c r="BR169" i="1" s="1"/>
  <c r="BM153" i="1"/>
  <c r="BN153" i="1" s="1"/>
  <c r="BR153" i="1" s="1"/>
  <c r="BM137" i="1"/>
  <c r="BN137" i="1" s="1"/>
  <c r="BR137" i="1" s="1"/>
  <c r="BM232" i="1"/>
  <c r="BN232" i="1" s="1"/>
  <c r="BR232" i="1" s="1"/>
  <c r="BM216" i="1"/>
  <c r="BN216" i="1" s="1"/>
  <c r="BR216" i="1" s="1"/>
  <c r="BM200" i="1"/>
  <c r="BN200" i="1" s="1"/>
  <c r="BR200" i="1" s="1"/>
  <c r="BM184" i="1"/>
  <c r="BN184" i="1" s="1"/>
  <c r="BR184" i="1" s="1"/>
  <c r="BM152" i="1"/>
  <c r="BN152" i="1" s="1"/>
  <c r="BR152" i="1" s="1"/>
  <c r="BM136" i="1"/>
  <c r="BN136" i="1" s="1"/>
  <c r="BR136" i="1" s="1"/>
  <c r="BM231" i="1"/>
  <c r="BN231" i="1" s="1"/>
  <c r="BR231" i="1" s="1"/>
  <c r="BM215" i="1"/>
  <c r="BN215" i="1" s="1"/>
  <c r="BR215" i="1" s="1"/>
  <c r="BM199" i="1"/>
  <c r="BN199" i="1" s="1"/>
  <c r="BR199" i="1" s="1"/>
  <c r="BM183" i="1"/>
  <c r="BN183" i="1" s="1"/>
  <c r="BR183" i="1" s="1"/>
  <c r="BM135" i="1"/>
  <c r="BN135" i="1" s="1"/>
  <c r="BR135" i="1" s="1"/>
  <c r="BM214" i="1"/>
  <c r="BN214" i="1" s="1"/>
  <c r="BR214" i="1" s="1"/>
  <c r="BM198" i="1"/>
  <c r="BN198" i="1" s="1"/>
  <c r="BR198" i="1" s="1"/>
  <c r="BM166" i="1"/>
  <c r="BN166" i="1" s="1"/>
  <c r="BR166" i="1" s="1"/>
  <c r="BM213" i="1"/>
  <c r="BN213" i="1" s="1"/>
  <c r="BR213" i="1" s="1"/>
  <c r="BM197" i="1"/>
  <c r="BN197" i="1" s="1"/>
  <c r="BR197" i="1" s="1"/>
  <c r="BM165" i="1"/>
  <c r="BN165" i="1" s="1"/>
  <c r="BR165" i="1" s="1"/>
  <c r="BM149" i="1"/>
  <c r="BN149" i="1" s="1"/>
  <c r="BR149" i="1" s="1"/>
  <c r="BM133" i="1"/>
  <c r="BN133" i="1" s="1"/>
  <c r="BR133" i="1" s="1"/>
  <c r="BM228" i="1"/>
  <c r="BN228" i="1" s="1"/>
  <c r="BR228" i="1" s="1"/>
  <c r="BM196" i="1"/>
  <c r="BN196" i="1" s="1"/>
  <c r="BR196" i="1" s="1"/>
  <c r="BM180" i="1"/>
  <c r="BN180" i="1" s="1"/>
  <c r="BR180" i="1" s="1"/>
  <c r="BM164" i="1"/>
  <c r="BN164" i="1" s="1"/>
  <c r="BR164" i="1" s="1"/>
  <c r="BM148" i="1"/>
  <c r="BN148" i="1" s="1"/>
  <c r="BR148" i="1" s="1"/>
  <c r="BM227" i="1"/>
  <c r="BN227" i="1" s="1"/>
  <c r="BR227" i="1" s="1"/>
  <c r="BM211" i="1"/>
  <c r="BN211" i="1" s="1"/>
  <c r="BR211" i="1" s="1"/>
  <c r="BM179" i="1"/>
  <c r="BN179" i="1" s="1"/>
  <c r="BR179" i="1" s="1"/>
  <c r="BM226" i="1"/>
  <c r="BN226" i="1" s="1"/>
  <c r="BR226" i="1" s="1"/>
  <c r="BM210" i="1"/>
  <c r="BN210" i="1" s="1"/>
  <c r="BR210" i="1" s="1"/>
  <c r="BM178" i="1"/>
  <c r="BN178" i="1" s="1"/>
  <c r="BR178" i="1" s="1"/>
  <c r="BM162" i="1"/>
  <c r="BN162" i="1" s="1"/>
  <c r="BR162" i="1" s="1"/>
  <c r="BM241" i="1"/>
  <c r="BN241" i="1" s="1"/>
  <c r="BR241" i="1" s="1"/>
  <c r="BM225" i="1"/>
  <c r="BN225" i="1" s="1"/>
  <c r="BR225" i="1" s="1"/>
  <c r="BM193" i="1"/>
  <c r="BN193" i="1" s="1"/>
  <c r="BR193" i="1" s="1"/>
  <c r="BM177" i="1"/>
  <c r="BN177" i="1" s="1"/>
  <c r="BR177" i="1" s="1"/>
  <c r="BM161" i="1"/>
  <c r="BN161" i="1" s="1"/>
  <c r="BR161" i="1" s="1"/>
  <c r="BM145" i="1"/>
  <c r="BN145" i="1" s="1"/>
  <c r="BR145" i="1" s="1"/>
  <c r="BM240" i="1"/>
  <c r="BN240" i="1" s="1"/>
  <c r="BR240" i="1" s="1"/>
  <c r="BM224" i="1"/>
  <c r="BN224" i="1" s="1"/>
  <c r="BR224" i="1" s="1"/>
  <c r="BM208" i="1"/>
  <c r="BN208" i="1" s="1"/>
  <c r="BR208" i="1" s="1"/>
  <c r="BM192" i="1"/>
  <c r="BN192" i="1" s="1"/>
  <c r="BR192" i="1" s="1"/>
  <c r="BM176" i="1"/>
  <c r="BN176" i="1" s="1"/>
  <c r="BR176" i="1" s="1"/>
  <c r="BM160" i="1"/>
  <c r="BN160" i="1" s="1"/>
  <c r="BR160" i="1" s="1"/>
  <c r="BM239" i="1"/>
  <c r="BN239" i="1" s="1"/>
  <c r="BR239" i="1" s="1"/>
  <c r="BM223" i="1"/>
  <c r="BN223" i="1" s="1"/>
  <c r="BR223" i="1" s="1"/>
  <c r="BM207" i="1"/>
  <c r="BN207" i="1" s="1"/>
  <c r="BR207" i="1" s="1"/>
  <c r="BM191" i="1"/>
  <c r="BN191" i="1" s="1"/>
  <c r="BR191" i="1" s="1"/>
  <c r="BM175" i="1"/>
  <c r="BN175" i="1" s="1"/>
  <c r="BR175" i="1" s="1"/>
  <c r="BM159" i="1"/>
  <c r="BN159" i="1" s="1"/>
  <c r="BR159" i="1" s="1"/>
  <c r="BM222" i="1"/>
  <c r="BN222" i="1" s="1"/>
  <c r="BR222" i="1" s="1"/>
  <c r="BM206" i="1"/>
  <c r="BN206" i="1" s="1"/>
  <c r="BR206" i="1" s="1"/>
  <c r="BM190" i="1"/>
  <c r="BN190" i="1" s="1"/>
  <c r="BR190" i="1" s="1"/>
  <c r="BM174" i="1"/>
  <c r="BN174" i="1" s="1"/>
  <c r="BR174" i="1" s="1"/>
  <c r="BM158" i="1"/>
  <c r="BN158" i="1" s="1"/>
  <c r="BR158" i="1" s="1"/>
  <c r="BM142" i="1"/>
  <c r="BN142" i="1" s="1"/>
  <c r="BR142" i="1" s="1"/>
  <c r="BM221" i="1"/>
  <c r="BN221" i="1" s="1"/>
  <c r="BR221" i="1" s="1"/>
  <c r="BM205" i="1"/>
  <c r="BN205" i="1" s="1"/>
  <c r="BR205" i="1" s="1"/>
  <c r="BM189" i="1"/>
  <c r="BN189" i="1" s="1"/>
  <c r="BR189" i="1" s="1"/>
  <c r="BM141" i="1"/>
  <c r="BN141" i="1" s="1"/>
  <c r="BR141" i="1" s="1"/>
  <c r="BM236" i="1"/>
  <c r="BN236" i="1" s="1"/>
  <c r="BR236" i="1" s="1"/>
  <c r="BM220" i="1"/>
  <c r="BN220" i="1" s="1"/>
  <c r="BR220" i="1" s="1"/>
  <c r="BM204" i="1"/>
  <c r="BN204" i="1" s="1"/>
  <c r="BR204" i="1" s="1"/>
  <c r="BM188" i="1"/>
  <c r="BN188" i="1" s="1"/>
  <c r="BR188" i="1" s="1"/>
  <c r="BM140" i="1"/>
  <c r="BN140" i="1" s="1"/>
  <c r="BR140" i="1" s="1"/>
  <c r="BM171" i="1"/>
  <c r="BN171" i="1" s="1"/>
  <c r="BR171" i="1" s="1"/>
  <c r="BM134" i="1"/>
  <c r="BN134" i="1" s="1"/>
  <c r="BR134" i="1" s="1"/>
  <c r="BM69" i="1"/>
  <c r="BN69" i="1" s="1"/>
  <c r="BR69" i="1" s="1"/>
  <c r="BM53" i="1"/>
  <c r="BN53" i="1" s="1"/>
  <c r="BR53" i="1" s="1"/>
  <c r="BM37" i="1"/>
  <c r="BN37" i="1" s="1"/>
  <c r="BR37" i="1" s="1"/>
  <c r="BM132" i="1"/>
  <c r="BN132" i="1" s="1"/>
  <c r="BR132" i="1" s="1"/>
  <c r="BM116" i="1"/>
  <c r="BN116" i="1" s="1"/>
  <c r="BR116" i="1" s="1"/>
  <c r="BM84" i="1"/>
  <c r="BN84" i="1" s="1"/>
  <c r="BR84" i="1" s="1"/>
  <c r="BM68" i="1"/>
  <c r="BN68" i="1" s="1"/>
  <c r="BR68" i="1" s="1"/>
  <c r="BM52" i="1"/>
  <c r="BN52" i="1" s="1"/>
  <c r="BR52" i="1" s="1"/>
  <c r="BM36" i="1"/>
  <c r="BN36" i="1" s="1"/>
  <c r="BR36" i="1" s="1"/>
  <c r="BM235" i="1"/>
  <c r="BN235" i="1" s="1"/>
  <c r="BR235" i="1" s="1"/>
  <c r="BM131" i="1"/>
  <c r="BN131" i="1" s="1"/>
  <c r="BR131" i="1" s="1"/>
  <c r="BM99" i="1"/>
  <c r="BN99" i="1" s="1"/>
  <c r="BR99" i="1" s="1"/>
  <c r="BM83" i="1"/>
  <c r="BN83" i="1" s="1"/>
  <c r="BR83" i="1" s="1"/>
  <c r="BM67" i="1"/>
  <c r="BN67" i="1" s="1"/>
  <c r="BR67" i="1" s="1"/>
  <c r="BM163" i="1"/>
  <c r="BN163" i="1" s="1"/>
  <c r="BR163" i="1" s="1"/>
  <c r="BM130" i="1"/>
  <c r="BN130" i="1" s="1"/>
  <c r="BR130" i="1" s="1"/>
  <c r="BM114" i="1"/>
  <c r="BN114" i="1" s="1"/>
  <c r="BR114" i="1" s="1"/>
  <c r="BM98" i="1"/>
  <c r="BN98" i="1" s="1"/>
  <c r="BR98" i="1" s="1"/>
  <c r="BM82" i="1"/>
  <c r="BN82" i="1" s="1"/>
  <c r="BR82" i="1" s="1"/>
  <c r="BM66" i="1"/>
  <c r="BN66" i="1" s="1"/>
  <c r="BR66" i="1" s="1"/>
  <c r="CS14" i="1"/>
  <c r="CU14" i="1" s="1"/>
  <c r="BM129" i="1"/>
  <c r="BN129" i="1" s="1"/>
  <c r="BR129" i="1" s="1"/>
  <c r="BM113" i="1"/>
  <c r="BN113" i="1" s="1"/>
  <c r="BR113" i="1" s="1"/>
  <c r="BM97" i="1"/>
  <c r="BN97" i="1" s="1"/>
  <c r="BR97" i="1" s="1"/>
  <c r="BM81" i="1"/>
  <c r="BN81" i="1" s="1"/>
  <c r="BR81" i="1" s="1"/>
  <c r="BM65" i="1"/>
  <c r="BN65" i="1" s="1"/>
  <c r="BR65" i="1" s="1"/>
  <c r="BM49" i="1"/>
  <c r="BN49" i="1" s="1"/>
  <c r="BR49" i="1" s="1"/>
  <c r="BM219" i="1"/>
  <c r="BN219" i="1" s="1"/>
  <c r="BR219" i="1" s="1"/>
  <c r="BM128" i="1"/>
  <c r="BN128" i="1" s="1"/>
  <c r="BR128" i="1" s="1"/>
  <c r="BM112" i="1"/>
  <c r="BN112" i="1" s="1"/>
  <c r="BR112" i="1" s="1"/>
  <c r="BM96" i="1"/>
  <c r="BN96" i="1" s="1"/>
  <c r="BR96" i="1" s="1"/>
  <c r="BM80" i="1"/>
  <c r="BN80" i="1" s="1"/>
  <c r="BR80" i="1" s="1"/>
  <c r="BM64" i="1"/>
  <c r="BN64" i="1" s="1"/>
  <c r="BR64" i="1" s="1"/>
  <c r="BM48" i="1"/>
  <c r="BN48" i="1" s="1"/>
  <c r="BR48" i="1" s="1"/>
  <c r="BM155" i="1"/>
  <c r="BN155" i="1" s="1"/>
  <c r="BR155" i="1" s="1"/>
  <c r="BM127" i="1"/>
  <c r="BN127" i="1" s="1"/>
  <c r="BR127" i="1" s="1"/>
  <c r="BM111" i="1"/>
  <c r="BN111" i="1" s="1"/>
  <c r="BR111" i="1" s="1"/>
  <c r="BM95" i="1"/>
  <c r="BN95" i="1" s="1"/>
  <c r="BR95" i="1" s="1"/>
  <c r="BM79" i="1"/>
  <c r="BN79" i="1" s="1"/>
  <c r="BR79" i="1" s="1"/>
  <c r="BM63" i="1"/>
  <c r="BN63" i="1" s="1"/>
  <c r="BR63" i="1" s="1"/>
  <c r="BM47" i="1"/>
  <c r="BN47" i="1" s="1"/>
  <c r="BR47" i="1" s="1"/>
  <c r="BM154" i="1"/>
  <c r="BN154" i="1" s="1"/>
  <c r="BR154" i="1" s="1"/>
  <c r="BM126" i="1"/>
  <c r="BN126" i="1" s="1"/>
  <c r="BR126" i="1" s="1"/>
  <c r="BM110" i="1"/>
  <c r="BN110" i="1" s="1"/>
  <c r="BR110" i="1" s="1"/>
  <c r="BM94" i="1"/>
  <c r="BN94" i="1" s="1"/>
  <c r="BR94" i="1" s="1"/>
  <c r="BM78" i="1"/>
  <c r="BN78" i="1" s="1"/>
  <c r="BR78" i="1" s="1"/>
  <c r="BM62" i="1"/>
  <c r="BN62" i="1" s="1"/>
  <c r="BR62" i="1" s="1"/>
  <c r="BM46" i="1"/>
  <c r="BN46" i="1" s="1"/>
  <c r="BR46" i="1" s="1"/>
  <c r="BM203" i="1"/>
  <c r="BN203" i="1" s="1"/>
  <c r="BR203" i="1" s="1"/>
  <c r="BM109" i="1"/>
  <c r="BN109" i="1" s="1"/>
  <c r="BR109" i="1" s="1"/>
  <c r="BM93" i="1"/>
  <c r="BN93" i="1" s="1"/>
  <c r="BR93" i="1" s="1"/>
  <c r="BM77" i="1"/>
  <c r="BN77" i="1" s="1"/>
  <c r="BR77" i="1" s="1"/>
  <c r="BM61" i="1"/>
  <c r="BN61" i="1" s="1"/>
  <c r="BR61" i="1" s="1"/>
  <c r="BM45" i="1"/>
  <c r="BN45" i="1" s="1"/>
  <c r="BR45" i="1" s="1"/>
  <c r="BM150" i="1"/>
  <c r="BN150" i="1" s="1"/>
  <c r="BR150" i="1" s="1"/>
  <c r="BM108" i="1"/>
  <c r="BN108" i="1" s="1"/>
  <c r="BR108" i="1" s="1"/>
  <c r="BM92" i="1"/>
  <c r="BN92" i="1" s="1"/>
  <c r="BR92" i="1" s="1"/>
  <c r="BM76" i="1"/>
  <c r="BN76" i="1" s="1"/>
  <c r="BR76" i="1" s="1"/>
  <c r="BM60" i="1"/>
  <c r="BN60" i="1" s="1"/>
  <c r="BR60" i="1" s="1"/>
  <c r="BM44" i="1"/>
  <c r="BN44" i="1" s="1"/>
  <c r="BR44" i="1" s="1"/>
  <c r="BM12" i="1"/>
  <c r="BN12" i="1" s="1"/>
  <c r="BR12" i="1" s="1"/>
  <c r="BM147" i="1"/>
  <c r="BN147" i="1" s="1"/>
  <c r="BR147" i="1" s="1"/>
  <c r="BM123" i="1"/>
  <c r="BN123" i="1" s="1"/>
  <c r="BR123" i="1" s="1"/>
  <c r="BM107" i="1"/>
  <c r="BN107" i="1" s="1"/>
  <c r="BR107" i="1" s="1"/>
  <c r="BM91" i="1"/>
  <c r="BN91" i="1" s="1"/>
  <c r="BR91" i="1" s="1"/>
  <c r="BM75" i="1"/>
  <c r="BN75" i="1" s="1"/>
  <c r="BR75" i="1" s="1"/>
  <c r="BM59" i="1"/>
  <c r="BN59" i="1" s="1"/>
  <c r="BR59" i="1" s="1"/>
  <c r="BM43" i="1"/>
  <c r="BN43" i="1" s="1"/>
  <c r="BR43" i="1" s="1"/>
  <c r="BM187" i="1"/>
  <c r="BN187" i="1" s="1"/>
  <c r="BR187" i="1" s="1"/>
  <c r="BM146" i="1"/>
  <c r="BN146" i="1" s="1"/>
  <c r="BR146" i="1" s="1"/>
  <c r="BM122" i="1"/>
  <c r="BN122" i="1" s="1"/>
  <c r="BR122" i="1" s="1"/>
  <c r="BM106" i="1"/>
  <c r="BN106" i="1" s="1"/>
  <c r="BR106" i="1" s="1"/>
  <c r="BM90" i="1"/>
  <c r="BN90" i="1" s="1"/>
  <c r="BR90" i="1" s="1"/>
  <c r="BM74" i="1"/>
  <c r="BN74" i="1" s="1"/>
  <c r="BR74" i="1" s="1"/>
  <c r="BM58" i="1"/>
  <c r="BN58" i="1" s="1"/>
  <c r="BR58" i="1" s="1"/>
  <c r="BM42" i="1"/>
  <c r="BN42" i="1" s="1"/>
  <c r="BR42" i="1" s="1"/>
  <c r="BM144" i="1"/>
  <c r="BN144" i="1" s="1"/>
  <c r="BR144" i="1" s="1"/>
  <c r="BM105" i="1"/>
  <c r="BN105" i="1" s="1"/>
  <c r="BR105" i="1" s="1"/>
  <c r="BM89" i="1"/>
  <c r="BN89" i="1" s="1"/>
  <c r="BR89" i="1" s="1"/>
  <c r="BM73" i="1"/>
  <c r="BN73" i="1" s="1"/>
  <c r="BR73" i="1" s="1"/>
  <c r="BM57" i="1"/>
  <c r="BN57" i="1" s="1"/>
  <c r="BR57" i="1" s="1"/>
  <c r="BM41" i="1"/>
  <c r="BN41" i="1" s="1"/>
  <c r="BR41" i="1" s="1"/>
  <c r="BM143" i="1"/>
  <c r="BN143" i="1" s="1"/>
  <c r="BR143" i="1" s="1"/>
  <c r="BM104" i="1"/>
  <c r="BN104" i="1" s="1"/>
  <c r="BR104" i="1" s="1"/>
  <c r="BM88" i="1"/>
  <c r="BN88" i="1" s="1"/>
  <c r="BR88" i="1" s="1"/>
  <c r="BM72" i="1"/>
  <c r="BN72" i="1" s="1"/>
  <c r="BR72" i="1" s="1"/>
  <c r="BM56" i="1"/>
  <c r="BN56" i="1" s="1"/>
  <c r="BR56" i="1" s="1"/>
  <c r="BM139" i="1"/>
  <c r="BN139" i="1" s="1"/>
  <c r="BR139" i="1" s="1"/>
  <c r="BM119" i="1"/>
  <c r="BN119" i="1" s="1"/>
  <c r="BR119" i="1" s="1"/>
  <c r="BM103" i="1"/>
  <c r="BN103" i="1" s="1"/>
  <c r="BR103" i="1" s="1"/>
  <c r="BM87" i="1"/>
  <c r="BN87" i="1" s="1"/>
  <c r="BR87" i="1" s="1"/>
  <c r="BM55" i="1"/>
  <c r="BN55" i="1" s="1"/>
  <c r="BR55" i="1" s="1"/>
  <c r="BM138" i="1"/>
  <c r="BN138" i="1" s="1"/>
  <c r="BR138" i="1" s="1"/>
  <c r="BM118" i="1"/>
  <c r="BN118" i="1" s="1"/>
  <c r="BR118" i="1" s="1"/>
  <c r="BM102" i="1"/>
  <c r="BN102" i="1" s="1"/>
  <c r="BR102" i="1" s="1"/>
  <c r="BM54" i="1"/>
  <c r="BN54" i="1" s="1"/>
  <c r="BR54" i="1" s="1"/>
  <c r="BM38" i="1"/>
  <c r="BN38" i="1" s="1"/>
  <c r="BR38" i="1" s="1"/>
  <c r="CS16" i="1"/>
  <c r="CU16" i="1" s="1"/>
  <c r="N8" i="5"/>
  <c r="O8" i="5" s="1"/>
  <c r="P8" i="5"/>
  <c r="Q8" i="5"/>
  <c r="DL324" i="1"/>
  <c r="DR346" i="1"/>
  <c r="DL346" i="1"/>
  <c r="DR403" i="1"/>
  <c r="DL270" i="1"/>
  <c r="DR349" i="1"/>
  <c r="DL349" i="1"/>
  <c r="DL316" i="1"/>
  <c r="DL282" i="1"/>
  <c r="DR282" i="1"/>
  <c r="DR287" i="1"/>
  <c r="DL246" i="1"/>
  <c r="DR343" i="1"/>
  <c r="DL361" i="1"/>
  <c r="DR361" i="1"/>
  <c r="DR364" i="1"/>
  <c r="DL258" i="1"/>
  <c r="DR258" i="1"/>
  <c r="DL335" i="1"/>
  <c r="DL368" i="1"/>
  <c r="DR368" i="1"/>
  <c r="DL212" i="1"/>
  <c r="DR212" i="1"/>
  <c r="DL247" i="1"/>
  <c r="DR285" i="1"/>
  <c r="DL285" i="1"/>
  <c r="DL51" i="1"/>
  <c r="DR51" i="1"/>
  <c r="DR323" i="1"/>
  <c r="DL323" i="1"/>
  <c r="DL263" i="1"/>
  <c r="DR254" i="1"/>
  <c r="DR297" i="1"/>
  <c r="DL325" i="1"/>
  <c r="DL389" i="1"/>
  <c r="DR389" i="1"/>
  <c r="DL85" i="1"/>
  <c r="DR85" i="1"/>
  <c r="DL330" i="1"/>
  <c r="DR259" i="1"/>
  <c r="DL259" i="1"/>
  <c r="DR264" i="1"/>
  <c r="DR341" i="1"/>
  <c r="DL341" i="1"/>
  <c r="DL337" i="1"/>
  <c r="DL399" i="1"/>
  <c r="DR399" i="1"/>
  <c r="DR365" i="1"/>
  <c r="DL365" i="1"/>
  <c r="DR266" i="1"/>
  <c r="DL304" i="1"/>
  <c r="DR304" i="1"/>
  <c r="DL408" i="1"/>
  <c r="DR408" i="1"/>
  <c r="DR261" i="1"/>
  <c r="DL261" i="1"/>
  <c r="DL267" i="1"/>
  <c r="DR267" i="1"/>
  <c r="DL249" i="1"/>
  <c r="DL71" i="1"/>
  <c r="DR71" i="1"/>
  <c r="DR301" i="1"/>
  <c r="DL301" i="1"/>
  <c r="DR250" i="1"/>
  <c r="DL121" i="1"/>
  <c r="DR121" i="1"/>
  <c r="DL344" i="1"/>
  <c r="DR344" i="1"/>
  <c r="DR278" i="1"/>
  <c r="DR319" i="1"/>
  <c r="DL319" i="1"/>
  <c r="DR310" i="1"/>
  <c r="DL345" i="1"/>
  <c r="DL388" i="1"/>
  <c r="DL373" i="1"/>
  <c r="DR378" i="1"/>
  <c r="DL380" i="1"/>
  <c r="DL292" i="1"/>
  <c r="DR292" i="1"/>
  <c r="DL386" i="1"/>
  <c r="DR255" i="1"/>
  <c r="DL255" i="1"/>
  <c r="DL242" i="1"/>
  <c r="DR242" i="1"/>
  <c r="DL302" i="1"/>
  <c r="DL181" i="1"/>
  <c r="DR181" i="1"/>
  <c r="DR70" i="1"/>
  <c r="DL70" i="1"/>
  <c r="DR400" i="1"/>
  <c r="CK347" i="1"/>
  <c r="CM347" i="1" s="1"/>
  <c r="CK359" i="1"/>
  <c r="CM359" i="1" s="1"/>
  <c r="CK395" i="1"/>
  <c r="CM395" i="1" s="1"/>
  <c r="CK51" i="1"/>
  <c r="CW51" i="1" s="1"/>
  <c r="DB51" i="1" s="1"/>
  <c r="CK34" i="1"/>
  <c r="CM34" i="1" s="1"/>
  <c r="CG386" i="1"/>
  <c r="AL386" i="1" s="1" a="1"/>
  <c r="AL386" i="1" s="1"/>
  <c r="CG350" i="1"/>
  <c r="AL350" i="1" s="1" a="1"/>
  <c r="AL350" i="1" s="1"/>
  <c r="CG101" i="1"/>
  <c r="AL101" i="1" s="1" a="1"/>
  <c r="AL101" i="1" s="1"/>
  <c r="CG388" i="1"/>
  <c r="AL388" i="1" s="1" a="1"/>
  <c r="AL388" i="1" s="1"/>
  <c r="CG363" i="1"/>
  <c r="AL363" i="1" s="1" a="1"/>
  <c r="AL363" i="1" s="1"/>
  <c r="CG266" i="1"/>
  <c r="AL266" i="1" s="1" a="1"/>
  <c r="AL266" i="1" s="1"/>
  <c r="CG340" i="1"/>
  <c r="AL340" i="1" s="1" a="1"/>
  <c r="AL340" i="1" s="1"/>
  <c r="CG250" i="1"/>
  <c r="AL250" i="1" s="1" a="1"/>
  <c r="AL250" i="1" s="1"/>
  <c r="CG378" i="1"/>
  <c r="AL378" i="1" s="1" a="1"/>
  <c r="AL378" i="1" s="1"/>
  <c r="CG372" i="1"/>
  <c r="AL372" i="1" s="1" a="1"/>
  <c r="AL372" i="1" s="1"/>
  <c r="CG297" i="1"/>
  <c r="AL297" i="1" s="1" a="1"/>
  <c r="AL297" i="1" s="1"/>
  <c r="CG335" i="1"/>
  <c r="AL335" i="1" s="1" a="1"/>
  <c r="AL335" i="1" s="1"/>
  <c r="CG284" i="1"/>
  <c r="AL284" i="1" s="1" a="1"/>
  <c r="AL284" i="1" s="1"/>
  <c r="CG18" i="1"/>
  <c r="AL18" i="1" s="1" a="1"/>
  <c r="AL18" i="1" s="1"/>
  <c r="CG290" i="1"/>
  <c r="AL290" i="1" s="1" a="1"/>
  <c r="AL290" i="1" s="1"/>
  <c r="CG286" i="1"/>
  <c r="AL286" i="1" s="1" a="1"/>
  <c r="AL286" i="1" s="1"/>
  <c r="CG384" i="1"/>
  <c r="AL384" i="1" s="1" a="1"/>
  <c r="AL384" i="1" s="1"/>
  <c r="CG287" i="1"/>
  <c r="AL287" i="1" s="1" a="1"/>
  <c r="AL287" i="1" s="1"/>
  <c r="DK401" i="1"/>
  <c r="CG124" i="1"/>
  <c r="AL124" i="1" s="1" a="1"/>
  <c r="AL124" i="1" s="1"/>
  <c r="DK267" i="1"/>
  <c r="DK287" i="1"/>
  <c r="DK170" i="1"/>
  <c r="CG249" i="1"/>
  <c r="AL249" i="1" s="1" a="1"/>
  <c r="AL249" i="1" s="1"/>
  <c r="DK351" i="1"/>
  <c r="DK143" i="1"/>
  <c r="DK315" i="1"/>
  <c r="CG263" i="1"/>
  <c r="AL263" i="1" s="1" a="1"/>
  <c r="AL263" i="1" s="1"/>
  <c r="CG315" i="1"/>
  <c r="AL315" i="1" s="1" a="1"/>
  <c r="AL315" i="1" s="1"/>
  <c r="DK213" i="1"/>
  <c r="DK71" i="1"/>
  <c r="DK344" i="1"/>
  <c r="DK224" i="1"/>
  <c r="DK332" i="1"/>
  <c r="CG277" i="1"/>
  <c r="AL277" i="1" s="1" a="1"/>
  <c r="AL277" i="1" s="1"/>
  <c r="CG324" i="1"/>
  <c r="AL324" i="1" s="1" a="1"/>
  <c r="AL324" i="1" s="1"/>
  <c r="CG330" i="1"/>
  <c r="AL330" i="1" s="1" a="1"/>
  <c r="AL330" i="1" s="1"/>
  <c r="CG336" i="1"/>
  <c r="AL336" i="1" s="1" a="1"/>
  <c r="AL336" i="1" s="1"/>
  <c r="DK193" i="1"/>
  <c r="DK406" i="1"/>
  <c r="DK41" i="1"/>
  <c r="DK353" i="1"/>
  <c r="DK172" i="1"/>
  <c r="CG300" i="1"/>
  <c r="AL300" i="1" s="1" a="1"/>
  <c r="AL300" i="1" s="1"/>
  <c r="DK262" i="1"/>
  <c r="DK376" i="1"/>
  <c r="CG195" i="1"/>
  <c r="AL195" i="1" s="1" a="1"/>
  <c r="AL195" i="1" s="1"/>
  <c r="CG269" i="1"/>
  <c r="AL269" i="1" s="1" a="1"/>
  <c r="AL269" i="1" s="1"/>
  <c r="CG71" i="1"/>
  <c r="AL71" i="1" s="1" a="1"/>
  <c r="AL71" i="1" s="1"/>
  <c r="CG209" i="1"/>
  <c r="AL209" i="1" s="1" a="1"/>
  <c r="AL209" i="1" s="1"/>
  <c r="CG246" i="1"/>
  <c r="AL246" i="1" s="1" a="1"/>
  <c r="AL246" i="1" s="1"/>
  <c r="CG212" i="1"/>
  <c r="AL212" i="1" s="1" a="1"/>
  <c r="AL212" i="1" s="1"/>
  <c r="CG310" i="1"/>
  <c r="AL310" i="1" s="1" a="1"/>
  <c r="AL310" i="1" s="1"/>
  <c r="CG22" i="1"/>
  <c r="AL22" i="1" s="1" a="1"/>
  <c r="AL22" i="1" s="1"/>
  <c r="DK286" i="1"/>
  <c r="CG247" i="1"/>
  <c r="AL247" i="1" s="1" a="1"/>
  <c r="AL247" i="1" s="1"/>
  <c r="CG304" i="1"/>
  <c r="AL304" i="1" s="1" a="1"/>
  <c r="AL304" i="1" s="1"/>
  <c r="DK184" i="1"/>
  <c r="CG373" i="1"/>
  <c r="AL373" i="1" s="1" a="1"/>
  <c r="AL373" i="1" s="1"/>
  <c r="DK175" i="1"/>
  <c r="DK171" i="1"/>
  <c r="DK151" i="1"/>
  <c r="DK232" i="1"/>
  <c r="DK29" i="1"/>
  <c r="DK38" i="1"/>
  <c r="CG40" i="1"/>
  <c r="AL40" i="1" s="1" a="1"/>
  <c r="AL40" i="1" s="1"/>
  <c r="DK311" i="1"/>
  <c r="DK258" i="1"/>
  <c r="DK187" i="1"/>
  <c r="CG278" i="1"/>
  <c r="AL278" i="1" s="1" a="1"/>
  <c r="AL278" i="1" s="1"/>
  <c r="DK155" i="1"/>
  <c r="CG325" i="1"/>
  <c r="AL325" i="1" s="1" a="1"/>
  <c r="AL325" i="1" s="1"/>
  <c r="DK394" i="1"/>
  <c r="CG302" i="1"/>
  <c r="AL302" i="1" s="1" a="1"/>
  <c r="AL302" i="1" s="1"/>
  <c r="CG327" i="1"/>
  <c r="AL327" i="1" s="1" a="1"/>
  <c r="AL327" i="1" s="1"/>
  <c r="CG268" i="1"/>
  <c r="AL268" i="1" s="1" a="1"/>
  <c r="AL268" i="1" s="1"/>
  <c r="CG368" i="1"/>
  <c r="AL368" i="1" s="1" a="1"/>
  <c r="AL368" i="1" s="1"/>
  <c r="CG254" i="1"/>
  <c r="AL254" i="1" s="1" a="1"/>
  <c r="AL254" i="1" s="1"/>
  <c r="CG364" i="1"/>
  <c r="AL364" i="1" s="1" a="1"/>
  <c r="AL364" i="1" s="1"/>
  <c r="CG344" i="1"/>
  <c r="AL344" i="1" s="1" a="1"/>
  <c r="AL344" i="1" s="1"/>
  <c r="CG323" i="1"/>
  <c r="AL323" i="1" s="1" a="1"/>
  <c r="AL323" i="1" s="1"/>
  <c r="DK189" i="1"/>
  <c r="CG345" i="1"/>
  <c r="AL345" i="1" s="1" a="1"/>
  <c r="AL345" i="1" s="1"/>
  <c r="CG343" i="1"/>
  <c r="AL343" i="1" s="1" a="1"/>
  <c r="AL343" i="1" s="1"/>
  <c r="CG275" i="1"/>
  <c r="AL275" i="1" s="1" a="1"/>
  <c r="AL275" i="1" s="1"/>
  <c r="DK266" i="1"/>
  <c r="DK181" i="1"/>
  <c r="CG24" i="1"/>
  <c r="AL24" i="1" s="1" a="1"/>
  <c r="AL24" i="1" s="1"/>
  <c r="DK261" i="1"/>
  <c r="DK209" i="1"/>
  <c r="CG337" i="1"/>
  <c r="AL337" i="1" s="1" a="1"/>
  <c r="AL337" i="1" s="1"/>
  <c r="DK334" i="1"/>
  <c r="CG369" i="1"/>
  <c r="AL369" i="1" s="1" a="1"/>
  <c r="AL369" i="1" s="1"/>
  <c r="DK310" i="1"/>
  <c r="DK260" i="1"/>
  <c r="CG264" i="1"/>
  <c r="AL264" i="1" s="1" a="1"/>
  <c r="AL264" i="1" s="1"/>
  <c r="DK251" i="1"/>
  <c r="CG361" i="1"/>
  <c r="AL361" i="1" s="1" a="1"/>
  <c r="AL361" i="1" s="1"/>
  <c r="CG389" i="1"/>
  <c r="AL389" i="1" s="1" a="1"/>
  <c r="AL389" i="1" s="1"/>
  <c r="CG270" i="1"/>
  <c r="AL270" i="1" s="1" a="1"/>
  <c r="AL270" i="1" s="1"/>
  <c r="DK405" i="1"/>
  <c r="DK372" i="1"/>
  <c r="DK366" i="1"/>
  <c r="DK342" i="1"/>
  <c r="CG351" i="1"/>
  <c r="AL351" i="1" s="1" a="1"/>
  <c r="AL351" i="1" s="1"/>
  <c r="DK269" i="1"/>
  <c r="DK35" i="1"/>
  <c r="DK277" i="1"/>
  <c r="CG157" i="1"/>
  <c r="AL157" i="1" s="1" a="1"/>
  <c r="AL157" i="1" s="1"/>
  <c r="DK30" i="1"/>
  <c r="CG397" i="1"/>
  <c r="AL397" i="1" s="1" a="1"/>
  <c r="AL397" i="1" s="1"/>
  <c r="DK303" i="1"/>
  <c r="CG285" i="1"/>
  <c r="AL285" i="1" s="1" a="1"/>
  <c r="AL285" i="1" s="1"/>
  <c r="CG333" i="1"/>
  <c r="AL333" i="1" s="1" a="1"/>
  <c r="AL333" i="1" s="1"/>
  <c r="CG370" i="1"/>
  <c r="AL370" i="1" s="1" a="1"/>
  <c r="AL370" i="1" s="1"/>
  <c r="CG349" i="1"/>
  <c r="AL349" i="1" s="1" a="1"/>
  <c r="AL349" i="1" s="1"/>
  <c r="CG354" i="1"/>
  <c r="AL354" i="1" s="1" a="1"/>
  <c r="AL354" i="1" s="1"/>
  <c r="CG403" i="1"/>
  <c r="AL403" i="1" s="1" a="1"/>
  <c r="AL403" i="1" s="1"/>
  <c r="CG309" i="1"/>
  <c r="AL309" i="1" s="1" a="1"/>
  <c r="AL309" i="1" s="1"/>
  <c r="CG17" i="1"/>
  <c r="AL17" i="1" s="1" a="1"/>
  <c r="AL17" i="1" s="1"/>
  <c r="CG312" i="1"/>
  <c r="AL312" i="1" s="1" a="1"/>
  <c r="AL312" i="1" s="1"/>
  <c r="CG316" i="1"/>
  <c r="AL316" i="1" s="1" a="1"/>
  <c r="AL316" i="1" s="1"/>
  <c r="CG380" i="1"/>
  <c r="AL380" i="1" s="1" a="1"/>
  <c r="AL380" i="1" s="1"/>
  <c r="CG252" i="1"/>
  <c r="AL252" i="1" s="1" a="1"/>
  <c r="AL252" i="1" s="1"/>
  <c r="CG121" i="1"/>
  <c r="AL121" i="1" s="1" a="1"/>
  <c r="AL121" i="1" s="1"/>
  <c r="CG318" i="1"/>
  <c r="AL318" i="1" s="1" a="1"/>
  <c r="AL318" i="1" s="1"/>
  <c r="CG258" i="1"/>
  <c r="AL258" i="1" s="1" a="1"/>
  <c r="AL258" i="1" s="1"/>
  <c r="CG181" i="1"/>
  <c r="AL181" i="1" s="1" a="1"/>
  <c r="AL181" i="1" s="1"/>
  <c r="DK250" i="1"/>
  <c r="CG267" i="1"/>
  <c r="AL267" i="1" s="1" a="1"/>
  <c r="AL267" i="1" s="1"/>
  <c r="CG85" i="1"/>
  <c r="AL85" i="1" s="1" a="1"/>
  <c r="AL85" i="1" s="1"/>
  <c r="DK254" i="1"/>
  <c r="DK380" i="1"/>
  <c r="DK156" i="1"/>
  <c r="DK234" i="1"/>
  <c r="DK39" i="1"/>
  <c r="CG194" i="1"/>
  <c r="AL194" i="1" s="1" a="1"/>
  <c r="AL194" i="1" s="1"/>
  <c r="DK352" i="1"/>
  <c r="DK317" i="1"/>
  <c r="CG294" i="1"/>
  <c r="AL294" i="1" s="1" a="1"/>
  <c r="AL294" i="1" s="1"/>
  <c r="DK411" i="1"/>
  <c r="CG374" i="1"/>
  <c r="AL374" i="1" s="1" a="1"/>
  <c r="AL374" i="1" s="1"/>
  <c r="CG408" i="1"/>
  <c r="AL408" i="1" s="1" a="1"/>
  <c r="AL408" i="1" s="1"/>
  <c r="CG282" i="1"/>
  <c r="AL282" i="1" s="1" a="1"/>
  <c r="AL282" i="1" s="1"/>
  <c r="CG366" i="1"/>
  <c r="AL366" i="1" s="1" a="1"/>
  <c r="AL366" i="1" s="1"/>
  <c r="CG346" i="1"/>
  <c r="AL346" i="1" s="1" a="1"/>
  <c r="AL346" i="1" s="1"/>
  <c r="CG329" i="1"/>
  <c r="AL329" i="1" s="1" a="1"/>
  <c r="AL329" i="1" s="1"/>
  <c r="DK216" i="1"/>
  <c r="DK163" i="1"/>
  <c r="DK150" i="1"/>
  <c r="DK309" i="1"/>
  <c r="CG319" i="1"/>
  <c r="AL319" i="1" s="1" a="1"/>
  <c r="AL319" i="1" s="1"/>
  <c r="CG301" i="1"/>
  <c r="AL301" i="1" s="1" a="1"/>
  <c r="AL301" i="1" s="1"/>
  <c r="CG259" i="1"/>
  <c r="AL259" i="1" s="1" a="1"/>
  <c r="AL259" i="1" s="1"/>
  <c r="CG292" i="1"/>
  <c r="AL292" i="1" s="1" a="1"/>
  <c r="AL292" i="1" s="1"/>
  <c r="CG261" i="1"/>
  <c r="AL261" i="1" s="1" a="1"/>
  <c r="AL261" i="1" s="1"/>
  <c r="CG341" i="1"/>
  <c r="AL341" i="1" s="1" a="1"/>
  <c r="AL341" i="1" s="1"/>
  <c r="DK117" i="1"/>
  <c r="DK363" i="1"/>
  <c r="CG255" i="1"/>
  <c r="AL255" i="1" s="1" a="1"/>
  <c r="AL255" i="1" s="1"/>
  <c r="DK370" i="1"/>
  <c r="DK264" i="1"/>
  <c r="DK164" i="1"/>
  <c r="CG398" i="1"/>
  <c r="AL398" i="1" s="1" a="1"/>
  <c r="AL398" i="1" s="1"/>
  <c r="DK245" i="1"/>
  <c r="DK410" i="1"/>
  <c r="CG328" i="1"/>
  <c r="AL328" i="1" s="1" a="1"/>
  <c r="AL328" i="1" s="1"/>
  <c r="DK228" i="1"/>
  <c r="DK230" i="1"/>
  <c r="CG70" i="1"/>
  <c r="AL70" i="1" s="1" a="1"/>
  <c r="AL70" i="1" s="1"/>
  <c r="DK147" i="1"/>
  <c r="DK236" i="1"/>
  <c r="CG400" i="1"/>
  <c r="AL400" i="1" s="1" a="1"/>
  <c r="AL400" i="1" s="1"/>
  <c r="DK32" i="1"/>
  <c r="CK326" i="1"/>
  <c r="CW326" i="1" s="1"/>
  <c r="DB326" i="1" s="1"/>
  <c r="DK364" i="1"/>
  <c r="CG339" i="1"/>
  <c r="AL339" i="1" s="1" a="1"/>
  <c r="AL339" i="1" s="1"/>
  <c r="CG393" i="1"/>
  <c r="AL393" i="1" s="1" a="1"/>
  <c r="AL393" i="1" s="1"/>
  <c r="CG50" i="1"/>
  <c r="AL50" i="1" s="1" a="1"/>
  <c r="AL50" i="1" s="1"/>
  <c r="DK194" i="1"/>
  <c r="DK31" i="1"/>
  <c r="CG375" i="1"/>
  <c r="AL375" i="1" s="1" a="1"/>
  <c r="AL375" i="1" s="1"/>
  <c r="DK308" i="1"/>
  <c r="CG396" i="1"/>
  <c r="AL396" i="1" s="1" a="1"/>
  <c r="AL396" i="1" s="1"/>
  <c r="DK214" i="1"/>
  <c r="CG410" i="1"/>
  <c r="AL410" i="1" s="1" a="1"/>
  <c r="AL410" i="1" s="1"/>
  <c r="CG248" i="1"/>
  <c r="AL248" i="1" s="1" a="1"/>
  <c r="AL248" i="1" s="1"/>
  <c r="CG365" i="1"/>
  <c r="AL365" i="1" s="1" a="1"/>
  <c r="AL365" i="1" s="1"/>
  <c r="CG242" i="1"/>
  <c r="AL242" i="1" s="1" a="1"/>
  <c r="AL242" i="1" s="1"/>
  <c r="CK256" i="1"/>
  <c r="CM256" i="1" s="1"/>
  <c r="DK297" i="1"/>
  <c r="DK21" i="1"/>
  <c r="CG229" i="1"/>
  <c r="AL229" i="1" s="1" a="1"/>
  <c r="AL229" i="1" s="1"/>
  <c r="CG283" i="1"/>
  <c r="AL283" i="1" s="1" a="1"/>
  <c r="AL283" i="1" s="1"/>
  <c r="CK320" i="1"/>
  <c r="CW320" i="1" s="1"/>
  <c r="DB320" i="1" s="1"/>
  <c r="CG352" i="1"/>
  <c r="AL352" i="1" s="1" a="1"/>
  <c r="AL352" i="1" s="1"/>
  <c r="DK221" i="1"/>
  <c r="DK306" i="1"/>
  <c r="CG289" i="1"/>
  <c r="AL289" i="1" s="1" a="1"/>
  <c r="AL289" i="1" s="1"/>
  <c r="CG399" i="1"/>
  <c r="AL399" i="1" s="1" a="1"/>
  <c r="AL399" i="1" s="1"/>
  <c r="DK407" i="1"/>
  <c r="CG271" i="1"/>
  <c r="AL271" i="1" s="1" a="1"/>
  <c r="AL271" i="1" s="1"/>
  <c r="DK144" i="1"/>
  <c r="AK12" i="1" a="1"/>
  <c r="AK12" i="1" s="1"/>
  <c r="L14" i="7"/>
  <c r="L15" i="7" s="1"/>
  <c r="L16" i="7" s="1"/>
  <c r="AN17" i="1" l="1"/>
  <c r="BD17" i="1" s="1"/>
  <c r="AM17" i="1"/>
  <c r="AN24" i="1"/>
  <c r="BD24" i="1" s="1"/>
  <c r="AM24" i="1"/>
  <c r="AN22" i="1"/>
  <c r="BD22" i="1" s="1"/>
  <c r="AM22" i="1"/>
  <c r="AN18" i="1"/>
  <c r="BD18" i="1" s="1"/>
  <c r="AM18" i="1"/>
  <c r="AN34" i="1"/>
  <c r="BD34" i="1" s="1"/>
  <c r="AM34" i="1"/>
  <c r="AN181" i="1"/>
  <c r="BD181" i="1" s="1"/>
  <c r="AM181" i="1"/>
  <c r="AN269" i="1"/>
  <c r="BD269" i="1" s="1"/>
  <c r="AM269" i="1"/>
  <c r="AN258" i="1"/>
  <c r="BD258" i="1" s="1"/>
  <c r="AM258" i="1"/>
  <c r="AN195" i="1"/>
  <c r="BD195" i="1" s="1"/>
  <c r="AM195" i="1"/>
  <c r="AN374" i="1"/>
  <c r="BD374" i="1" s="1"/>
  <c r="AM374" i="1"/>
  <c r="AN254" i="1"/>
  <c r="BD254" i="1" s="1"/>
  <c r="AM254" i="1"/>
  <c r="AN242" i="1"/>
  <c r="BD242" i="1" s="1"/>
  <c r="AM242" i="1"/>
  <c r="AN400" i="1"/>
  <c r="BD400" i="1" s="1"/>
  <c r="AM400" i="1"/>
  <c r="AN341" i="1"/>
  <c r="BD341" i="1" s="1"/>
  <c r="AM341" i="1"/>
  <c r="AN121" i="1"/>
  <c r="BD121" i="1" s="1"/>
  <c r="AM121" i="1"/>
  <c r="AN157" i="1"/>
  <c r="BD157" i="1" s="1"/>
  <c r="AM157" i="1"/>
  <c r="AN369" i="1"/>
  <c r="BD369" i="1" s="1"/>
  <c r="AM369" i="1"/>
  <c r="AN368" i="1"/>
  <c r="BD368" i="1" s="1"/>
  <c r="AM368" i="1"/>
  <c r="AN315" i="1"/>
  <c r="BD315" i="1" s="1"/>
  <c r="AM315" i="1"/>
  <c r="AN284" i="1"/>
  <c r="BD284" i="1" s="1"/>
  <c r="AM284" i="1"/>
  <c r="AN365" i="1"/>
  <c r="BD365" i="1" s="1"/>
  <c r="AM365" i="1"/>
  <c r="AN261" i="1"/>
  <c r="BD261" i="1" s="1"/>
  <c r="AM261" i="1"/>
  <c r="AN294" i="1"/>
  <c r="BD294" i="1" s="1"/>
  <c r="AM294" i="1"/>
  <c r="AN252" i="1"/>
  <c r="BD252" i="1" s="1"/>
  <c r="AM252" i="1"/>
  <c r="AN268" i="1"/>
  <c r="BD268" i="1" s="1"/>
  <c r="AM268" i="1"/>
  <c r="AN300" i="1"/>
  <c r="BD300" i="1" s="1"/>
  <c r="AM300" i="1"/>
  <c r="AN263" i="1"/>
  <c r="BD263" i="1" s="1"/>
  <c r="AM263" i="1"/>
  <c r="AN335" i="1"/>
  <c r="BD335" i="1" s="1"/>
  <c r="AM335" i="1"/>
  <c r="AN248" i="1"/>
  <c r="BD248" i="1" s="1"/>
  <c r="AM248" i="1"/>
  <c r="AN327" i="1"/>
  <c r="BD327" i="1" s="1"/>
  <c r="AM327" i="1"/>
  <c r="AN297" i="1"/>
  <c r="BD297" i="1" s="1"/>
  <c r="AM297" i="1"/>
  <c r="AN292" i="1"/>
  <c r="BD292" i="1" s="1"/>
  <c r="AM292" i="1"/>
  <c r="AN380" i="1"/>
  <c r="BD380" i="1" s="1"/>
  <c r="AM380" i="1"/>
  <c r="AN337" i="1"/>
  <c r="BD337" i="1" s="1"/>
  <c r="AM337" i="1"/>
  <c r="AN373" i="1"/>
  <c r="BD373" i="1" s="1"/>
  <c r="AM373" i="1"/>
  <c r="AN271" i="1"/>
  <c r="BD271" i="1" s="1"/>
  <c r="AM271" i="1"/>
  <c r="AN410" i="1"/>
  <c r="BD410" i="1" s="1"/>
  <c r="AM410" i="1"/>
  <c r="AN70" i="1"/>
  <c r="BD70" i="1" s="1"/>
  <c r="AM70" i="1"/>
  <c r="AN259" i="1"/>
  <c r="BD259" i="1" s="1"/>
  <c r="AM259" i="1"/>
  <c r="AN316" i="1"/>
  <c r="BD316" i="1" s="1"/>
  <c r="AM316" i="1"/>
  <c r="AN302" i="1"/>
  <c r="BD302" i="1" s="1"/>
  <c r="AM302" i="1"/>
  <c r="AN372" i="1"/>
  <c r="BD372" i="1" s="1"/>
  <c r="AM372" i="1"/>
  <c r="AN255" i="1"/>
  <c r="BD255" i="1" s="1"/>
  <c r="AM255" i="1"/>
  <c r="AN312" i="1"/>
  <c r="BD312" i="1" s="1"/>
  <c r="AM312" i="1"/>
  <c r="AN289" i="1"/>
  <c r="BD289" i="1" s="1"/>
  <c r="AM289" i="1"/>
  <c r="AN309" i="1"/>
  <c r="BD309" i="1" s="1"/>
  <c r="AM309" i="1"/>
  <c r="AN403" i="1"/>
  <c r="BD403" i="1" s="1"/>
  <c r="AM403" i="1"/>
  <c r="AN328" i="1"/>
  <c r="BD328" i="1" s="1"/>
  <c r="AM328" i="1"/>
  <c r="AN340" i="1"/>
  <c r="BD340" i="1" s="1"/>
  <c r="AM340" i="1"/>
  <c r="AN375" i="1"/>
  <c r="BD375" i="1" s="1"/>
  <c r="AM375" i="1"/>
  <c r="AN301" i="1"/>
  <c r="BD301" i="1" s="1"/>
  <c r="AM301" i="1"/>
  <c r="AN194" i="1"/>
  <c r="BD194" i="1" s="1"/>
  <c r="AM194" i="1"/>
  <c r="AN351" i="1"/>
  <c r="BD351" i="1" s="1"/>
  <c r="AM351" i="1"/>
  <c r="AN304" i="1"/>
  <c r="BD304" i="1" s="1"/>
  <c r="AM304" i="1"/>
  <c r="AN378" i="1"/>
  <c r="BD378" i="1" s="1"/>
  <c r="AM378" i="1"/>
  <c r="AN399" i="1"/>
  <c r="BD399" i="1" s="1"/>
  <c r="AM399" i="1"/>
  <c r="AN396" i="1"/>
  <c r="BD396" i="1" s="1"/>
  <c r="AM396" i="1"/>
  <c r="AN319" i="1"/>
  <c r="BD319" i="1" s="1"/>
  <c r="AM319" i="1"/>
  <c r="AN325" i="1"/>
  <c r="BD325" i="1" s="1"/>
  <c r="AM325" i="1"/>
  <c r="AN247" i="1"/>
  <c r="BD247" i="1" s="1"/>
  <c r="AM247" i="1"/>
  <c r="AN249" i="1"/>
  <c r="BD249" i="1" s="1"/>
  <c r="AM249" i="1"/>
  <c r="AN250" i="1"/>
  <c r="BD250" i="1" s="1"/>
  <c r="AM250" i="1"/>
  <c r="AN354" i="1"/>
  <c r="BD354" i="1" s="1"/>
  <c r="AM354" i="1"/>
  <c r="AN275" i="1"/>
  <c r="BD275" i="1" s="1"/>
  <c r="AM275" i="1"/>
  <c r="AN310" i="1"/>
  <c r="BD310" i="1" s="1"/>
  <c r="AM310" i="1"/>
  <c r="AN330" i="1"/>
  <c r="BD330" i="1" s="1"/>
  <c r="AM330" i="1"/>
  <c r="AN363" i="1"/>
  <c r="BD363" i="1" s="1"/>
  <c r="AM363" i="1"/>
  <c r="AN352" i="1"/>
  <c r="BD352" i="1" s="1"/>
  <c r="AM352" i="1"/>
  <c r="AN398" i="1"/>
  <c r="BD398" i="1" s="1"/>
  <c r="AM398" i="1"/>
  <c r="AN349" i="1"/>
  <c r="BD349" i="1" s="1"/>
  <c r="AM349" i="1"/>
  <c r="AN270" i="1"/>
  <c r="BD270" i="1" s="1"/>
  <c r="AM270" i="1"/>
  <c r="AN343" i="1"/>
  <c r="BD343" i="1" s="1"/>
  <c r="AM343" i="1"/>
  <c r="AN212" i="1"/>
  <c r="BD212" i="1" s="1"/>
  <c r="AM212" i="1"/>
  <c r="AN324" i="1"/>
  <c r="BD324" i="1" s="1"/>
  <c r="AM324" i="1"/>
  <c r="AN124" i="1"/>
  <c r="BD124" i="1" s="1"/>
  <c r="AM124" i="1"/>
  <c r="AN388" i="1"/>
  <c r="BD388" i="1" s="1"/>
  <c r="AM388" i="1"/>
  <c r="AN50" i="1"/>
  <c r="BD50" i="1" s="1"/>
  <c r="AM50" i="1"/>
  <c r="AN329" i="1"/>
  <c r="BD329" i="1" s="1"/>
  <c r="AM329" i="1"/>
  <c r="AN85" i="1"/>
  <c r="BD85" i="1" s="1"/>
  <c r="AM85" i="1"/>
  <c r="AN370" i="1"/>
  <c r="BD370" i="1" s="1"/>
  <c r="AM370" i="1"/>
  <c r="AN389" i="1"/>
  <c r="BD389" i="1" s="1"/>
  <c r="AM389" i="1"/>
  <c r="AN345" i="1"/>
  <c r="BD345" i="1" s="1"/>
  <c r="AM345" i="1"/>
  <c r="AN246" i="1"/>
  <c r="BD246" i="1" s="1"/>
  <c r="AM246" i="1"/>
  <c r="AN277" i="1"/>
  <c r="BD277" i="1" s="1"/>
  <c r="AM277" i="1"/>
  <c r="AN101" i="1"/>
  <c r="BD101" i="1" s="1"/>
  <c r="AM101" i="1"/>
  <c r="AN283" i="1"/>
  <c r="BD283" i="1" s="1"/>
  <c r="AM283" i="1"/>
  <c r="AN393" i="1"/>
  <c r="BD393" i="1" s="1"/>
  <c r="AM393" i="1"/>
  <c r="AN346" i="1"/>
  <c r="BD346" i="1" s="1"/>
  <c r="AM346" i="1"/>
  <c r="AN267" i="1"/>
  <c r="BD267" i="1" s="1"/>
  <c r="AM267" i="1"/>
  <c r="AN333" i="1"/>
  <c r="BD333" i="1" s="1"/>
  <c r="AM333" i="1"/>
  <c r="AN361" i="1"/>
  <c r="BD361" i="1" s="1"/>
  <c r="AM361" i="1"/>
  <c r="AN40" i="1"/>
  <c r="BD40" i="1" s="1"/>
  <c r="AM40" i="1"/>
  <c r="AN209" i="1"/>
  <c r="BD209" i="1" s="1"/>
  <c r="AM209" i="1"/>
  <c r="AN287" i="1"/>
  <c r="BD287" i="1" s="1"/>
  <c r="AM287" i="1"/>
  <c r="AN350" i="1"/>
  <c r="BD350" i="1" s="1"/>
  <c r="AM350" i="1"/>
  <c r="AN278" i="1"/>
  <c r="BD278" i="1" s="1"/>
  <c r="AM278" i="1"/>
  <c r="AN336" i="1"/>
  <c r="BD336" i="1" s="1"/>
  <c r="AM336" i="1"/>
  <c r="AN266" i="1"/>
  <c r="BD266" i="1" s="1"/>
  <c r="AM266" i="1"/>
  <c r="AN229" i="1"/>
  <c r="BD229" i="1" s="1"/>
  <c r="AM229" i="1"/>
  <c r="AN339" i="1"/>
  <c r="BD339" i="1" s="1"/>
  <c r="AM339" i="1"/>
  <c r="AN366" i="1"/>
  <c r="BD366" i="1" s="1"/>
  <c r="AM366" i="1"/>
  <c r="AN285" i="1"/>
  <c r="BD285" i="1" s="1"/>
  <c r="AM285" i="1"/>
  <c r="AN323" i="1"/>
  <c r="BD323" i="1" s="1"/>
  <c r="AM323" i="1"/>
  <c r="AN71" i="1"/>
  <c r="BD71" i="1" s="1"/>
  <c r="AM71" i="1"/>
  <c r="AN384" i="1"/>
  <c r="BD384" i="1" s="1"/>
  <c r="AM384" i="1"/>
  <c r="AN386" i="1"/>
  <c r="BD386" i="1" s="1"/>
  <c r="AM386" i="1"/>
  <c r="AN282" i="1"/>
  <c r="BD282" i="1" s="1"/>
  <c r="AM282" i="1"/>
  <c r="AN344" i="1"/>
  <c r="BD344" i="1" s="1"/>
  <c r="AM344" i="1"/>
  <c r="AN286" i="1"/>
  <c r="BD286" i="1" s="1"/>
  <c r="AM286" i="1"/>
  <c r="AN364" i="1"/>
  <c r="BD364" i="1" s="1"/>
  <c r="AM364" i="1"/>
  <c r="AN264" i="1"/>
  <c r="BD264" i="1" s="1"/>
  <c r="AM264" i="1"/>
  <c r="AN408" i="1"/>
  <c r="BD408" i="1" s="1"/>
  <c r="AM408" i="1"/>
  <c r="AN397" i="1"/>
  <c r="BD397" i="1" s="1"/>
  <c r="AM397" i="1"/>
  <c r="AN290" i="1"/>
  <c r="BD290" i="1" s="1"/>
  <c r="AM290" i="1"/>
  <c r="AN318" i="1"/>
  <c r="BD318" i="1" s="1"/>
  <c r="AM318" i="1"/>
  <c r="CW359" i="1"/>
  <c r="DB359" i="1" s="1"/>
  <c r="BO107" i="1"/>
  <c r="BP107" i="1"/>
  <c r="BP93" i="1"/>
  <c r="BO93" i="1"/>
  <c r="BP55" i="1"/>
  <c r="BO55" i="1"/>
  <c r="BP88" i="1"/>
  <c r="BO88" i="1"/>
  <c r="BP143" i="1"/>
  <c r="BO143" i="1"/>
  <c r="BO187" i="1"/>
  <c r="BP187" i="1"/>
  <c r="BP38" i="1"/>
  <c r="BO38" i="1"/>
  <c r="BP54" i="1"/>
  <c r="BO54" i="1"/>
  <c r="BP128" i="1"/>
  <c r="BO128" i="1"/>
  <c r="BP69" i="1"/>
  <c r="BO69" i="1"/>
  <c r="BP206" i="1"/>
  <c r="BO206" i="1"/>
  <c r="BP177" i="1"/>
  <c r="BO177" i="1"/>
  <c r="BP133" i="1"/>
  <c r="BO133" i="1"/>
  <c r="BP200" i="1"/>
  <c r="BO200" i="1"/>
  <c r="CW395" i="1"/>
  <c r="DB395" i="1" s="1"/>
  <c r="BP41" i="1"/>
  <c r="BO41" i="1"/>
  <c r="BO43" i="1"/>
  <c r="BP43" i="1"/>
  <c r="BP102" i="1"/>
  <c r="BO102" i="1"/>
  <c r="BP57" i="1"/>
  <c r="BO57" i="1"/>
  <c r="BO59" i="1"/>
  <c r="BP59" i="1"/>
  <c r="BP45" i="1"/>
  <c r="BO45" i="1"/>
  <c r="BO219" i="1"/>
  <c r="BP219" i="1"/>
  <c r="BO67" i="1"/>
  <c r="BP67" i="1"/>
  <c r="BP134" i="1"/>
  <c r="BO134" i="1"/>
  <c r="BP222" i="1"/>
  <c r="BO222" i="1"/>
  <c r="BP193" i="1"/>
  <c r="BO193" i="1"/>
  <c r="BP149" i="1"/>
  <c r="BO149" i="1"/>
  <c r="BP216" i="1"/>
  <c r="BO216" i="1"/>
  <c r="BP118" i="1"/>
  <c r="BO118" i="1"/>
  <c r="BP73" i="1"/>
  <c r="BO73" i="1"/>
  <c r="BO75" i="1"/>
  <c r="BP75" i="1"/>
  <c r="BP61" i="1"/>
  <c r="BO61" i="1"/>
  <c r="BP47" i="1"/>
  <c r="BO47" i="1"/>
  <c r="BP49" i="1"/>
  <c r="BO49" i="1"/>
  <c r="BO83" i="1"/>
  <c r="BP83" i="1"/>
  <c r="BO171" i="1"/>
  <c r="BP171" i="1"/>
  <c r="BP159" i="1"/>
  <c r="BO159" i="1"/>
  <c r="BP225" i="1"/>
  <c r="BO225" i="1"/>
  <c r="BP165" i="1"/>
  <c r="BO165" i="1"/>
  <c r="BP232" i="1"/>
  <c r="BO232" i="1"/>
  <c r="BP138" i="1"/>
  <c r="BO138" i="1"/>
  <c r="BP89" i="1"/>
  <c r="BO89" i="1"/>
  <c r="BO91" i="1"/>
  <c r="BP91" i="1"/>
  <c r="BP77" i="1"/>
  <c r="BO77" i="1"/>
  <c r="BP63" i="1"/>
  <c r="BO63" i="1"/>
  <c r="BP65" i="1"/>
  <c r="BO65" i="1"/>
  <c r="BO99" i="1"/>
  <c r="BP99" i="1"/>
  <c r="BP140" i="1"/>
  <c r="BO140" i="1"/>
  <c r="BP175" i="1"/>
  <c r="BO175" i="1"/>
  <c r="BP241" i="1"/>
  <c r="BO241" i="1"/>
  <c r="BP197" i="1"/>
  <c r="BO197" i="1"/>
  <c r="BP137" i="1"/>
  <c r="BO137" i="1"/>
  <c r="BP79" i="1"/>
  <c r="BO79" i="1"/>
  <c r="BP81" i="1"/>
  <c r="BO81" i="1"/>
  <c r="BO131" i="1"/>
  <c r="BP131" i="1"/>
  <c r="BP188" i="1"/>
  <c r="BO188" i="1"/>
  <c r="BP191" i="1"/>
  <c r="BO191" i="1"/>
  <c r="BP162" i="1"/>
  <c r="BO162" i="1"/>
  <c r="BP213" i="1"/>
  <c r="BO213" i="1"/>
  <c r="BP153" i="1"/>
  <c r="BO153" i="1"/>
  <c r="BP144" i="1"/>
  <c r="BO144" i="1"/>
  <c r="BO123" i="1"/>
  <c r="BP123" i="1"/>
  <c r="BP109" i="1"/>
  <c r="BO109" i="1"/>
  <c r="BP95" i="1"/>
  <c r="BO95" i="1"/>
  <c r="BP97" i="1"/>
  <c r="BO97" i="1"/>
  <c r="BO235" i="1"/>
  <c r="BP235" i="1"/>
  <c r="BP204" i="1"/>
  <c r="BO204" i="1"/>
  <c r="BP207" i="1"/>
  <c r="BO207" i="1"/>
  <c r="BP178" i="1"/>
  <c r="BO178" i="1"/>
  <c r="BP166" i="1"/>
  <c r="BO166" i="1"/>
  <c r="BP169" i="1"/>
  <c r="BO169" i="1"/>
  <c r="BO147" i="1"/>
  <c r="BP147" i="1"/>
  <c r="BO203" i="1"/>
  <c r="BP203" i="1"/>
  <c r="BP111" i="1"/>
  <c r="BO111" i="1"/>
  <c r="BP113" i="1"/>
  <c r="BO113" i="1"/>
  <c r="BP220" i="1"/>
  <c r="BO220" i="1"/>
  <c r="BP223" i="1"/>
  <c r="BO223" i="1"/>
  <c r="BP210" i="1"/>
  <c r="BO210" i="1"/>
  <c r="BP198" i="1"/>
  <c r="BO198" i="1"/>
  <c r="BP185" i="1"/>
  <c r="BO185" i="1"/>
  <c r="BP105" i="1"/>
  <c r="BO105" i="1"/>
  <c r="BP12" i="1"/>
  <c r="BO12" i="1"/>
  <c r="BP127" i="1"/>
  <c r="BO127" i="1"/>
  <c r="BP129" i="1"/>
  <c r="BO129" i="1"/>
  <c r="BP36" i="1"/>
  <c r="BO36" i="1"/>
  <c r="BP236" i="1"/>
  <c r="BO236" i="1"/>
  <c r="BP239" i="1"/>
  <c r="BO239" i="1"/>
  <c r="BP226" i="1"/>
  <c r="BO226" i="1"/>
  <c r="BP214" i="1"/>
  <c r="BO214" i="1"/>
  <c r="BP201" i="1"/>
  <c r="BO201" i="1"/>
  <c r="BP119" i="1"/>
  <c r="BO119" i="1"/>
  <c r="BP58" i="1"/>
  <c r="BO58" i="1"/>
  <c r="BO155" i="1"/>
  <c r="BP155" i="1"/>
  <c r="BP52" i="1"/>
  <c r="BO52" i="1"/>
  <c r="BP141" i="1"/>
  <c r="BO141" i="1"/>
  <c r="BP160" i="1"/>
  <c r="BO160" i="1"/>
  <c r="BO179" i="1"/>
  <c r="BP179" i="1"/>
  <c r="BP135" i="1"/>
  <c r="BO135" i="1"/>
  <c r="BP217" i="1"/>
  <c r="BO217" i="1"/>
  <c r="BP42" i="1"/>
  <c r="BO42" i="1"/>
  <c r="BO139" i="1"/>
  <c r="BP139" i="1"/>
  <c r="BP74" i="1"/>
  <c r="BO74" i="1"/>
  <c r="BP44" i="1"/>
  <c r="BO44" i="1"/>
  <c r="BP46" i="1"/>
  <c r="BO46" i="1"/>
  <c r="BP66" i="1"/>
  <c r="BO66" i="1"/>
  <c r="BP68" i="1"/>
  <c r="BO68" i="1"/>
  <c r="BP189" i="1"/>
  <c r="BO189" i="1"/>
  <c r="BP176" i="1"/>
  <c r="BO176" i="1"/>
  <c r="BO211" i="1"/>
  <c r="BP211" i="1"/>
  <c r="BP183" i="1"/>
  <c r="BO183" i="1"/>
  <c r="BP233" i="1"/>
  <c r="BO233" i="1"/>
  <c r="BP87" i="1"/>
  <c r="BO87" i="1"/>
  <c r="BP56" i="1"/>
  <c r="BO56" i="1"/>
  <c r="BP90" i="1"/>
  <c r="BO90" i="1"/>
  <c r="BP60" i="1"/>
  <c r="BO60" i="1"/>
  <c r="BP62" i="1"/>
  <c r="BO62" i="1"/>
  <c r="BP82" i="1"/>
  <c r="BO82" i="1"/>
  <c r="BP84" i="1"/>
  <c r="BO84" i="1"/>
  <c r="BP205" i="1"/>
  <c r="BO205" i="1"/>
  <c r="BP192" i="1"/>
  <c r="BO192" i="1"/>
  <c r="BO227" i="1"/>
  <c r="BP227" i="1"/>
  <c r="BP199" i="1"/>
  <c r="BO199" i="1"/>
  <c r="BP170" i="1"/>
  <c r="BO170" i="1"/>
  <c r="BP103" i="1"/>
  <c r="BO103" i="1"/>
  <c r="BP72" i="1"/>
  <c r="BO72" i="1"/>
  <c r="BP106" i="1"/>
  <c r="BO106" i="1"/>
  <c r="BP76" i="1"/>
  <c r="BO76" i="1"/>
  <c r="BP78" i="1"/>
  <c r="BO78" i="1"/>
  <c r="BP48" i="1"/>
  <c r="BO48" i="1"/>
  <c r="BP98" i="1"/>
  <c r="BO98" i="1"/>
  <c r="BP116" i="1"/>
  <c r="BO116" i="1"/>
  <c r="BP221" i="1"/>
  <c r="BO221" i="1"/>
  <c r="BP208" i="1"/>
  <c r="BO208" i="1"/>
  <c r="BP148" i="1"/>
  <c r="BO148" i="1"/>
  <c r="BP215" i="1"/>
  <c r="BO215" i="1"/>
  <c r="BP186" i="1"/>
  <c r="BO186" i="1"/>
  <c r="BP122" i="1"/>
  <c r="BO122" i="1"/>
  <c r="BP92" i="1"/>
  <c r="BO92" i="1"/>
  <c r="BP94" i="1"/>
  <c r="BO94" i="1"/>
  <c r="BP64" i="1"/>
  <c r="BO64" i="1"/>
  <c r="BP114" i="1"/>
  <c r="BO114" i="1"/>
  <c r="BP132" i="1"/>
  <c r="BO132" i="1"/>
  <c r="BP142" i="1"/>
  <c r="BO142" i="1"/>
  <c r="BP224" i="1"/>
  <c r="BO224" i="1"/>
  <c r="BP164" i="1"/>
  <c r="BO164" i="1"/>
  <c r="BP231" i="1"/>
  <c r="BO231" i="1"/>
  <c r="BP202" i="1"/>
  <c r="BO202" i="1"/>
  <c r="BP104" i="1"/>
  <c r="BO104" i="1"/>
  <c r="BP146" i="1"/>
  <c r="BO146" i="1"/>
  <c r="BP108" i="1"/>
  <c r="BO108" i="1"/>
  <c r="BP110" i="1"/>
  <c r="BO110" i="1"/>
  <c r="BP80" i="1"/>
  <c r="BO80" i="1"/>
  <c r="BP130" i="1"/>
  <c r="BO130" i="1"/>
  <c r="BP158" i="1"/>
  <c r="BO158" i="1"/>
  <c r="BP240" i="1"/>
  <c r="BO240" i="1"/>
  <c r="BP180" i="1"/>
  <c r="BO180" i="1"/>
  <c r="BP136" i="1"/>
  <c r="BO136" i="1"/>
  <c r="BP218" i="1"/>
  <c r="BO218" i="1"/>
  <c r="BP150" i="1"/>
  <c r="BO150" i="1"/>
  <c r="BP126" i="1"/>
  <c r="BO126" i="1"/>
  <c r="BP96" i="1"/>
  <c r="BO96" i="1"/>
  <c r="BO163" i="1"/>
  <c r="BP163" i="1"/>
  <c r="BP37" i="1"/>
  <c r="BO37" i="1"/>
  <c r="BP174" i="1"/>
  <c r="BO174" i="1"/>
  <c r="BP145" i="1"/>
  <c r="BO145" i="1"/>
  <c r="BP196" i="1"/>
  <c r="BO196" i="1"/>
  <c r="BP152" i="1"/>
  <c r="BO152" i="1"/>
  <c r="BP234" i="1"/>
  <c r="BO234" i="1"/>
  <c r="BP154" i="1"/>
  <c r="BO154" i="1"/>
  <c r="BP112" i="1"/>
  <c r="BO112" i="1"/>
  <c r="BP53" i="1"/>
  <c r="BO53" i="1"/>
  <c r="BP190" i="1"/>
  <c r="BO190" i="1"/>
  <c r="BP161" i="1"/>
  <c r="BO161" i="1"/>
  <c r="BP228" i="1"/>
  <c r="BO228" i="1"/>
  <c r="BP184" i="1"/>
  <c r="BO184" i="1"/>
  <c r="CW347" i="1"/>
  <c r="DB347" i="1" s="1"/>
  <c r="DR243" i="1"/>
  <c r="DL243" i="1"/>
  <c r="DL314" i="1"/>
  <c r="DR314" i="1"/>
  <c r="DL280" i="1"/>
  <c r="DL299" i="1"/>
  <c r="DR251" i="1"/>
  <c r="DL353" i="1"/>
  <c r="DL362" i="1"/>
  <c r="DR362" i="1"/>
  <c r="DL296" i="1"/>
  <c r="DR296" i="1"/>
  <c r="DL376" i="1"/>
  <c r="DL272" i="1"/>
  <c r="DR272" i="1"/>
  <c r="DL120" i="1"/>
  <c r="DR120" i="1"/>
  <c r="DL262" i="1"/>
  <c r="DL379" i="1"/>
  <c r="DR379" i="1"/>
  <c r="DL308" i="1"/>
  <c r="DL298" i="1"/>
  <c r="DL260" i="1"/>
  <c r="DR260" i="1"/>
  <c r="DL303" i="1"/>
  <c r="DL390" i="1"/>
  <c r="DR390" i="1"/>
  <c r="DL360" i="1"/>
  <c r="DL367" i="1"/>
  <c r="DL265" i="1"/>
  <c r="DR265" i="1"/>
  <c r="DL33" i="1"/>
  <c r="DR33" i="1"/>
  <c r="DL402" i="1"/>
  <c r="DR402" i="1"/>
  <c r="DR409" i="1"/>
  <c r="DL411" i="1"/>
  <c r="DR411" i="1"/>
  <c r="DR406" i="1"/>
  <c r="DL281" i="1"/>
  <c r="DR281" i="1"/>
  <c r="DL332" i="1"/>
  <c r="DL317" i="1"/>
  <c r="DR317" i="1"/>
  <c r="DL405" i="1"/>
  <c r="DR405" i="1"/>
  <c r="DL342" i="1"/>
  <c r="DR342" i="1"/>
  <c r="DL172" i="1"/>
  <c r="DR288" i="1"/>
  <c r="DL377" i="1"/>
  <c r="DR377" i="1"/>
  <c r="DL279" i="1"/>
  <c r="DL295" i="1"/>
  <c r="DR295" i="1"/>
  <c r="DL307" i="1"/>
  <c r="DL391" i="1"/>
  <c r="DR391" i="1"/>
  <c r="DL358" i="1"/>
  <c r="DR358" i="1"/>
  <c r="DL401" i="1"/>
  <c r="DR401" i="1"/>
  <c r="DL173" i="1"/>
  <c r="DR173" i="1"/>
  <c r="DL100" i="1"/>
  <c r="DR100" i="1"/>
  <c r="DR404" i="1"/>
  <c r="DR253" i="1"/>
  <c r="DL253" i="1"/>
  <c r="DL338" i="1"/>
  <c r="DL151" i="1"/>
  <c r="DR151" i="1"/>
  <c r="DL293" i="1"/>
  <c r="DL291" i="1"/>
  <c r="DL273" i="1"/>
  <c r="DR334" i="1"/>
  <c r="DL334" i="1"/>
  <c r="DL230" i="1"/>
  <c r="DR230" i="1"/>
  <c r="DR115" i="1"/>
  <c r="DL115" i="1"/>
  <c r="DL306" i="1"/>
  <c r="DR306" i="1"/>
  <c r="DL322" i="1"/>
  <c r="DR322" i="1"/>
  <c r="DL168" i="1"/>
  <c r="DL321" i="1"/>
  <c r="DL156" i="1"/>
  <c r="DR167" i="1"/>
  <c r="DL167" i="1"/>
  <c r="DL357" i="1"/>
  <c r="DR357" i="1"/>
  <c r="DL305" i="1"/>
  <c r="DR305" i="1"/>
  <c r="DL125" i="1"/>
  <c r="DL238" i="1"/>
  <c r="DL356" i="1"/>
  <c r="DR356" i="1"/>
  <c r="DL382" i="1"/>
  <c r="DR382" i="1"/>
  <c r="DR381" i="1"/>
  <c r="DL355" i="1"/>
  <c r="DR355" i="1"/>
  <c r="DL276" i="1"/>
  <c r="DR276" i="1"/>
  <c r="DL348" i="1"/>
  <c r="DL385" i="1"/>
  <c r="DL392" i="1"/>
  <c r="DR392" i="1"/>
  <c r="DL331" i="1"/>
  <c r="DR331" i="1"/>
  <c r="DL274" i="1"/>
  <c r="DR274" i="1"/>
  <c r="DL394" i="1"/>
  <c r="DL86" i="1"/>
  <c r="DR86" i="1"/>
  <c r="DR245" i="1"/>
  <c r="DL245" i="1"/>
  <c r="DL244" i="1"/>
  <c r="DR244" i="1"/>
  <c r="DR237" i="1"/>
  <c r="DL237" i="1"/>
  <c r="DL387" i="1"/>
  <c r="DR387" i="1"/>
  <c r="DR311" i="1"/>
  <c r="DL257" i="1"/>
  <c r="DR257" i="1"/>
  <c r="DR313" i="1"/>
  <c r="DL313" i="1"/>
  <c r="DL117" i="1"/>
  <c r="DR117" i="1"/>
  <c r="DL383" i="1"/>
  <c r="DR383" i="1"/>
  <c r="DR182" i="1"/>
  <c r="DL182" i="1"/>
  <c r="DL39" i="1"/>
  <c r="DR39" i="1"/>
  <c r="DL407" i="1"/>
  <c r="CM51" i="1"/>
  <c r="CK71" i="1"/>
  <c r="CM71" i="1" s="1"/>
  <c r="CK287" i="1"/>
  <c r="CM287" i="1" s="1"/>
  <c r="CK242" i="1"/>
  <c r="CM242" i="1" s="1"/>
  <c r="CK370" i="1"/>
  <c r="CW370" i="1" s="1"/>
  <c r="DB370" i="1" s="1"/>
  <c r="CK337" i="1"/>
  <c r="CW337" i="1" s="1"/>
  <c r="DB337" i="1" s="1"/>
  <c r="CK368" i="1"/>
  <c r="CW368" i="1" s="1"/>
  <c r="DB368" i="1" s="1"/>
  <c r="CK325" i="1"/>
  <c r="CM325" i="1" s="1"/>
  <c r="CK70" i="1"/>
  <c r="CW70" i="1" s="1"/>
  <c r="DB70" i="1" s="1"/>
  <c r="CK369" i="1"/>
  <c r="CW369" i="1" s="1"/>
  <c r="DB369" i="1" s="1"/>
  <c r="CK330" i="1"/>
  <c r="CW330" i="1" s="1"/>
  <c r="DB330" i="1" s="1"/>
  <c r="CK410" i="1"/>
  <c r="CM410" i="1" s="1"/>
  <c r="CK270" i="1"/>
  <c r="CW270" i="1" s="1"/>
  <c r="DB270" i="1" s="1"/>
  <c r="CK300" i="1"/>
  <c r="CM300" i="1" s="1"/>
  <c r="CK386" i="1"/>
  <c r="CM386" i="1" s="1"/>
  <c r="CK267" i="1"/>
  <c r="CW267" i="1" s="1"/>
  <c r="DB267" i="1" s="1"/>
  <c r="CK329" i="1"/>
  <c r="CW329" i="1" s="1"/>
  <c r="DB329" i="1" s="1"/>
  <c r="CK333" i="1"/>
  <c r="CW333" i="1" s="1"/>
  <c r="DB333" i="1" s="1"/>
  <c r="CK393" i="1"/>
  <c r="CM393" i="1" s="1"/>
  <c r="CK157" i="1"/>
  <c r="CM157" i="1" s="1"/>
  <c r="CK266" i="1"/>
  <c r="CW266" i="1" s="1"/>
  <c r="DB266" i="1" s="1"/>
  <c r="CK258" i="1"/>
  <c r="CM258" i="1" s="1"/>
  <c r="CK373" i="1"/>
  <c r="CM373" i="1" s="1"/>
  <c r="CK363" i="1"/>
  <c r="CW363" i="1" s="1"/>
  <c r="DB363" i="1" s="1"/>
  <c r="CK350" i="1"/>
  <c r="CW350" i="1" s="1"/>
  <c r="DB350" i="1" s="1"/>
  <c r="CK289" i="1"/>
  <c r="CM289" i="1" s="1"/>
  <c r="CK319" i="1"/>
  <c r="CM319" i="1" s="1"/>
  <c r="CK380" i="1"/>
  <c r="CW380" i="1" s="1"/>
  <c r="DB380" i="1" s="1"/>
  <c r="CK275" i="1"/>
  <c r="CW275" i="1" s="1"/>
  <c r="DB275" i="1" s="1"/>
  <c r="CK268" i="1"/>
  <c r="CW268" i="1" s="1"/>
  <c r="DB268" i="1" s="1"/>
  <c r="CK324" i="1"/>
  <c r="CW324" i="1" s="1"/>
  <c r="DB324" i="1" s="1"/>
  <c r="CK124" i="1"/>
  <c r="CW124" i="1" s="1"/>
  <c r="DB124" i="1" s="1"/>
  <c r="CK408" i="1"/>
  <c r="CM408" i="1" s="1"/>
  <c r="CK349" i="1"/>
  <c r="CW349" i="1" s="1"/>
  <c r="DB349" i="1" s="1"/>
  <c r="CK323" i="1"/>
  <c r="CM323" i="1" s="1"/>
  <c r="CK327" i="1"/>
  <c r="CW327" i="1" s="1"/>
  <c r="DB327" i="1" s="1"/>
  <c r="CK336" i="1"/>
  <c r="CM336" i="1" s="1"/>
  <c r="CK315" i="1"/>
  <c r="CW315" i="1" s="1"/>
  <c r="DB315" i="1" s="1"/>
  <c r="CK290" i="1"/>
  <c r="CW290" i="1" s="1"/>
  <c r="DB290" i="1" s="1"/>
  <c r="CK365" i="1"/>
  <c r="CM365" i="1" s="1"/>
  <c r="CK375" i="1"/>
  <c r="CM375" i="1" s="1"/>
  <c r="CK316" i="1"/>
  <c r="CW316" i="1" s="1"/>
  <c r="DB316" i="1" s="1"/>
  <c r="CK264" i="1"/>
  <c r="CM264" i="1" s="1"/>
  <c r="DR298" i="1"/>
  <c r="CK374" i="1"/>
  <c r="CW374" i="1" s="1"/>
  <c r="DB374" i="1" s="1"/>
  <c r="CK318" i="1"/>
  <c r="CM318" i="1" s="1"/>
  <c r="CK309" i="1"/>
  <c r="CM309" i="1" s="1"/>
  <c r="CK351" i="1"/>
  <c r="CW351" i="1" s="1"/>
  <c r="DB351" i="1" s="1"/>
  <c r="CK263" i="1"/>
  <c r="CM263" i="1" s="1"/>
  <c r="CK388" i="1"/>
  <c r="CW388" i="1" s="1"/>
  <c r="DB388" i="1" s="1"/>
  <c r="CK252" i="1"/>
  <c r="CM252" i="1" s="1"/>
  <c r="CK403" i="1"/>
  <c r="CM403" i="1" s="1"/>
  <c r="CK301" i="1"/>
  <c r="CW301" i="1" s="1"/>
  <c r="DB301" i="1" s="1"/>
  <c r="CK85" i="1"/>
  <c r="CW85" i="1" s="1"/>
  <c r="DB85" i="1" s="1"/>
  <c r="CK354" i="1"/>
  <c r="CW354" i="1" s="1"/>
  <c r="DB354" i="1" s="1"/>
  <c r="CK304" i="1"/>
  <c r="CM304" i="1" s="1"/>
  <c r="CK269" i="1"/>
  <c r="CW269" i="1" s="1"/>
  <c r="DB269" i="1" s="1"/>
  <c r="CK297" i="1"/>
  <c r="CW297" i="1" s="1"/>
  <c r="DB297" i="1" s="1"/>
  <c r="CK101" i="1"/>
  <c r="CW101" i="1" s="1"/>
  <c r="DB101" i="1" s="1"/>
  <c r="CK283" i="1"/>
  <c r="CW283" i="1" s="1"/>
  <c r="DB283" i="1" s="1"/>
  <c r="CK396" i="1"/>
  <c r="CM396" i="1" s="1"/>
  <c r="CK339" i="1"/>
  <c r="CM339" i="1" s="1"/>
  <c r="CK248" i="1"/>
  <c r="CM248" i="1" s="1"/>
  <c r="CK328" i="1"/>
  <c r="CM328" i="1" s="1"/>
  <c r="CK361" i="1"/>
  <c r="CW361" i="1" s="1"/>
  <c r="DB361" i="1" s="1"/>
  <c r="CK181" i="1"/>
  <c r="CM181" i="1" s="1"/>
  <c r="CK255" i="1"/>
  <c r="CM255" i="1" s="1"/>
  <c r="CK121" i="1"/>
  <c r="CW121" i="1" s="1"/>
  <c r="DB121" i="1" s="1"/>
  <c r="CK22" i="1"/>
  <c r="CM22" i="1" s="1"/>
  <c r="CK384" i="1"/>
  <c r="CW384" i="1" s="1"/>
  <c r="DB384" i="1" s="1"/>
  <c r="CK378" i="1"/>
  <c r="CW378" i="1" s="1"/>
  <c r="DB378" i="1" s="1"/>
  <c r="DL24" i="1"/>
  <c r="DL18" i="1"/>
  <c r="DR24" i="1"/>
  <c r="DL40" i="1"/>
  <c r="DA320" i="1"/>
  <c r="DA326" i="1"/>
  <c r="CG244" i="1"/>
  <c r="AL244" i="1" s="1" a="1"/>
  <c r="AL244" i="1" s="1"/>
  <c r="DR270" i="1"/>
  <c r="CG243" i="1"/>
  <c r="AL243" i="1" s="1" a="1"/>
  <c r="AL243" i="1" s="1"/>
  <c r="DR325" i="1"/>
  <c r="DR246" i="1"/>
  <c r="CG331" i="1"/>
  <c r="AL331" i="1" s="1" a="1"/>
  <c r="AL331" i="1" s="1"/>
  <c r="CG322" i="1"/>
  <c r="AL322" i="1" s="1" a="1"/>
  <c r="AL322" i="1" s="1"/>
  <c r="CG411" i="1"/>
  <c r="AL411" i="1" s="1" a="1"/>
  <c r="AL411" i="1" s="1"/>
  <c r="CG120" i="1"/>
  <c r="AL120" i="1" s="1" a="1"/>
  <c r="AL120" i="1" s="1"/>
  <c r="CK346" i="1"/>
  <c r="CW346" i="1" s="1"/>
  <c r="DB346" i="1" s="1"/>
  <c r="CG156" i="1"/>
  <c r="AL156" i="1" s="1" a="1"/>
  <c r="AL156" i="1" s="1"/>
  <c r="CG321" i="1"/>
  <c r="AL321" i="1" s="1" a="1"/>
  <c r="AL321" i="1" s="1"/>
  <c r="DR321" i="1"/>
  <c r="DR269" i="1"/>
  <c r="DR372" i="1"/>
  <c r="DR345" i="1"/>
  <c r="CK302" i="1"/>
  <c r="CW302" i="1" s="1"/>
  <c r="DB302" i="1" s="1"/>
  <c r="DL278" i="1"/>
  <c r="CG230" i="1"/>
  <c r="AL230" i="1" s="1" a="1"/>
  <c r="AL230" i="1" s="1"/>
  <c r="CG33" i="1"/>
  <c r="AL33" i="1" s="1" a="1"/>
  <c r="AL33" i="1" s="1"/>
  <c r="CM320" i="1"/>
  <c r="CG293" i="1"/>
  <c r="AL293" i="1" s="1" a="1"/>
  <c r="AL293" i="1" s="1"/>
  <c r="CG260" i="1"/>
  <c r="AL260" i="1" s="1" a="1"/>
  <c r="AL260" i="1" s="1"/>
  <c r="CG356" i="1"/>
  <c r="AL356" i="1" s="1" a="1"/>
  <c r="AL356" i="1" s="1"/>
  <c r="CG299" i="1"/>
  <c r="AL299" i="1" s="1" a="1"/>
  <c r="AL299" i="1" s="1"/>
  <c r="CK352" i="1"/>
  <c r="CW352" i="1" s="1"/>
  <c r="DB352" i="1" s="1"/>
  <c r="DR380" i="1"/>
  <c r="CK17" i="1"/>
  <c r="CG182" i="1"/>
  <c r="AL182" i="1" s="1" a="1"/>
  <c r="AL182" i="1" s="1"/>
  <c r="CG357" i="1"/>
  <c r="AL357" i="1" s="1" a="1"/>
  <c r="AL357" i="1" s="1"/>
  <c r="CK40" i="1"/>
  <c r="DR330" i="1"/>
  <c r="CG238" i="1"/>
  <c r="AL238" i="1" s="1" a="1"/>
  <c r="AL238" i="1" s="1"/>
  <c r="DL287" i="1"/>
  <c r="CK18" i="1"/>
  <c r="DR335" i="1"/>
  <c r="DL378" i="1"/>
  <c r="CG334" i="1"/>
  <c r="AL334" i="1" s="1" a="1"/>
  <c r="AL334" i="1" s="1"/>
  <c r="DR40" i="1"/>
  <c r="CG308" i="1"/>
  <c r="AL308" i="1" s="1" a="1"/>
  <c r="AL308" i="1" s="1"/>
  <c r="DR347" i="1"/>
  <c r="DL347" i="1"/>
  <c r="DA359" i="1"/>
  <c r="CG291" i="1"/>
  <c r="AL291" i="1" s="1" a="1"/>
  <c r="AL291" i="1" s="1"/>
  <c r="DR291" i="1"/>
  <c r="CG100" i="1"/>
  <c r="AL100" i="1" s="1" a="1"/>
  <c r="AL100" i="1" s="1"/>
  <c r="CG360" i="1"/>
  <c r="AL360" i="1" s="1" a="1"/>
  <c r="AL360" i="1" s="1"/>
  <c r="CG237" i="1"/>
  <c r="AL237" i="1" s="1" a="1"/>
  <c r="AL237" i="1" s="1"/>
  <c r="CG296" i="1"/>
  <c r="AL296" i="1" s="1" a="1"/>
  <c r="AL296" i="1" s="1"/>
  <c r="DL310" i="1"/>
  <c r="CG279" i="1"/>
  <c r="AL279" i="1" s="1" a="1"/>
  <c r="AL279" i="1" s="1"/>
  <c r="CK292" i="1"/>
  <c r="CW292" i="1" s="1"/>
  <c r="DB292" i="1" s="1"/>
  <c r="CK259" i="1"/>
  <c r="CM259" i="1" s="1"/>
  <c r="DR363" i="1"/>
  <c r="DR353" i="1"/>
  <c r="CG353" i="1"/>
  <c r="AL353" i="1" s="1" a="1"/>
  <c r="AL353" i="1" s="1"/>
  <c r="CG371" i="1"/>
  <c r="AL371" i="1" s="1" a="1"/>
  <c r="AL371" i="1" s="1"/>
  <c r="CG348" i="1"/>
  <c r="AL348" i="1" s="1" a="1"/>
  <c r="AL348" i="1" s="1"/>
  <c r="DR307" i="1"/>
  <c r="CG307" i="1"/>
  <c r="AL307" i="1" s="1" a="1"/>
  <c r="AL307" i="1" s="1"/>
  <c r="CG404" i="1"/>
  <c r="AL404" i="1" s="1" a="1"/>
  <c r="AL404" i="1" s="1"/>
  <c r="DL403" i="1"/>
  <c r="CG358" i="1"/>
  <c r="AL358" i="1" s="1" a="1"/>
  <c r="AL358" i="1" s="1"/>
  <c r="CG39" i="1"/>
  <c r="AL39" i="1" s="1" a="1"/>
  <c r="AL39" i="1" s="1"/>
  <c r="DL254" i="1"/>
  <c r="CG367" i="1"/>
  <c r="AL367" i="1" s="1" a="1"/>
  <c r="AL367" i="1" s="1"/>
  <c r="DR286" i="1"/>
  <c r="CK195" i="1"/>
  <c r="CW195" i="1" s="1"/>
  <c r="DB195" i="1" s="1"/>
  <c r="CG306" i="1"/>
  <c r="AL306" i="1" s="1" a="1"/>
  <c r="AL306" i="1" s="1"/>
  <c r="CK335" i="1"/>
  <c r="CW335" i="1" s="1"/>
  <c r="DB335" i="1" s="1"/>
  <c r="CM326" i="1"/>
  <c r="DR273" i="1"/>
  <c r="DL250" i="1"/>
  <c r="CG262" i="1"/>
  <c r="AL262" i="1" s="1" a="1"/>
  <c r="AL262" i="1" s="1"/>
  <c r="CG273" i="1"/>
  <c r="AL273" i="1" s="1" a="1"/>
  <c r="AL273" i="1" s="1"/>
  <c r="CG381" i="1"/>
  <c r="AL381" i="1" s="1" a="1"/>
  <c r="AL381" i="1" s="1"/>
  <c r="DL381" i="1"/>
  <c r="CG379" i="1"/>
  <c r="AL379" i="1" s="1" a="1"/>
  <c r="AL379" i="1" s="1"/>
  <c r="DL343" i="1"/>
  <c r="CK254" i="1"/>
  <c r="CM254" i="1" s="1"/>
  <c r="CK209" i="1"/>
  <c r="CW209" i="1" s="1"/>
  <c r="DB209" i="1" s="1"/>
  <c r="CW256" i="1"/>
  <c r="DB256" i="1" s="1"/>
  <c r="CG402" i="1"/>
  <c r="AL402" i="1" s="1" a="1"/>
  <c r="AL402" i="1" s="1"/>
  <c r="DL400" i="1"/>
  <c r="CG253" i="1"/>
  <c r="AL253" i="1" s="1" a="1"/>
  <c r="AL253" i="1" s="1"/>
  <c r="CK398" i="1"/>
  <c r="CW398" i="1" s="1"/>
  <c r="DB398" i="1" s="1"/>
  <c r="CG394" i="1"/>
  <c r="AL394" i="1" s="1" a="1"/>
  <c r="AL394" i="1" s="1"/>
  <c r="DR394" i="1"/>
  <c r="CG382" i="1"/>
  <c r="AL382" i="1" s="1" a="1"/>
  <c r="AL382" i="1" s="1"/>
  <c r="CG390" i="1"/>
  <c r="AL390" i="1" s="1" a="1"/>
  <c r="AL390" i="1" s="1"/>
  <c r="CG362" i="1"/>
  <c r="AL362" i="1" s="1" a="1"/>
  <c r="AL362" i="1" s="1"/>
  <c r="DR209" i="1"/>
  <c r="CK247" i="1"/>
  <c r="CW247" i="1" s="1"/>
  <c r="DB247" i="1" s="1"/>
  <c r="CK310" i="1"/>
  <c r="CM310" i="1" s="1"/>
  <c r="CG280" i="1"/>
  <c r="AL280" i="1" s="1" a="1"/>
  <c r="AL280" i="1" s="1"/>
  <c r="DR280" i="1"/>
  <c r="CG125" i="1"/>
  <c r="AL125" i="1" s="1" a="1"/>
  <c r="AL125" i="1" s="1"/>
  <c r="DR263" i="1"/>
  <c r="CG401" i="1"/>
  <c r="AL401" i="1" s="1" a="1"/>
  <c r="AL401" i="1" s="1"/>
  <c r="CK250" i="1"/>
  <c r="CM250" i="1" s="1"/>
  <c r="CG117" i="1"/>
  <c r="AL117" i="1" s="1" a="1"/>
  <c r="AL117" i="1" s="1"/>
  <c r="CG311" i="1"/>
  <c r="AL311" i="1" s="1" a="1"/>
  <c r="AL311" i="1" s="1"/>
  <c r="CK261" i="1"/>
  <c r="CW261" i="1" s="1"/>
  <c r="DB261" i="1" s="1"/>
  <c r="DR316" i="1"/>
  <c r="CG391" i="1"/>
  <c r="AL391" i="1" s="1" a="1"/>
  <c r="AL391" i="1" s="1"/>
  <c r="CK285" i="1"/>
  <c r="CW285" i="1" s="1"/>
  <c r="DB285" i="1" s="1"/>
  <c r="CG314" i="1"/>
  <c r="AL314" i="1" s="1" a="1"/>
  <c r="AL314" i="1" s="1"/>
  <c r="DR247" i="1"/>
  <c r="DL209" i="1"/>
  <c r="CK372" i="1"/>
  <c r="CW372" i="1" s="1"/>
  <c r="DB372" i="1" s="1"/>
  <c r="DR388" i="1"/>
  <c r="CK271" i="1"/>
  <c r="CM271" i="1" s="1"/>
  <c r="CG173" i="1"/>
  <c r="AL173" i="1" s="1" a="1"/>
  <c r="AL173" i="1" s="1"/>
  <c r="CK400" i="1"/>
  <c r="CM400" i="1" s="1"/>
  <c r="CK229" i="1"/>
  <c r="CM229" i="1" s="1"/>
  <c r="CG272" i="1"/>
  <c r="AL272" i="1" s="1" a="1"/>
  <c r="AL272" i="1" s="1"/>
  <c r="DR194" i="1"/>
  <c r="CG276" i="1"/>
  <c r="AL276" i="1" s="1" a="1"/>
  <c r="AL276" i="1" s="1"/>
  <c r="CK366" i="1"/>
  <c r="CW366" i="1" s="1"/>
  <c r="DB366" i="1" s="1"/>
  <c r="DL320" i="1"/>
  <c r="DR320" i="1"/>
  <c r="DR277" i="1"/>
  <c r="CK343" i="1"/>
  <c r="CW343" i="1" s="1"/>
  <c r="DB343" i="1" s="1"/>
  <c r="CG332" i="1"/>
  <c r="AL332" i="1" s="1" a="1"/>
  <c r="AL332" i="1" s="1"/>
  <c r="DR332" i="1"/>
  <c r="DR373" i="1"/>
  <c r="CG405" i="1"/>
  <c r="AL405" i="1" s="1" a="1"/>
  <c r="AL405" i="1" s="1"/>
  <c r="DR324" i="1"/>
  <c r="DL286" i="1"/>
  <c r="DR315" i="1"/>
  <c r="DL266" i="1"/>
  <c r="CG298" i="1"/>
  <c r="AL298" i="1" s="1" a="1"/>
  <c r="AL298" i="1" s="1"/>
  <c r="DR34" i="1"/>
  <c r="DL34" i="1"/>
  <c r="CG257" i="1"/>
  <c r="AL257" i="1" s="1" a="1"/>
  <c r="AL257" i="1" s="1"/>
  <c r="CK397" i="1"/>
  <c r="CW397" i="1" s="1"/>
  <c r="DB397" i="1" s="1"/>
  <c r="DR256" i="1"/>
  <c r="DL256" i="1"/>
  <c r="DL277" i="1"/>
  <c r="DR249" i="1"/>
  <c r="DL297" i="1"/>
  <c r="DR386" i="1"/>
  <c r="CK399" i="1"/>
  <c r="CM399" i="1" s="1"/>
  <c r="CK341" i="1"/>
  <c r="CM341" i="1" s="1"/>
  <c r="CG406" i="1"/>
  <c r="AL406" i="1" s="1" a="1"/>
  <c r="AL406" i="1" s="1"/>
  <c r="CG295" i="1"/>
  <c r="AL295" i="1" s="1" a="1"/>
  <c r="AL295" i="1" s="1"/>
  <c r="DL194" i="1"/>
  <c r="CG303" i="1"/>
  <c r="AL303" i="1" s="1" a="1"/>
  <c r="AL303" i="1" s="1"/>
  <c r="CG167" i="1"/>
  <c r="AL167" i="1" s="1" a="1"/>
  <c r="AL167" i="1" s="1"/>
  <c r="CK344" i="1"/>
  <c r="CM344" i="1" s="1"/>
  <c r="CG265" i="1"/>
  <c r="AL265" i="1" s="1" a="1"/>
  <c r="AL265" i="1" s="1"/>
  <c r="DL269" i="1"/>
  <c r="DR371" i="1"/>
  <c r="CG376" i="1"/>
  <c r="AL376" i="1" s="1" a="1"/>
  <c r="AL376" i="1" s="1"/>
  <c r="CG168" i="1"/>
  <c r="AL168" i="1" s="1" a="1"/>
  <c r="AL168" i="1" s="1"/>
  <c r="CG281" i="1"/>
  <c r="AL281" i="1" s="1" a="1"/>
  <c r="AL281" i="1" s="1"/>
  <c r="DR370" i="1"/>
  <c r="CG86" i="1"/>
  <c r="AL86" i="1" s="1" a="1"/>
  <c r="AL86" i="1" s="1"/>
  <c r="CG383" i="1"/>
  <c r="AL383" i="1" s="1" a="1"/>
  <c r="AL383" i="1" s="1"/>
  <c r="CK312" i="1"/>
  <c r="CW312" i="1" s="1"/>
  <c r="DB312" i="1" s="1"/>
  <c r="CG313" i="1"/>
  <c r="AL313" i="1" s="1" a="1"/>
  <c r="AL313" i="1" s="1"/>
  <c r="DL395" i="1"/>
  <c r="DR395" i="1"/>
  <c r="DR337" i="1"/>
  <c r="CK345" i="1"/>
  <c r="CM345" i="1" s="1"/>
  <c r="CK364" i="1"/>
  <c r="CM364" i="1" s="1"/>
  <c r="CG115" i="1"/>
  <c r="AL115" i="1" s="1" a="1"/>
  <c r="AL115" i="1" s="1"/>
  <c r="CG377" i="1"/>
  <c r="AL377" i="1" s="1" a="1"/>
  <c r="AL377" i="1" s="1"/>
  <c r="CK284" i="1"/>
  <c r="CM284" i="1" s="1"/>
  <c r="DL372" i="1"/>
  <c r="CG288" i="1"/>
  <c r="AL288" i="1" s="1" a="1"/>
  <c r="AL288" i="1" s="1"/>
  <c r="DR407" i="1"/>
  <c r="CG407" i="1"/>
  <c r="AL407" i="1" s="1" a="1"/>
  <c r="AL407" i="1" s="1"/>
  <c r="CG251" i="1"/>
  <c r="AL251" i="1" s="1" a="1"/>
  <c r="AL251" i="1" s="1"/>
  <c r="DL251" i="1"/>
  <c r="CG355" i="1"/>
  <c r="AL355" i="1" s="1" a="1"/>
  <c r="AL355" i="1" s="1"/>
  <c r="DR359" i="1"/>
  <c r="DL359" i="1"/>
  <c r="DL364" i="1"/>
  <c r="DR302" i="1"/>
  <c r="CG387" i="1"/>
  <c r="AL387" i="1" s="1" a="1"/>
  <c r="AL387" i="1" s="1"/>
  <c r="CK277" i="1"/>
  <c r="CM277" i="1" s="1"/>
  <c r="CK249" i="1"/>
  <c r="CM249" i="1" s="1"/>
  <c r="CK286" i="1"/>
  <c r="CW286" i="1" s="1"/>
  <c r="DB286" i="1" s="1"/>
  <c r="DR18" i="1"/>
  <c r="CG172" i="1"/>
  <c r="AL172" i="1" s="1" a="1"/>
  <c r="AL172" i="1" s="1"/>
  <c r="DR172" i="1"/>
  <c r="CG245" i="1"/>
  <c r="AL245" i="1" s="1" a="1"/>
  <c r="AL245" i="1" s="1"/>
  <c r="DR309" i="1"/>
  <c r="CM267" i="1"/>
  <c r="DL309" i="1"/>
  <c r="CK389" i="1"/>
  <c r="CM389" i="1" s="1"/>
  <c r="DL264" i="1"/>
  <c r="DR338" i="1"/>
  <c r="CG338" i="1"/>
  <c r="AL338" i="1" s="1" a="1"/>
  <c r="AL338" i="1" s="1"/>
  <c r="CG385" i="1"/>
  <c r="AL385" i="1" s="1" a="1"/>
  <c r="AL385" i="1" s="1"/>
  <c r="DR385" i="1"/>
  <c r="CK278" i="1"/>
  <c r="CW278" i="1" s="1"/>
  <c r="DB278" i="1" s="1"/>
  <c r="CK212" i="1"/>
  <c r="CW212" i="1" s="1"/>
  <c r="DB212" i="1" s="1"/>
  <c r="CG151" i="1"/>
  <c r="AL151" i="1" s="1" a="1"/>
  <c r="AL151" i="1" s="1"/>
  <c r="CK50" i="1"/>
  <c r="CM50" i="1" s="1"/>
  <c r="CG274" i="1"/>
  <c r="AL274" i="1" s="1" a="1"/>
  <c r="AL274" i="1" s="1"/>
  <c r="CK282" i="1"/>
  <c r="CM282" i="1" s="1"/>
  <c r="CK294" i="1"/>
  <c r="CW294" i="1" s="1"/>
  <c r="DB294" i="1" s="1"/>
  <c r="CK194" i="1"/>
  <c r="CM194" i="1" s="1"/>
  <c r="DL409" i="1"/>
  <c r="CG409" i="1"/>
  <c r="AL409" i="1" s="1" a="1"/>
  <c r="AL409" i="1" s="1"/>
  <c r="CK24" i="1"/>
  <c r="DA51" i="1"/>
  <c r="CG392" i="1"/>
  <c r="AL392" i="1" s="1" a="1"/>
  <c r="AL392" i="1" s="1"/>
  <c r="CG317" i="1"/>
  <c r="AL317" i="1" s="1" a="1"/>
  <c r="AL317" i="1" s="1"/>
  <c r="CK246" i="1"/>
  <c r="CW246" i="1" s="1"/>
  <c r="DB246" i="1" s="1"/>
  <c r="CG305" i="1"/>
  <c r="AL305" i="1" s="1" a="1"/>
  <c r="AL305" i="1" s="1"/>
  <c r="CG342" i="1"/>
  <c r="AL342" i="1" s="1" a="1"/>
  <c r="AL342" i="1" s="1"/>
  <c r="CK340" i="1"/>
  <c r="CM340" i="1" s="1"/>
  <c r="L17" i="7"/>
  <c r="DK12" i="1"/>
  <c r="AN33" i="1" l="1"/>
  <c r="BD33" i="1" s="1"/>
  <c r="AM33" i="1"/>
  <c r="AN338" i="1"/>
  <c r="BD338" i="1" s="1"/>
  <c r="AM338" i="1"/>
  <c r="AN392" i="1"/>
  <c r="BD392" i="1" s="1"/>
  <c r="AM392" i="1"/>
  <c r="AN295" i="1"/>
  <c r="BD295" i="1" s="1"/>
  <c r="AM295" i="1"/>
  <c r="AN367" i="1"/>
  <c r="BD367" i="1" s="1"/>
  <c r="AM367" i="1"/>
  <c r="AN296" i="1"/>
  <c r="BD296" i="1" s="1"/>
  <c r="AM296" i="1"/>
  <c r="AN238" i="1"/>
  <c r="BD238" i="1" s="1"/>
  <c r="AM238" i="1"/>
  <c r="AN244" i="1"/>
  <c r="BD244" i="1" s="1"/>
  <c r="AM244" i="1"/>
  <c r="AN173" i="1"/>
  <c r="BD173" i="1" s="1"/>
  <c r="AM173" i="1"/>
  <c r="AN355" i="1"/>
  <c r="BD355" i="1" s="1"/>
  <c r="AM355" i="1"/>
  <c r="AN39" i="1"/>
  <c r="BD39" i="1" s="1"/>
  <c r="AM39" i="1"/>
  <c r="AN237" i="1"/>
  <c r="BD237" i="1" s="1"/>
  <c r="AM237" i="1"/>
  <c r="AN313" i="1"/>
  <c r="BD313" i="1" s="1"/>
  <c r="AM313" i="1"/>
  <c r="AN405" i="1"/>
  <c r="BD405" i="1" s="1"/>
  <c r="AM405" i="1"/>
  <c r="AN280" i="1"/>
  <c r="BD280" i="1" s="1"/>
  <c r="AM280" i="1"/>
  <c r="AN358" i="1"/>
  <c r="BD358" i="1" s="1"/>
  <c r="AM358" i="1"/>
  <c r="AN360" i="1"/>
  <c r="BD360" i="1" s="1"/>
  <c r="AM360" i="1"/>
  <c r="AN409" i="1"/>
  <c r="BD409" i="1" s="1"/>
  <c r="AM409" i="1"/>
  <c r="AN251" i="1"/>
  <c r="BD251" i="1" s="1"/>
  <c r="AM251" i="1"/>
  <c r="AN86" i="1"/>
  <c r="BD86" i="1" s="1"/>
  <c r="AM86" i="1"/>
  <c r="AN379" i="1"/>
  <c r="BD379" i="1" s="1"/>
  <c r="AM379" i="1"/>
  <c r="AN100" i="1"/>
  <c r="BD100" i="1" s="1"/>
  <c r="AM100" i="1"/>
  <c r="AN357" i="1"/>
  <c r="BD357" i="1" s="1"/>
  <c r="AM357" i="1"/>
  <c r="AN125" i="1"/>
  <c r="BD125" i="1" s="1"/>
  <c r="AM125" i="1"/>
  <c r="AN383" i="1"/>
  <c r="BD383" i="1" s="1"/>
  <c r="AM383" i="1"/>
  <c r="AN407" i="1"/>
  <c r="BD407" i="1" s="1"/>
  <c r="AM407" i="1"/>
  <c r="AN404" i="1"/>
  <c r="BD404" i="1" s="1"/>
  <c r="AM404" i="1"/>
  <c r="AN182" i="1"/>
  <c r="BD182" i="1" s="1"/>
  <c r="AM182" i="1"/>
  <c r="AN245" i="1"/>
  <c r="BD245" i="1" s="1"/>
  <c r="AM245" i="1"/>
  <c r="AN281" i="1"/>
  <c r="BD281" i="1" s="1"/>
  <c r="AM281" i="1"/>
  <c r="AN332" i="1"/>
  <c r="BD332" i="1" s="1"/>
  <c r="AM332" i="1"/>
  <c r="AN381" i="1"/>
  <c r="BD381" i="1" s="1"/>
  <c r="AM381" i="1"/>
  <c r="AN307" i="1"/>
  <c r="BD307" i="1" s="1"/>
  <c r="AM307" i="1"/>
  <c r="AN291" i="1"/>
  <c r="BD291" i="1" s="1"/>
  <c r="AM291" i="1"/>
  <c r="AN321" i="1"/>
  <c r="BD321" i="1" s="1"/>
  <c r="AM321" i="1"/>
  <c r="AN288" i="1"/>
  <c r="BD288" i="1" s="1"/>
  <c r="AM288" i="1"/>
  <c r="AN168" i="1"/>
  <c r="BD168" i="1" s="1"/>
  <c r="AM168" i="1"/>
  <c r="AN314" i="1"/>
  <c r="BD314" i="1" s="1"/>
  <c r="AM314" i="1"/>
  <c r="AN362" i="1"/>
  <c r="BD362" i="1" s="1"/>
  <c r="AM362" i="1"/>
  <c r="AN273" i="1"/>
  <c r="BD273" i="1" s="1"/>
  <c r="AM273" i="1"/>
  <c r="AN156" i="1"/>
  <c r="BD156" i="1" s="1"/>
  <c r="AM156" i="1"/>
  <c r="AN274" i="1"/>
  <c r="BD274" i="1" s="1"/>
  <c r="AM274" i="1"/>
  <c r="AN172" i="1"/>
  <c r="BD172" i="1" s="1"/>
  <c r="AM172" i="1"/>
  <c r="AN376" i="1"/>
  <c r="BD376" i="1" s="1"/>
  <c r="AM376" i="1"/>
  <c r="AN390" i="1"/>
  <c r="BD390" i="1" s="1"/>
  <c r="AM390" i="1"/>
  <c r="AN262" i="1"/>
  <c r="BD262" i="1" s="1"/>
  <c r="AM262" i="1"/>
  <c r="AN348" i="1"/>
  <c r="BD348" i="1" s="1"/>
  <c r="AM348" i="1"/>
  <c r="AN391" i="1"/>
  <c r="BD391" i="1" s="1"/>
  <c r="AM391" i="1"/>
  <c r="AN382" i="1"/>
  <c r="BD382" i="1" s="1"/>
  <c r="AM382" i="1"/>
  <c r="AN371" i="1"/>
  <c r="BD371" i="1" s="1"/>
  <c r="AM371" i="1"/>
  <c r="AN299" i="1"/>
  <c r="BD299" i="1" s="1"/>
  <c r="AM299" i="1"/>
  <c r="AN120" i="1"/>
  <c r="BD120" i="1" s="1"/>
  <c r="AM120" i="1"/>
  <c r="AN406" i="1"/>
  <c r="BD406" i="1" s="1"/>
  <c r="AM406" i="1"/>
  <c r="AN151" i="1"/>
  <c r="BD151" i="1" s="1"/>
  <c r="AM151" i="1"/>
  <c r="AN377" i="1"/>
  <c r="BD377" i="1" s="1"/>
  <c r="AM377" i="1"/>
  <c r="AN353" i="1"/>
  <c r="BD353" i="1" s="1"/>
  <c r="AM353" i="1"/>
  <c r="AN308" i="1"/>
  <c r="BD308" i="1" s="1"/>
  <c r="AM308" i="1"/>
  <c r="AN356" i="1"/>
  <c r="BD356" i="1" s="1"/>
  <c r="AM356" i="1"/>
  <c r="AN411" i="1"/>
  <c r="BD411" i="1" s="1"/>
  <c r="AM411" i="1"/>
  <c r="AN115" i="1"/>
  <c r="BD115" i="1" s="1"/>
  <c r="AM115" i="1"/>
  <c r="AN265" i="1"/>
  <c r="BD265" i="1" s="1"/>
  <c r="AM265" i="1"/>
  <c r="AN257" i="1"/>
  <c r="BD257" i="1" s="1"/>
  <c r="AM257" i="1"/>
  <c r="AN394" i="1"/>
  <c r="BD394" i="1" s="1"/>
  <c r="AM394" i="1"/>
  <c r="AN260" i="1"/>
  <c r="BD260" i="1" s="1"/>
  <c r="AM260" i="1"/>
  <c r="AN322" i="1"/>
  <c r="BD322" i="1" s="1"/>
  <c r="AM322" i="1"/>
  <c r="AN276" i="1"/>
  <c r="BD276" i="1" s="1"/>
  <c r="AM276" i="1"/>
  <c r="AN311" i="1"/>
  <c r="BD311" i="1" s="1"/>
  <c r="AM311" i="1"/>
  <c r="AN334" i="1"/>
  <c r="BD334" i="1" s="1"/>
  <c r="AM334" i="1"/>
  <c r="AN293" i="1"/>
  <c r="BD293" i="1" s="1"/>
  <c r="AM293" i="1"/>
  <c r="AN331" i="1"/>
  <c r="BD331" i="1" s="1"/>
  <c r="AM331" i="1"/>
  <c r="AN305" i="1"/>
  <c r="BD305" i="1" s="1"/>
  <c r="AM305" i="1"/>
  <c r="AN387" i="1"/>
  <c r="BD387" i="1" s="1"/>
  <c r="AM387" i="1"/>
  <c r="AN167" i="1"/>
  <c r="BD167" i="1" s="1"/>
  <c r="AM167" i="1"/>
  <c r="AN117" i="1"/>
  <c r="BD117" i="1" s="1"/>
  <c r="AM117" i="1"/>
  <c r="AN253" i="1"/>
  <c r="BD253" i="1" s="1"/>
  <c r="AM253" i="1"/>
  <c r="AN306" i="1"/>
  <c r="BD306" i="1" s="1"/>
  <c r="AM306" i="1"/>
  <c r="AN342" i="1"/>
  <c r="BD342" i="1" s="1"/>
  <c r="AM342" i="1"/>
  <c r="AN385" i="1"/>
  <c r="BD385" i="1" s="1"/>
  <c r="AM385" i="1"/>
  <c r="AN303" i="1"/>
  <c r="BD303" i="1" s="1"/>
  <c r="AM303" i="1"/>
  <c r="AN298" i="1"/>
  <c r="BD298" i="1" s="1"/>
  <c r="AM298" i="1"/>
  <c r="AN272" i="1"/>
  <c r="BD272" i="1" s="1"/>
  <c r="AM272" i="1"/>
  <c r="AN317" i="1"/>
  <c r="BD317" i="1" s="1"/>
  <c r="AM317" i="1"/>
  <c r="AN401" i="1"/>
  <c r="BD401" i="1" s="1"/>
  <c r="AM401" i="1"/>
  <c r="AN402" i="1"/>
  <c r="BD402" i="1" s="1"/>
  <c r="AM402" i="1"/>
  <c r="AN279" i="1"/>
  <c r="BD279" i="1" s="1"/>
  <c r="AM279" i="1"/>
  <c r="AN230" i="1"/>
  <c r="BD230" i="1" s="1"/>
  <c r="AM230" i="1"/>
  <c r="AN243" i="1"/>
  <c r="BD243" i="1" s="1"/>
  <c r="AM243" i="1"/>
  <c r="DA395" i="1"/>
  <c r="DD395" i="1" s="1"/>
  <c r="CW300" i="1"/>
  <c r="DB300" i="1" s="1"/>
  <c r="CW264" i="1"/>
  <c r="DB264" i="1" s="1"/>
  <c r="CW319" i="1"/>
  <c r="DB319" i="1" s="1"/>
  <c r="CW410" i="1"/>
  <c r="DB410" i="1" s="1"/>
  <c r="CM70" i="1"/>
  <c r="CM369" i="1"/>
  <c r="CM101" i="1"/>
  <c r="CW365" i="1"/>
  <c r="DB365" i="1" s="1"/>
  <c r="CW386" i="1"/>
  <c r="DB386" i="1" s="1"/>
  <c r="CW375" i="1"/>
  <c r="DB375" i="1" s="1"/>
  <c r="CM349" i="1"/>
  <c r="CF206" i="1"/>
  <c r="CF128" i="1"/>
  <c r="CF177" i="1"/>
  <c r="CM330" i="1"/>
  <c r="CM266" i="1"/>
  <c r="CM370" i="1"/>
  <c r="CF53" i="1"/>
  <c r="CF152" i="1"/>
  <c r="CF150" i="1"/>
  <c r="CF80" i="1"/>
  <c r="BI80" i="1" s="1"/>
  <c r="CF224" i="1"/>
  <c r="CF186" i="1"/>
  <c r="BI186" i="1" s="1"/>
  <c r="CF78" i="1"/>
  <c r="CM337" i="1"/>
  <c r="CW336" i="1"/>
  <c r="DB336" i="1" s="1"/>
  <c r="CF55" i="1"/>
  <c r="CF143" i="1"/>
  <c r="CM297" i="1"/>
  <c r="CF93" i="1"/>
  <c r="CF179" i="1"/>
  <c r="CF123" i="1"/>
  <c r="CF184" i="1"/>
  <c r="CF13" i="1"/>
  <c r="BI13" i="1" s="1"/>
  <c r="CF37" i="1"/>
  <c r="CF240" i="1"/>
  <c r="CF104" i="1"/>
  <c r="CF64" i="1"/>
  <c r="CF221" i="1"/>
  <c r="CF103" i="1"/>
  <c r="CF32" i="1"/>
  <c r="BI32" i="1" s="1"/>
  <c r="CF74" i="1"/>
  <c r="CF52" i="1"/>
  <c r="CF226" i="1"/>
  <c r="CF105" i="1"/>
  <c r="CF111" i="1"/>
  <c r="BI111" i="1" s="1"/>
  <c r="CF204" i="1"/>
  <c r="BI204" i="1" s="1"/>
  <c r="CF213" i="1"/>
  <c r="CF197" i="1"/>
  <c r="CF216" i="1"/>
  <c r="CM361" i="1"/>
  <c r="CF69" i="1"/>
  <c r="CF88" i="1"/>
  <c r="BI88" i="1" s="1"/>
  <c r="CF200" i="1"/>
  <c r="CF54" i="1"/>
  <c r="CG54" i="1" s="1"/>
  <c r="AL54" i="1" s="1" a="1"/>
  <c r="AL54" i="1" s="1"/>
  <c r="CF23" i="1"/>
  <c r="BI23" i="1" s="1"/>
  <c r="CF171" i="1"/>
  <c r="CF45" i="1"/>
  <c r="CM329" i="1"/>
  <c r="CF59" i="1"/>
  <c r="CF161" i="1"/>
  <c r="CF25" i="1"/>
  <c r="BI25" i="1" s="1"/>
  <c r="CF96" i="1"/>
  <c r="BI96" i="1" s="1"/>
  <c r="CF21" i="1"/>
  <c r="BI21" i="1" s="1"/>
  <c r="CF231" i="1"/>
  <c r="CF92" i="1"/>
  <c r="BI92" i="1" s="1"/>
  <c r="CF98" i="1"/>
  <c r="BI98" i="1" s="1"/>
  <c r="CF199" i="1"/>
  <c r="CF60" i="1"/>
  <c r="BI60" i="1" s="1"/>
  <c r="CF189" i="1"/>
  <c r="CF42" i="1"/>
  <c r="BI42" i="1" s="1"/>
  <c r="CF30" i="1"/>
  <c r="BI30" i="1" s="1"/>
  <c r="CF236" i="1"/>
  <c r="BI236" i="1" s="1"/>
  <c r="CF198" i="1"/>
  <c r="CF97" i="1"/>
  <c r="CF191" i="1"/>
  <c r="BI191" i="1" s="1"/>
  <c r="CF175" i="1"/>
  <c r="BI175" i="1" s="1"/>
  <c r="CF138" i="1"/>
  <c r="CF47" i="1"/>
  <c r="BI47" i="1" s="1"/>
  <c r="CF193" i="1"/>
  <c r="CF192" i="1"/>
  <c r="BI192" i="1" s="1"/>
  <c r="CF112" i="1"/>
  <c r="CF145" i="1"/>
  <c r="BI145" i="1" s="1"/>
  <c r="CF136" i="1"/>
  <c r="CF108" i="1"/>
  <c r="BI108" i="1" s="1"/>
  <c r="CF132" i="1"/>
  <c r="CF148" i="1"/>
  <c r="CG148" i="1" s="1"/>
  <c r="AL148" i="1" s="1" a="1"/>
  <c r="AL148" i="1" s="1"/>
  <c r="CF106" i="1"/>
  <c r="CF84" i="1"/>
  <c r="CF233" i="1"/>
  <c r="BI233" i="1" s="1"/>
  <c r="CF46" i="1"/>
  <c r="BI46" i="1" s="1"/>
  <c r="CF160" i="1"/>
  <c r="CF201" i="1"/>
  <c r="BI201" i="1" s="1"/>
  <c r="CF14" i="1"/>
  <c r="BI14" i="1" s="1"/>
  <c r="CF20" i="1"/>
  <c r="BI20" i="1" s="1"/>
  <c r="CF178" i="1"/>
  <c r="CF144" i="1"/>
  <c r="BI144" i="1" s="1"/>
  <c r="CF79" i="1"/>
  <c r="CF133" i="1"/>
  <c r="CW287" i="1"/>
  <c r="DB287" i="1" s="1"/>
  <c r="CF56" i="1"/>
  <c r="BI56" i="1" s="1"/>
  <c r="CF66" i="1"/>
  <c r="BI66" i="1" s="1"/>
  <c r="CF135" i="1"/>
  <c r="CF67" i="1"/>
  <c r="CF15" i="1"/>
  <c r="BI15" i="1" s="1"/>
  <c r="CF228" i="1"/>
  <c r="BI228" i="1" s="1"/>
  <c r="CF158" i="1"/>
  <c r="CF202" i="1"/>
  <c r="CF94" i="1"/>
  <c r="CF116" i="1"/>
  <c r="CF170" i="1"/>
  <c r="BI170" i="1" s="1"/>
  <c r="CF62" i="1"/>
  <c r="BI62" i="1" s="1"/>
  <c r="CF176" i="1"/>
  <c r="CF239" i="1"/>
  <c r="BI239" i="1" s="1"/>
  <c r="CF185" i="1"/>
  <c r="BI185" i="1" s="1"/>
  <c r="CF162" i="1"/>
  <c r="BI162" i="1" s="1"/>
  <c r="CF57" i="1"/>
  <c r="CF190" i="1"/>
  <c r="BI190" i="1" s="1"/>
  <c r="CF234" i="1"/>
  <c r="BI234" i="1" s="1"/>
  <c r="CF126" i="1"/>
  <c r="BI126" i="1" s="1"/>
  <c r="CF130" i="1"/>
  <c r="CF164" i="1"/>
  <c r="CF122" i="1"/>
  <c r="BI122" i="1" s="1"/>
  <c r="CF48" i="1"/>
  <c r="CF90" i="1"/>
  <c r="CF68" i="1"/>
  <c r="BI68" i="1" s="1"/>
  <c r="CF217" i="1"/>
  <c r="BI217" i="1" s="1"/>
  <c r="CF28" i="1"/>
  <c r="BI28" i="1" s="1"/>
  <c r="CF36" i="1"/>
  <c r="BI36" i="1" s="1"/>
  <c r="CF210" i="1"/>
  <c r="CF26" i="1"/>
  <c r="BI26" i="1" s="1"/>
  <c r="CF95" i="1"/>
  <c r="CF188" i="1"/>
  <c r="CF140" i="1"/>
  <c r="CF232" i="1"/>
  <c r="BI232" i="1" s="1"/>
  <c r="CF61" i="1"/>
  <c r="CF222" i="1"/>
  <c r="BI222" i="1" s="1"/>
  <c r="CF102" i="1"/>
  <c r="BI102" i="1" s="1"/>
  <c r="CW373" i="1"/>
  <c r="DB373" i="1" s="1"/>
  <c r="CF58" i="1"/>
  <c r="CF129" i="1"/>
  <c r="CF223" i="1"/>
  <c r="CF169" i="1"/>
  <c r="CF109" i="1"/>
  <c r="CF165" i="1"/>
  <c r="CF134" i="1"/>
  <c r="DA347" i="1"/>
  <c r="DD347" i="1" s="1"/>
  <c r="CM350" i="1"/>
  <c r="DR108" i="1"/>
  <c r="CF196" i="1"/>
  <c r="BI196" i="1" s="1"/>
  <c r="CF218" i="1"/>
  <c r="BI218" i="1" s="1"/>
  <c r="CF110" i="1"/>
  <c r="BI110" i="1" s="1"/>
  <c r="CF142" i="1"/>
  <c r="CF215" i="1"/>
  <c r="BI215" i="1" s="1"/>
  <c r="CF76" i="1"/>
  <c r="CF205" i="1"/>
  <c r="CM270" i="1"/>
  <c r="CF219" i="1"/>
  <c r="CF38" i="1"/>
  <c r="BI38" i="1" s="1"/>
  <c r="CF211" i="1"/>
  <c r="BI211" i="1" s="1"/>
  <c r="CF91" i="1"/>
  <c r="BI91" i="1" s="1"/>
  <c r="CF83" i="1"/>
  <c r="BI83" i="1" s="1"/>
  <c r="CF241" i="1"/>
  <c r="BI241" i="1" s="1"/>
  <c r="CF89" i="1"/>
  <c r="BI89" i="1" s="1"/>
  <c r="CF49" i="1"/>
  <c r="BI49" i="1" s="1"/>
  <c r="CF149" i="1"/>
  <c r="BI149" i="1" s="1"/>
  <c r="CF187" i="1"/>
  <c r="BI187" i="1" s="1"/>
  <c r="CF27" i="1"/>
  <c r="BI27" i="1" s="1"/>
  <c r="CF163" i="1"/>
  <c r="BI163" i="1" s="1"/>
  <c r="CF139" i="1"/>
  <c r="BI139" i="1" s="1"/>
  <c r="CF155" i="1"/>
  <c r="BI155" i="1" s="1"/>
  <c r="CF203" i="1"/>
  <c r="BI203" i="1" s="1"/>
  <c r="CF235" i="1"/>
  <c r="BI235" i="1" s="1"/>
  <c r="DR143" i="1"/>
  <c r="DR25" i="1"/>
  <c r="CF147" i="1"/>
  <c r="BI147" i="1" s="1"/>
  <c r="DR210" i="1"/>
  <c r="CF227" i="1"/>
  <c r="BI227" i="1" s="1"/>
  <c r="DR152" i="1"/>
  <c r="CG80" i="1"/>
  <c r="AL80" i="1" s="1" a="1"/>
  <c r="AL80" i="1" s="1"/>
  <c r="DL80" i="1"/>
  <c r="DR80" i="1"/>
  <c r="DR224" i="1"/>
  <c r="DR78" i="1"/>
  <c r="CF35" i="1"/>
  <c r="BI35" i="1" s="1"/>
  <c r="CF131" i="1"/>
  <c r="BI131" i="1" s="1"/>
  <c r="CF99" i="1"/>
  <c r="BI99" i="1" s="1"/>
  <c r="CF75" i="1"/>
  <c r="BI75" i="1" s="1"/>
  <c r="CF43" i="1"/>
  <c r="BI43" i="1" s="1"/>
  <c r="DR128" i="1"/>
  <c r="CG128" i="1"/>
  <c r="AL128" i="1" s="1" a="1"/>
  <c r="AL128" i="1" s="1"/>
  <c r="DR93" i="1"/>
  <c r="CF87" i="1"/>
  <c r="BI87" i="1" s="1"/>
  <c r="CF16" i="1"/>
  <c r="BI16" i="1" s="1"/>
  <c r="CF119" i="1"/>
  <c r="BI119" i="1" s="1"/>
  <c r="CF127" i="1"/>
  <c r="BI127" i="1" s="1"/>
  <c r="CF220" i="1"/>
  <c r="BI220" i="1" s="1"/>
  <c r="CF166" i="1"/>
  <c r="BI166" i="1" s="1"/>
  <c r="CF81" i="1"/>
  <c r="BI81" i="1" s="1"/>
  <c r="CF65" i="1"/>
  <c r="BI65" i="1" s="1"/>
  <c r="CF225" i="1"/>
  <c r="BI225" i="1" s="1"/>
  <c r="CF73" i="1"/>
  <c r="BI73" i="1" s="1"/>
  <c r="CF41" i="1"/>
  <c r="BI41" i="1" s="1"/>
  <c r="CF19" i="1"/>
  <c r="BI19" i="1" s="1"/>
  <c r="DR179" i="1"/>
  <c r="CG179" i="1"/>
  <c r="AL179" i="1" s="1" a="1"/>
  <c r="AL179" i="1" s="1"/>
  <c r="DR15" i="1"/>
  <c r="DR112" i="1"/>
  <c r="DR79" i="1"/>
  <c r="CF63" i="1"/>
  <c r="BI63" i="1" s="1"/>
  <c r="CF159" i="1"/>
  <c r="BI159" i="1" s="1"/>
  <c r="CF118" i="1"/>
  <c r="BI118" i="1" s="1"/>
  <c r="CF107" i="1"/>
  <c r="BI107" i="1" s="1"/>
  <c r="DR200" i="1"/>
  <c r="DR54" i="1"/>
  <c r="DR23" i="1"/>
  <c r="CF154" i="1"/>
  <c r="BI154" i="1" s="1"/>
  <c r="CF174" i="1"/>
  <c r="BI174" i="1" s="1"/>
  <c r="CF180" i="1"/>
  <c r="BI180" i="1" s="1"/>
  <c r="CF146" i="1"/>
  <c r="BI146" i="1" s="1"/>
  <c r="CF114" i="1"/>
  <c r="BI114" i="1" s="1"/>
  <c r="CF208" i="1"/>
  <c r="BI208" i="1" s="1"/>
  <c r="CF72" i="1"/>
  <c r="BI72" i="1" s="1"/>
  <c r="CF82" i="1"/>
  <c r="BI82" i="1" s="1"/>
  <c r="CF183" i="1"/>
  <c r="BI183" i="1" s="1"/>
  <c r="CF44" i="1"/>
  <c r="BI44" i="1" s="1"/>
  <c r="CF141" i="1"/>
  <c r="BI141" i="1" s="1"/>
  <c r="CF214" i="1"/>
  <c r="BI214" i="1" s="1"/>
  <c r="CF12" i="1"/>
  <c r="BI12" i="1" s="1"/>
  <c r="CF113" i="1"/>
  <c r="BI113" i="1" s="1"/>
  <c r="CF207" i="1"/>
  <c r="BI207" i="1" s="1"/>
  <c r="CF153" i="1"/>
  <c r="BI153" i="1" s="1"/>
  <c r="CF137" i="1"/>
  <c r="BI137" i="1" s="1"/>
  <c r="CF77" i="1"/>
  <c r="BI77" i="1" s="1"/>
  <c r="CF29" i="1"/>
  <c r="BI29" i="1" s="1"/>
  <c r="CF31" i="1"/>
  <c r="BI31" i="1" s="1"/>
  <c r="CM301" i="1"/>
  <c r="CM269" i="1"/>
  <c r="CM290" i="1"/>
  <c r="CM363" i="1"/>
  <c r="CM354" i="1"/>
  <c r="CM368" i="1"/>
  <c r="CM121" i="1"/>
  <c r="CM388" i="1"/>
  <c r="CW304" i="1"/>
  <c r="DB304" i="1" s="1"/>
  <c r="CM374" i="1"/>
  <c r="CM275" i="1"/>
  <c r="CM380" i="1"/>
  <c r="CW248" i="1"/>
  <c r="DB248" i="1" s="1"/>
  <c r="CW318" i="1"/>
  <c r="DB318" i="1" s="1"/>
  <c r="CW339" i="1"/>
  <c r="DB339" i="1" s="1"/>
  <c r="CM333" i="1"/>
  <c r="CM384" i="1"/>
  <c r="CW325" i="1"/>
  <c r="DB325" i="1" s="1"/>
  <c r="CM315" i="1"/>
  <c r="CM268" i="1"/>
  <c r="CM85" i="1"/>
  <c r="CW71" i="1"/>
  <c r="DB71" i="1" s="1"/>
  <c r="CM124" i="1"/>
  <c r="CW396" i="1"/>
  <c r="DB396" i="1" s="1"/>
  <c r="CM283" i="1"/>
  <c r="S9" i="5"/>
  <c r="CW242" i="1"/>
  <c r="DB242" i="1" s="1"/>
  <c r="CW323" i="1"/>
  <c r="DB323" i="1" s="1"/>
  <c r="CW393" i="1"/>
  <c r="DB393" i="1" s="1"/>
  <c r="CW252" i="1"/>
  <c r="CW255" i="1"/>
  <c r="CW157" i="1"/>
  <c r="CW263" i="1"/>
  <c r="DB263" i="1" s="1"/>
  <c r="CW181" i="1"/>
  <c r="DB181" i="1" s="1"/>
  <c r="CM324" i="1"/>
  <c r="CW408" i="1"/>
  <c r="DB408" i="1" s="1"/>
  <c r="CW309" i="1"/>
  <c r="DB309" i="1" s="1"/>
  <c r="CM327" i="1"/>
  <c r="CW328" i="1"/>
  <c r="DB328" i="1" s="1"/>
  <c r="CM378" i="1"/>
  <c r="CW403" i="1"/>
  <c r="CM316" i="1"/>
  <c r="CW258" i="1"/>
  <c r="DB258" i="1" s="1"/>
  <c r="CK298" i="1"/>
  <c r="CW298" i="1" s="1"/>
  <c r="DB298" i="1" s="1"/>
  <c r="CK182" i="1"/>
  <c r="CM182" i="1" s="1"/>
  <c r="CK100" i="1"/>
  <c r="CM100" i="1" s="1"/>
  <c r="CK244" i="1"/>
  <c r="CM244" i="1" s="1"/>
  <c r="CK405" i="1"/>
  <c r="CM405" i="1" s="1"/>
  <c r="CK332" i="1"/>
  <c r="CW332" i="1" s="1"/>
  <c r="DB332" i="1" s="1"/>
  <c r="CK311" i="1"/>
  <c r="CM311" i="1" s="1"/>
  <c r="CK356" i="1"/>
  <c r="CW356" i="1" s="1"/>
  <c r="DB356" i="1" s="1"/>
  <c r="CK392" i="1"/>
  <c r="CW392" i="1" s="1"/>
  <c r="DB392" i="1" s="1"/>
  <c r="CK367" i="1"/>
  <c r="CM367" i="1" s="1"/>
  <c r="CK307" i="1"/>
  <c r="CW307" i="1" s="1"/>
  <c r="DB307" i="1" s="1"/>
  <c r="CK338" i="1"/>
  <c r="CW338" i="1" s="1"/>
  <c r="DB338" i="1" s="1"/>
  <c r="CK387" i="1"/>
  <c r="CM387" i="1" s="1"/>
  <c r="CK168" i="1"/>
  <c r="CM168" i="1" s="1"/>
  <c r="CK167" i="1"/>
  <c r="CM167" i="1" s="1"/>
  <c r="CK238" i="1"/>
  <c r="CM238" i="1" s="1"/>
  <c r="CK390" i="1"/>
  <c r="CW390" i="1" s="1"/>
  <c r="DB390" i="1" s="1"/>
  <c r="CK381" i="1"/>
  <c r="CW381" i="1" s="1"/>
  <c r="DB381" i="1" s="1"/>
  <c r="CK151" i="1"/>
  <c r="CM151" i="1" s="1"/>
  <c r="CK172" i="1"/>
  <c r="CM172" i="1" s="1"/>
  <c r="CK245" i="1"/>
  <c r="CW245" i="1" s="1"/>
  <c r="DB245" i="1" s="1"/>
  <c r="CK288" i="1"/>
  <c r="CM288" i="1" s="1"/>
  <c r="CK355" i="1"/>
  <c r="CW355" i="1" s="1"/>
  <c r="DB355" i="1" s="1"/>
  <c r="CK125" i="1"/>
  <c r="CM125" i="1" s="1"/>
  <c r="CK348" i="1"/>
  <c r="CM348" i="1" s="1"/>
  <c r="CK385" i="1"/>
  <c r="CM385" i="1" s="1"/>
  <c r="CK237" i="1"/>
  <c r="CW237" i="1" s="1"/>
  <c r="DB237" i="1" s="1"/>
  <c r="CK409" i="1"/>
  <c r="CW409" i="1" s="1"/>
  <c r="DB409" i="1" s="1"/>
  <c r="CK115" i="1"/>
  <c r="CW115" i="1" s="1"/>
  <c r="DB115" i="1" s="1"/>
  <c r="CK391" i="1"/>
  <c r="CM391" i="1" s="1"/>
  <c r="CK371" i="1"/>
  <c r="CM371" i="1" s="1"/>
  <c r="CK260" i="1"/>
  <c r="CM260" i="1" s="1"/>
  <c r="CK156" i="1"/>
  <c r="CM156" i="1" s="1"/>
  <c r="CK257" i="1"/>
  <c r="CM257" i="1" s="1"/>
  <c r="CK379" i="1"/>
  <c r="CW379" i="1" s="1"/>
  <c r="DB379" i="1" s="1"/>
  <c r="CW289" i="1"/>
  <c r="DB289" i="1" s="1"/>
  <c r="CK33" i="1"/>
  <c r="CM33" i="1" s="1"/>
  <c r="CM351" i="1"/>
  <c r="CK314" i="1"/>
  <c r="CW314" i="1" s="1"/>
  <c r="DB314" i="1" s="1"/>
  <c r="CK243" i="1"/>
  <c r="CW243" i="1" s="1"/>
  <c r="DB243" i="1" s="1"/>
  <c r="CK383" i="1"/>
  <c r="CM383" i="1" s="1"/>
  <c r="CK382" i="1"/>
  <c r="CM382" i="1" s="1"/>
  <c r="CK251" i="1"/>
  <c r="CM251" i="1" s="1"/>
  <c r="CK265" i="1"/>
  <c r="CW265" i="1" s="1"/>
  <c r="DB265" i="1" s="1"/>
  <c r="CK331" i="1"/>
  <c r="CW331" i="1" s="1"/>
  <c r="DB331" i="1" s="1"/>
  <c r="CK342" i="1"/>
  <c r="CW342" i="1" s="1"/>
  <c r="DB342" i="1" s="1"/>
  <c r="CK274" i="1"/>
  <c r="CW274" i="1" s="1"/>
  <c r="DB274" i="1" s="1"/>
  <c r="CK299" i="1"/>
  <c r="CM299" i="1" s="1"/>
  <c r="CK120" i="1"/>
  <c r="CW120" i="1" s="1"/>
  <c r="DB120" i="1" s="1"/>
  <c r="CK313" i="1"/>
  <c r="CW313" i="1" s="1"/>
  <c r="DB313" i="1" s="1"/>
  <c r="CK295" i="1"/>
  <c r="CM295" i="1" s="1"/>
  <c r="CK262" i="1"/>
  <c r="CM262" i="1" s="1"/>
  <c r="CK279" i="1"/>
  <c r="CW279" i="1" s="1"/>
  <c r="DB279" i="1" s="1"/>
  <c r="DD320" i="1"/>
  <c r="DD326" i="1"/>
  <c r="CW277" i="1"/>
  <c r="DB277" i="1" s="1"/>
  <c r="DD51" i="1"/>
  <c r="CW364" i="1"/>
  <c r="CM286" i="1"/>
  <c r="CW284" i="1"/>
  <c r="DB284" i="1" s="1"/>
  <c r="CM343" i="1"/>
  <c r="CM397" i="1"/>
  <c r="CW249" i="1"/>
  <c r="DB249" i="1" s="1"/>
  <c r="CW344" i="1"/>
  <c r="DB344" i="1" s="1"/>
  <c r="CW229" i="1"/>
  <c r="DB229" i="1" s="1"/>
  <c r="CW271" i="1"/>
  <c r="DB271" i="1" s="1"/>
  <c r="CM246" i="1"/>
  <c r="CM292" i="1"/>
  <c r="CW340" i="1"/>
  <c r="DB340" i="1" s="1"/>
  <c r="CW194" i="1"/>
  <c r="DB194" i="1" s="1"/>
  <c r="CM261" i="1"/>
  <c r="CM352" i="1"/>
  <c r="DA209" i="1"/>
  <c r="DA212" i="1"/>
  <c r="DA302" i="1"/>
  <c r="DA278" i="1"/>
  <c r="DA247" i="1"/>
  <c r="DA398" i="1"/>
  <c r="DA346" i="1"/>
  <c r="DA312" i="1"/>
  <c r="DA335" i="1"/>
  <c r="DA195" i="1"/>
  <c r="DA261" i="1"/>
  <c r="DA294" i="1"/>
  <c r="DA285" i="1"/>
  <c r="DA292" i="1"/>
  <c r="DA352" i="1"/>
  <c r="DA397" i="1"/>
  <c r="DA372" i="1"/>
  <c r="DA366" i="1"/>
  <c r="DL410" i="1"/>
  <c r="DR410" i="1"/>
  <c r="DA70" i="1"/>
  <c r="DL288" i="1"/>
  <c r="DL406" i="1"/>
  <c r="DL397" i="1"/>
  <c r="DR397" i="1"/>
  <c r="DA354" i="1"/>
  <c r="DL311" i="1"/>
  <c r="DL371" i="1"/>
  <c r="DR360" i="1"/>
  <c r="CW389" i="1"/>
  <c r="DB389" i="1" s="1"/>
  <c r="CM346" i="1"/>
  <c r="DA267" i="1"/>
  <c r="DA384" i="1"/>
  <c r="CW250" i="1"/>
  <c r="DB250" i="1" s="1"/>
  <c r="DA327" i="1"/>
  <c r="CM285" i="1"/>
  <c r="CM335" i="1"/>
  <c r="DL294" i="1"/>
  <c r="DR294" i="1"/>
  <c r="DR299" i="1"/>
  <c r="CK303" i="1"/>
  <c r="CM303" i="1" s="1"/>
  <c r="CK406" i="1"/>
  <c r="CM406" i="1" s="1"/>
  <c r="CW341" i="1"/>
  <c r="DB341" i="1" s="1"/>
  <c r="DR125" i="1"/>
  <c r="CM366" i="1"/>
  <c r="CK353" i="1"/>
  <c r="CM353" i="1" s="1"/>
  <c r="DR308" i="1"/>
  <c r="CM312" i="1"/>
  <c r="CW282" i="1"/>
  <c r="DB282" i="1" s="1"/>
  <c r="DL290" i="1"/>
  <c r="DR290" i="1"/>
  <c r="DA324" i="1"/>
  <c r="CM212" i="1"/>
  <c r="DR229" i="1"/>
  <c r="DL229" i="1"/>
  <c r="DL195" i="1"/>
  <c r="DR195" i="1"/>
  <c r="CK362" i="1"/>
  <c r="CM362" i="1" s="1"/>
  <c r="CK394" i="1"/>
  <c r="CW394" i="1" s="1"/>
  <c r="DB394" i="1" s="1"/>
  <c r="DA256" i="1"/>
  <c r="CW310" i="1"/>
  <c r="DB310" i="1" s="1"/>
  <c r="DR367" i="1"/>
  <c r="DA283" i="1"/>
  <c r="CK293" i="1"/>
  <c r="CW293" i="1" s="1"/>
  <c r="DB293" i="1" s="1"/>
  <c r="CK230" i="1"/>
  <c r="CM230" i="1" s="1"/>
  <c r="CM40" i="1"/>
  <c r="DL22" i="1"/>
  <c r="DR22" i="1"/>
  <c r="DL370" i="1"/>
  <c r="DL318" i="1"/>
  <c r="DR318" i="1"/>
  <c r="DR238" i="1"/>
  <c r="DR293" i="1"/>
  <c r="DR329" i="1"/>
  <c r="DL329" i="1"/>
  <c r="DR327" i="1"/>
  <c r="DL327" i="1"/>
  <c r="DL300" i="1"/>
  <c r="DR300" i="1"/>
  <c r="DR312" i="1"/>
  <c r="DL312" i="1"/>
  <c r="DR352" i="1"/>
  <c r="DL352" i="1"/>
  <c r="DL336" i="1"/>
  <c r="DR336" i="1"/>
  <c r="CK272" i="1"/>
  <c r="CW272" i="1" s="1"/>
  <c r="DB272" i="1" s="1"/>
  <c r="DA369" i="1"/>
  <c r="CK273" i="1"/>
  <c r="CW273" i="1" s="1"/>
  <c r="DB273" i="1" s="1"/>
  <c r="CK358" i="1"/>
  <c r="CW358" i="1" s="1"/>
  <c r="DB358" i="1" s="1"/>
  <c r="CM398" i="1"/>
  <c r="CK334" i="1"/>
  <c r="CW334" i="1" s="1"/>
  <c r="DB334" i="1" s="1"/>
  <c r="DA270" i="1"/>
  <c r="DA363" i="1"/>
  <c r="DA269" i="1"/>
  <c r="DA361" i="1"/>
  <c r="CM278" i="1"/>
  <c r="CM294" i="1"/>
  <c r="DA388" i="1"/>
  <c r="DA337" i="1"/>
  <c r="DL50" i="1"/>
  <c r="DR50" i="1"/>
  <c r="DL384" i="1"/>
  <c r="DR384" i="1"/>
  <c r="DA101" i="1"/>
  <c r="CK401" i="1"/>
  <c r="CM401" i="1" s="1"/>
  <c r="DL284" i="1"/>
  <c r="DR284" i="1"/>
  <c r="CK306" i="1"/>
  <c r="CM306" i="1" s="1"/>
  <c r="DR398" i="1"/>
  <c r="DL398" i="1"/>
  <c r="DR283" i="1"/>
  <c r="DL283" i="1"/>
  <c r="CW400" i="1"/>
  <c r="DB400" i="1" s="1"/>
  <c r="DA315" i="1"/>
  <c r="DA330" i="1"/>
  <c r="CK308" i="1"/>
  <c r="CW308" i="1" s="1"/>
  <c r="DB308" i="1" s="1"/>
  <c r="DR156" i="1"/>
  <c r="CM302" i="1"/>
  <c r="CW345" i="1"/>
  <c r="DB345" i="1" s="1"/>
  <c r="DL366" i="1"/>
  <c r="DR366" i="1"/>
  <c r="DA266" i="1"/>
  <c r="BT177" i="1"/>
  <c r="DA121" i="1"/>
  <c r="DR348" i="1"/>
  <c r="DA275" i="1"/>
  <c r="DA368" i="1"/>
  <c r="DA350" i="1"/>
  <c r="CK296" i="1"/>
  <c r="CW296" i="1" s="1"/>
  <c r="DB296" i="1" s="1"/>
  <c r="CW254" i="1"/>
  <c r="DB254" i="1" s="1"/>
  <c r="DD359" i="1"/>
  <c r="DL124" i="1"/>
  <c r="DR124" i="1"/>
  <c r="CK281" i="1"/>
  <c r="CW281" i="1" s="1"/>
  <c r="DB281" i="1" s="1"/>
  <c r="DA329" i="1"/>
  <c r="DR333" i="1"/>
  <c r="DL333" i="1"/>
  <c r="DA343" i="1"/>
  <c r="DR157" i="1"/>
  <c r="DL157" i="1"/>
  <c r="DL101" i="1"/>
  <c r="DR101" i="1"/>
  <c r="DA349" i="1"/>
  <c r="CK253" i="1"/>
  <c r="CM253" i="1" s="1"/>
  <c r="DA290" i="1"/>
  <c r="CM195" i="1"/>
  <c r="DL396" i="1"/>
  <c r="DR396" i="1"/>
  <c r="DA378" i="1"/>
  <c r="DA246" i="1"/>
  <c r="DL351" i="1"/>
  <c r="DR351" i="1"/>
  <c r="DR393" i="1"/>
  <c r="DL393" i="1"/>
  <c r="DL268" i="1"/>
  <c r="DR268" i="1"/>
  <c r="CK377" i="1"/>
  <c r="CW377" i="1" s="1"/>
  <c r="DB377" i="1" s="1"/>
  <c r="DA351" i="1"/>
  <c r="DR376" i="1"/>
  <c r="CM372" i="1"/>
  <c r="CK39" i="1"/>
  <c r="CM39" i="1" s="1"/>
  <c r="DL404" i="1"/>
  <c r="DR279" i="1"/>
  <c r="CW259" i="1"/>
  <c r="DB259" i="1" s="1"/>
  <c r="CK357" i="1"/>
  <c r="CW357" i="1" s="1"/>
  <c r="DB357" i="1" s="1"/>
  <c r="DA333" i="1"/>
  <c r="DL248" i="1"/>
  <c r="DR248" i="1"/>
  <c r="CK305" i="1"/>
  <c r="CM305" i="1" s="1"/>
  <c r="DL275" i="1"/>
  <c r="DR275" i="1"/>
  <c r="CM24" i="1"/>
  <c r="CK407" i="1"/>
  <c r="CM407" i="1" s="1"/>
  <c r="DL375" i="1"/>
  <c r="DR375" i="1"/>
  <c r="DA319" i="1"/>
  <c r="DA316" i="1"/>
  <c r="CK276" i="1"/>
  <c r="CM276" i="1" s="1"/>
  <c r="CK173" i="1"/>
  <c r="CW173" i="1" s="1"/>
  <c r="DB173" i="1" s="1"/>
  <c r="DL328" i="1"/>
  <c r="DR328" i="1"/>
  <c r="CM247" i="1"/>
  <c r="CK404" i="1"/>
  <c r="CM404" i="1" s="1"/>
  <c r="DL315" i="1"/>
  <c r="DL339" i="1"/>
  <c r="DR339" i="1"/>
  <c r="DL374" i="1"/>
  <c r="DR374" i="1"/>
  <c r="DA268" i="1"/>
  <c r="DL369" i="1"/>
  <c r="DR369" i="1"/>
  <c r="DR289" i="1"/>
  <c r="DL289" i="1"/>
  <c r="DA375" i="1"/>
  <c r="DR354" i="1"/>
  <c r="DL354" i="1"/>
  <c r="DR262" i="1"/>
  <c r="DL271" i="1"/>
  <c r="DR271" i="1"/>
  <c r="CW399" i="1"/>
  <c r="DB399" i="1" s="1"/>
  <c r="DA365" i="1"/>
  <c r="DA297" i="1"/>
  <c r="DR168" i="1"/>
  <c r="CK376" i="1"/>
  <c r="CW376" i="1" s="1"/>
  <c r="DB376" i="1" s="1"/>
  <c r="DL17" i="1"/>
  <c r="DR17" i="1"/>
  <c r="CK402" i="1"/>
  <c r="CM402" i="1" s="1"/>
  <c r="CM209" i="1"/>
  <c r="CK360" i="1"/>
  <c r="CW360" i="1" s="1"/>
  <c r="DB360" i="1" s="1"/>
  <c r="DA380" i="1"/>
  <c r="DA370" i="1"/>
  <c r="DR252" i="1"/>
  <c r="DL252" i="1"/>
  <c r="DL363" i="1"/>
  <c r="CK411" i="1"/>
  <c r="CM411" i="1" s="1"/>
  <c r="CM18" i="1"/>
  <c r="DA301" i="1"/>
  <c r="DR303" i="1"/>
  <c r="CK117" i="1"/>
  <c r="CW117" i="1" s="1"/>
  <c r="DB117" i="1" s="1"/>
  <c r="CK280" i="1"/>
  <c r="CW280" i="1" s="1"/>
  <c r="DB280" i="1" s="1"/>
  <c r="DA124" i="1"/>
  <c r="DR350" i="1"/>
  <c r="DL350" i="1"/>
  <c r="CK291" i="1"/>
  <c r="CW291" i="1" s="1"/>
  <c r="DB291" i="1" s="1"/>
  <c r="CK321" i="1"/>
  <c r="CW321" i="1" s="1"/>
  <c r="DB321" i="1" s="1"/>
  <c r="CM17" i="1"/>
  <c r="DA85" i="1"/>
  <c r="DA264" i="1"/>
  <c r="CK317" i="1"/>
  <c r="CW317" i="1" s="1"/>
  <c r="DB317" i="1" s="1"/>
  <c r="DA374" i="1"/>
  <c r="CK86" i="1"/>
  <c r="CW86" i="1" s="1"/>
  <c r="DB86" i="1" s="1"/>
  <c r="DA286" i="1"/>
  <c r="DL340" i="1"/>
  <c r="DR340" i="1"/>
  <c r="CK322" i="1"/>
  <c r="CW322" i="1" s="1"/>
  <c r="DB322" i="1" s="1"/>
  <c r="L18" i="7"/>
  <c r="DA300" i="1" l="1"/>
  <c r="CG234" i="1"/>
  <c r="AL234" i="1" s="1" a="1"/>
  <c r="AL234" i="1" s="1"/>
  <c r="AN54" i="1"/>
  <c r="BD54" i="1" s="1"/>
  <c r="AM54" i="1"/>
  <c r="AN179" i="1"/>
  <c r="BD179" i="1" s="1"/>
  <c r="AM179" i="1"/>
  <c r="CG210" i="1"/>
  <c r="AL210" i="1" s="1" a="1"/>
  <c r="AL210" i="1" s="1"/>
  <c r="BI210" i="1"/>
  <c r="CG165" i="1"/>
  <c r="AL165" i="1" s="1" a="1"/>
  <c r="AL165" i="1" s="1"/>
  <c r="BI165" i="1"/>
  <c r="DR176" i="1"/>
  <c r="BI176" i="1"/>
  <c r="DR231" i="1"/>
  <c r="BI231" i="1"/>
  <c r="DR197" i="1"/>
  <c r="BI197" i="1"/>
  <c r="CG184" i="1"/>
  <c r="AL184" i="1" s="1" a="1"/>
  <c r="AL184" i="1" s="1"/>
  <c r="BI184" i="1"/>
  <c r="DL184" i="1" s="1"/>
  <c r="BI109" i="1"/>
  <c r="DL109" i="1" s="1"/>
  <c r="DR28" i="1"/>
  <c r="CG178" i="1"/>
  <c r="AL178" i="1" s="1" a="1"/>
  <c r="AL178" i="1" s="1"/>
  <c r="BI178" i="1"/>
  <c r="DL178" i="1" s="1"/>
  <c r="DR193" i="1"/>
  <c r="BI193" i="1"/>
  <c r="BI213" i="1"/>
  <c r="DL213" i="1" s="1"/>
  <c r="DR123" i="1"/>
  <c r="BI123" i="1"/>
  <c r="DL123" i="1" s="1"/>
  <c r="CG169" i="1"/>
  <c r="AL169" i="1" s="1" a="1"/>
  <c r="AL169" i="1" s="1"/>
  <c r="BI169" i="1"/>
  <c r="DL20" i="1"/>
  <c r="BI179" i="1"/>
  <c r="DL179" i="1" s="1"/>
  <c r="BI219" i="1"/>
  <c r="DL219" i="1" s="1"/>
  <c r="DL223" i="1"/>
  <c r="BI223" i="1"/>
  <c r="BI116" i="1"/>
  <c r="DL116" i="1" s="1"/>
  <c r="DR14" i="1"/>
  <c r="DR138" i="1"/>
  <c r="BI138" i="1"/>
  <c r="CG25" i="1"/>
  <c r="AL25" i="1" s="1" a="1"/>
  <c r="AL25" i="1" s="1"/>
  <c r="CG93" i="1"/>
  <c r="AL93" i="1" s="1" a="1"/>
  <c r="AL93" i="1" s="1"/>
  <c r="BI93" i="1"/>
  <c r="DL93" i="1" s="1"/>
  <c r="DR177" i="1"/>
  <c r="BI177" i="1"/>
  <c r="DR129" i="1"/>
  <c r="BI129" i="1"/>
  <c r="CG90" i="1"/>
  <c r="AL90" i="1" s="1" a="1"/>
  <c r="AL90" i="1" s="1"/>
  <c r="BI90" i="1"/>
  <c r="DL94" i="1"/>
  <c r="BI94" i="1"/>
  <c r="DR161" i="1"/>
  <c r="BI161" i="1"/>
  <c r="CG105" i="1"/>
  <c r="AL105" i="1" s="1" a="1"/>
  <c r="AL105" i="1" s="1"/>
  <c r="BI105" i="1"/>
  <c r="BI128" i="1"/>
  <c r="DL128" i="1" s="1"/>
  <c r="DR205" i="1"/>
  <c r="BI205" i="1"/>
  <c r="DR58" i="1"/>
  <c r="BI58" i="1"/>
  <c r="DR48" i="1"/>
  <c r="BI48" i="1"/>
  <c r="CG202" i="1"/>
  <c r="AL202" i="1" s="1" a="1"/>
  <c r="AL202" i="1" s="1"/>
  <c r="BI202" i="1"/>
  <c r="CG160" i="1"/>
  <c r="AL160" i="1" s="1" a="1"/>
  <c r="AL160" i="1" s="1"/>
  <c r="BI160" i="1"/>
  <c r="BI59" i="1"/>
  <c r="DL59" i="1" s="1"/>
  <c r="CG226" i="1"/>
  <c r="AL226" i="1" s="1" a="1"/>
  <c r="AL226" i="1" s="1"/>
  <c r="BI226" i="1"/>
  <c r="BI143" i="1"/>
  <c r="DL143" i="1" s="1"/>
  <c r="DR206" i="1"/>
  <c r="BI206" i="1"/>
  <c r="CG76" i="1"/>
  <c r="AL76" i="1" s="1" a="1"/>
  <c r="AL76" i="1" s="1"/>
  <c r="BI76" i="1"/>
  <c r="CG158" i="1"/>
  <c r="AL158" i="1" s="1" a="1"/>
  <c r="AL158" i="1" s="1"/>
  <c r="BI158" i="1"/>
  <c r="DL158" i="1" s="1"/>
  <c r="BI97" i="1"/>
  <c r="DL97" i="1" s="1"/>
  <c r="BI52" i="1"/>
  <c r="DL52" i="1" s="1"/>
  <c r="CG55" i="1"/>
  <c r="AL55" i="1" s="1" a="1"/>
  <c r="AL55" i="1" s="1"/>
  <c r="BI55" i="1"/>
  <c r="BI164" i="1"/>
  <c r="DL164" i="1" s="1"/>
  <c r="DR198" i="1"/>
  <c r="BI198" i="1"/>
  <c r="CG45" i="1"/>
  <c r="AL45" i="1" s="1" a="1"/>
  <c r="AL45" i="1" s="1"/>
  <c r="BI45" i="1"/>
  <c r="DR74" i="1"/>
  <c r="BI74" i="1"/>
  <c r="AN148" i="1"/>
  <c r="BD148" i="1" s="1"/>
  <c r="AM148" i="1"/>
  <c r="CG142" i="1"/>
  <c r="AL142" i="1" s="1" a="1"/>
  <c r="AL142" i="1" s="1"/>
  <c r="BI142" i="1"/>
  <c r="CG130" i="1"/>
  <c r="AL130" i="1" s="1" a="1"/>
  <c r="AL130" i="1" s="1"/>
  <c r="BI130" i="1"/>
  <c r="DL15" i="1"/>
  <c r="DR84" i="1"/>
  <c r="BI84" i="1"/>
  <c r="DR171" i="1"/>
  <c r="BI171" i="1"/>
  <c r="DR32" i="1"/>
  <c r="CG61" i="1"/>
  <c r="AL61" i="1" s="1" a="1"/>
  <c r="AL61" i="1" s="1"/>
  <c r="BI61" i="1"/>
  <c r="BI67" i="1"/>
  <c r="DL67" i="1" s="1"/>
  <c r="BI106" i="1"/>
  <c r="DL106" i="1" s="1"/>
  <c r="DR30" i="1"/>
  <c r="CG23" i="1"/>
  <c r="AL23" i="1" s="1" a="1"/>
  <c r="AL23" i="1" s="1"/>
  <c r="DL23" i="1"/>
  <c r="DR103" i="1"/>
  <c r="BI103" i="1"/>
  <c r="BI78" i="1"/>
  <c r="DL78" i="1" s="1"/>
  <c r="AN80" i="1"/>
  <c r="BD80" i="1" s="1"/>
  <c r="AM80" i="1"/>
  <c r="DR135" i="1"/>
  <c r="BI135" i="1"/>
  <c r="DL135" i="1" s="1"/>
  <c r="DR148" i="1"/>
  <c r="BI148" i="1"/>
  <c r="DL148" i="1" s="1"/>
  <c r="BI54" i="1"/>
  <c r="DL54" i="1" s="1"/>
  <c r="DR221" i="1"/>
  <c r="BI221" i="1"/>
  <c r="DL221" i="1" s="1"/>
  <c r="DR140" i="1"/>
  <c r="BI140" i="1"/>
  <c r="BI132" i="1"/>
  <c r="DL132" i="1" s="1"/>
  <c r="DR189" i="1"/>
  <c r="BI189" i="1"/>
  <c r="CG200" i="1"/>
  <c r="AL200" i="1" s="1" a="1"/>
  <c r="AL200" i="1" s="1"/>
  <c r="BI200" i="1"/>
  <c r="DL64" i="1"/>
  <c r="BI64" i="1"/>
  <c r="CG224" i="1"/>
  <c r="AL224" i="1" s="1" a="1"/>
  <c r="AL224" i="1" s="1"/>
  <c r="BI224" i="1"/>
  <c r="DL224" i="1" s="1"/>
  <c r="CG188" i="1"/>
  <c r="AL188" i="1" s="1" a="1"/>
  <c r="AL188" i="1" s="1"/>
  <c r="BI188" i="1"/>
  <c r="BI57" i="1"/>
  <c r="DL57" i="1" s="1"/>
  <c r="CG104" i="1"/>
  <c r="AL104" i="1" s="1" a="1"/>
  <c r="AL104" i="1" s="1"/>
  <c r="BI104" i="1"/>
  <c r="CG123" i="1"/>
  <c r="AL123" i="1" s="1" a="1"/>
  <c r="AL123" i="1" s="1"/>
  <c r="CG177" i="1"/>
  <c r="AL177" i="1" s="1" a="1"/>
  <c r="AL177" i="1" s="1"/>
  <c r="CG95" i="1"/>
  <c r="AL95" i="1" s="1" a="1"/>
  <c r="AL95" i="1" s="1"/>
  <c r="BI95" i="1"/>
  <c r="DR136" i="1"/>
  <c r="BI136" i="1"/>
  <c r="DL136" i="1" s="1"/>
  <c r="DR199" i="1"/>
  <c r="BI199" i="1"/>
  <c r="DR69" i="1"/>
  <c r="BI69" i="1"/>
  <c r="CG240" i="1"/>
  <c r="AL240" i="1" s="1" a="1"/>
  <c r="AL240" i="1" s="1"/>
  <c r="BI240" i="1"/>
  <c r="DL240" i="1" s="1"/>
  <c r="DR150" i="1"/>
  <c r="BI150" i="1"/>
  <c r="AN234" i="1"/>
  <c r="BD234" i="1" s="1"/>
  <c r="AM234" i="1"/>
  <c r="DR26" i="1"/>
  <c r="BI133" i="1"/>
  <c r="DL133" i="1" s="1"/>
  <c r="CG37" i="1"/>
  <c r="AL37" i="1" s="1" a="1"/>
  <c r="AL37" i="1" s="1"/>
  <c r="BI37" i="1"/>
  <c r="BI152" i="1"/>
  <c r="DL152" i="1" s="1"/>
  <c r="AN128" i="1"/>
  <c r="BD128" i="1" s="1"/>
  <c r="AM128" i="1"/>
  <c r="DR134" i="1"/>
  <c r="BI134" i="1"/>
  <c r="DL134" i="1" s="1"/>
  <c r="CG79" i="1"/>
  <c r="AL79" i="1" s="1" a="1"/>
  <c r="AL79" i="1" s="1"/>
  <c r="BI79" i="1"/>
  <c r="DL79" i="1" s="1"/>
  <c r="BI112" i="1"/>
  <c r="DL112" i="1" s="1"/>
  <c r="DR216" i="1"/>
  <c r="BI216" i="1"/>
  <c r="DL216" i="1" s="1"/>
  <c r="DL13" i="1"/>
  <c r="CG53" i="1"/>
  <c r="AL53" i="1" s="1" a="1"/>
  <c r="AL53" i="1" s="1"/>
  <c r="BI53" i="1"/>
  <c r="DL53" i="1" s="1"/>
  <c r="DA410" i="1"/>
  <c r="CG143" i="1"/>
  <c r="AL143" i="1" s="1" a="1"/>
  <c r="AL143" i="1" s="1"/>
  <c r="CG206" i="1"/>
  <c r="AL206" i="1" s="1" a="1"/>
  <c r="AL206" i="1" s="1"/>
  <c r="DL32" i="1"/>
  <c r="DL84" i="1"/>
  <c r="DA386" i="1"/>
  <c r="DD386" i="1" s="1"/>
  <c r="CG134" i="1"/>
  <c r="AL134" i="1" s="1" a="1"/>
  <c r="AL134" i="1" s="1"/>
  <c r="CG112" i="1"/>
  <c r="AL112" i="1" s="1" a="1"/>
  <c r="AL112" i="1" s="1"/>
  <c r="CG64" i="1"/>
  <c r="AL64" i="1" s="1" a="1"/>
  <c r="AL64" i="1" s="1"/>
  <c r="CK179" i="1"/>
  <c r="CW179" i="1" s="1"/>
  <c r="DB179" i="1" s="1"/>
  <c r="DR67" i="1"/>
  <c r="CG221" i="1"/>
  <c r="AL221" i="1" s="1" a="1"/>
  <c r="AL221" i="1" s="1"/>
  <c r="CG135" i="1"/>
  <c r="AL135" i="1" s="1" a="1"/>
  <c r="AL135" i="1" s="1"/>
  <c r="DR53" i="1"/>
  <c r="CG13" i="1"/>
  <c r="AL13" i="1" s="1" a="1"/>
  <c r="AL13" i="1" s="1"/>
  <c r="DR13" i="1"/>
  <c r="CG216" i="1"/>
  <c r="AL216" i="1" s="1" a="1"/>
  <c r="AL216" i="1" s="1"/>
  <c r="DL14" i="1"/>
  <c r="DR106" i="1"/>
  <c r="CG106" i="1"/>
  <c r="AL106" i="1" s="1" a="1"/>
  <c r="AL106" i="1" s="1"/>
  <c r="DL200" i="1"/>
  <c r="DL37" i="1"/>
  <c r="CG84" i="1"/>
  <c r="AL84" i="1" s="1" a="1"/>
  <c r="AL84" i="1" s="1"/>
  <c r="CG152" i="1"/>
  <c r="AL152" i="1" s="1" a="1"/>
  <c r="AL152" i="1" s="1"/>
  <c r="CG32" i="1"/>
  <c r="AL32" i="1" s="1" a="1"/>
  <c r="AL32" i="1" s="1"/>
  <c r="CG67" i="1"/>
  <c r="AL67" i="1" s="1" a="1"/>
  <c r="AL67" i="1" s="1"/>
  <c r="CG223" i="1"/>
  <c r="AL223" i="1" s="1" a="1"/>
  <c r="AL223" i="1" s="1"/>
  <c r="CG14" i="1"/>
  <c r="AL14" i="1" s="1" a="1"/>
  <c r="AL14" i="1" s="1"/>
  <c r="DL142" i="1"/>
  <c r="CG103" i="1"/>
  <c r="AL103" i="1" s="1" a="1"/>
  <c r="AL103" i="1" s="1"/>
  <c r="CG15" i="1"/>
  <c r="AL15" i="1" s="1" a="1"/>
  <c r="AL15" i="1" s="1"/>
  <c r="DL25" i="1"/>
  <c r="DL177" i="1"/>
  <c r="CG199" i="1"/>
  <c r="AL199" i="1" s="1" a="1"/>
  <c r="AL199" i="1" s="1"/>
  <c r="DR169" i="1"/>
  <c r="DR165" i="1"/>
  <c r="DR184" i="1"/>
  <c r="DR109" i="1"/>
  <c r="CG109" i="1"/>
  <c r="AL109" i="1" s="1" a="1"/>
  <c r="AL109" i="1" s="1"/>
  <c r="DL193" i="1"/>
  <c r="CG193" i="1"/>
  <c r="AL193" i="1" s="1" a="1"/>
  <c r="AL193" i="1" s="1"/>
  <c r="DL30" i="1"/>
  <c r="DR178" i="1"/>
  <c r="CG132" i="1"/>
  <c r="AL132" i="1" s="1" a="1"/>
  <c r="AL132" i="1" s="1"/>
  <c r="DR132" i="1"/>
  <c r="CG28" i="1"/>
  <c r="AL28" i="1" s="1" a="1"/>
  <c r="AL28" i="1" s="1"/>
  <c r="CG213" i="1"/>
  <c r="AL213" i="1" s="1" a="1"/>
  <c r="AL213" i="1" s="1"/>
  <c r="DR213" i="1"/>
  <c r="CG136" i="1"/>
  <c r="AL136" i="1" s="1" a="1"/>
  <c r="AL136" i="1" s="1"/>
  <c r="CG140" i="1"/>
  <c r="AL140" i="1" s="1" a="1"/>
  <c r="AL140" i="1" s="1"/>
  <c r="DL206" i="1"/>
  <c r="DR142" i="1"/>
  <c r="DL169" i="1"/>
  <c r="DL140" i="1"/>
  <c r="DA287" i="1"/>
  <c r="DD287" i="1" s="1"/>
  <c r="DR130" i="1"/>
  <c r="DL45" i="1"/>
  <c r="DA336" i="1"/>
  <c r="DD336" i="1" s="1"/>
  <c r="DL130" i="1"/>
  <c r="DL74" i="1"/>
  <c r="DR240" i="1"/>
  <c r="DL165" i="1"/>
  <c r="CG189" i="1"/>
  <c r="AL189" i="1" s="1" a="1"/>
  <c r="AL189" i="1" s="1"/>
  <c r="CG78" i="1"/>
  <c r="AL78" i="1" s="1" a="1"/>
  <c r="AL78" i="1" s="1"/>
  <c r="DL189" i="1"/>
  <c r="CG197" i="1"/>
  <c r="AL197" i="1" s="1" a="1"/>
  <c r="AL197" i="1" s="1"/>
  <c r="DR95" i="1"/>
  <c r="DL231" i="1"/>
  <c r="CG176" i="1"/>
  <c r="AL176" i="1" s="1" a="1"/>
  <c r="AL176" i="1" s="1"/>
  <c r="DL61" i="1"/>
  <c r="DL138" i="1"/>
  <c r="DR64" i="1"/>
  <c r="DL76" i="1"/>
  <c r="CG97" i="1"/>
  <c r="AL97" i="1" s="1" a="1"/>
  <c r="AL97" i="1" s="1"/>
  <c r="DR76" i="1"/>
  <c r="DR97" i="1"/>
  <c r="DA373" i="1"/>
  <c r="DD373" i="1" s="1"/>
  <c r="DR186" i="1"/>
  <c r="CG186" i="1"/>
  <c r="AL186" i="1" s="1" a="1"/>
  <c r="AL186" i="1" s="1"/>
  <c r="DL186" i="1"/>
  <c r="DL150" i="1"/>
  <c r="CG150" i="1"/>
  <c r="AL150" i="1" s="1" a="1"/>
  <c r="AL150" i="1" s="1"/>
  <c r="CG231" i="1"/>
  <c r="AL231" i="1" s="1" a="1"/>
  <c r="AL231" i="1" s="1"/>
  <c r="DL197" i="1"/>
  <c r="DR61" i="1"/>
  <c r="DL176" i="1"/>
  <c r="CG52" i="1"/>
  <c r="AL52" i="1" s="1" a="1"/>
  <c r="AL52" i="1" s="1"/>
  <c r="DL26" i="1"/>
  <c r="DR158" i="1"/>
  <c r="DR37" i="1"/>
  <c r="CG26" i="1"/>
  <c r="AL26" i="1" s="1" a="1"/>
  <c r="AL26" i="1" s="1"/>
  <c r="CG219" i="1"/>
  <c r="AL219" i="1" s="1" a="1"/>
  <c r="AL219" i="1" s="1"/>
  <c r="CG198" i="1"/>
  <c r="AL198" i="1" s="1" a="1"/>
  <c r="AL198" i="1" s="1"/>
  <c r="DR223" i="1"/>
  <c r="DL28" i="1"/>
  <c r="CG133" i="1"/>
  <c r="AL133" i="1" s="1" a="1"/>
  <c r="AL133" i="1" s="1"/>
  <c r="DR55" i="1"/>
  <c r="DL55" i="1"/>
  <c r="CG30" i="1"/>
  <c r="AL30" i="1" s="1" a="1"/>
  <c r="AL30" i="1" s="1"/>
  <c r="DR52" i="1"/>
  <c r="CG74" i="1"/>
  <c r="AL74" i="1" s="1" a="1"/>
  <c r="AL74" i="1" s="1"/>
  <c r="CG69" i="1"/>
  <c r="AL69" i="1" s="1" a="1"/>
  <c r="AL69" i="1" s="1"/>
  <c r="DR45" i="1"/>
  <c r="DL95" i="1"/>
  <c r="DL69" i="1"/>
  <c r="DR219" i="1"/>
  <c r="DL198" i="1"/>
  <c r="DL205" i="1"/>
  <c r="DL226" i="1"/>
  <c r="CG171" i="1"/>
  <c r="AL171" i="1" s="1" a="1"/>
  <c r="AL171" i="1" s="1"/>
  <c r="DR133" i="1"/>
  <c r="DR226" i="1"/>
  <c r="DR90" i="1"/>
  <c r="DL90" i="1"/>
  <c r="DL161" i="1"/>
  <c r="DL48" i="1"/>
  <c r="DR116" i="1"/>
  <c r="DR94" i="1"/>
  <c r="CG205" i="1"/>
  <c r="AL205" i="1" s="1" a="1"/>
  <c r="AL205" i="1" s="1"/>
  <c r="DR57" i="1"/>
  <c r="DL105" i="1"/>
  <c r="DL129" i="1"/>
  <c r="CG129" i="1"/>
  <c r="AL129" i="1" s="1" a="1"/>
  <c r="AL129" i="1" s="1"/>
  <c r="DR160" i="1"/>
  <c r="CG59" i="1"/>
  <c r="AL59" i="1" s="1" a="1"/>
  <c r="AL59" i="1" s="1"/>
  <c r="DL160" i="1"/>
  <c r="DL58" i="1"/>
  <c r="DL199" i="1"/>
  <c r="DR59" i="1"/>
  <c r="CG94" i="1"/>
  <c r="AL94" i="1" s="1" a="1"/>
  <c r="AL94" i="1" s="1"/>
  <c r="DL202" i="1"/>
  <c r="CG138" i="1"/>
  <c r="AL138" i="1" s="1" a="1"/>
  <c r="AL138" i="1" s="1"/>
  <c r="DR202" i="1"/>
  <c r="CG161" i="1"/>
  <c r="AL161" i="1" s="1" a="1"/>
  <c r="AL161" i="1" s="1"/>
  <c r="DR105" i="1"/>
  <c r="CG58" i="1"/>
  <c r="AL58" i="1" s="1" a="1"/>
  <c r="AL58" i="1" s="1"/>
  <c r="CG48" i="1"/>
  <c r="AL48" i="1" s="1" a="1"/>
  <c r="AL48" i="1" s="1"/>
  <c r="CG57" i="1"/>
  <c r="AL57" i="1" s="1" a="1"/>
  <c r="AL57" i="1" s="1"/>
  <c r="DR104" i="1"/>
  <c r="CG204" i="1"/>
  <c r="AL204" i="1" s="1" a="1"/>
  <c r="AL204" i="1" s="1"/>
  <c r="DR204" i="1"/>
  <c r="DL204" i="1"/>
  <c r="DR111" i="1"/>
  <c r="DL111" i="1"/>
  <c r="CG111" i="1"/>
  <c r="AL111" i="1" s="1" a="1"/>
  <c r="AL111" i="1" s="1"/>
  <c r="DL188" i="1"/>
  <c r="DL103" i="1"/>
  <c r="DR188" i="1"/>
  <c r="CG116" i="1"/>
  <c r="AL116" i="1" s="1" a="1"/>
  <c r="AL116" i="1" s="1"/>
  <c r="DL88" i="1"/>
  <c r="DR88" i="1"/>
  <c r="CG88" i="1"/>
  <c r="AL88" i="1" s="1" a="1"/>
  <c r="AL88" i="1" s="1"/>
  <c r="DL171" i="1"/>
  <c r="DL104" i="1"/>
  <c r="DL42" i="1"/>
  <c r="DR42" i="1"/>
  <c r="CG42" i="1"/>
  <c r="AL42" i="1" s="1" a="1"/>
  <c r="AL42" i="1" s="1"/>
  <c r="CW260" i="1"/>
  <c r="DB260" i="1" s="1"/>
  <c r="DL108" i="1"/>
  <c r="CG108" i="1"/>
  <c r="AL108" i="1" s="1" a="1"/>
  <c r="AL108" i="1" s="1"/>
  <c r="DL60" i="1"/>
  <c r="CG60" i="1"/>
  <c r="AL60" i="1" s="1" a="1"/>
  <c r="AL60" i="1" s="1"/>
  <c r="DR60" i="1"/>
  <c r="DR145" i="1"/>
  <c r="CG145" i="1"/>
  <c r="AL145" i="1" s="1" a="1"/>
  <c r="AL145" i="1" s="1"/>
  <c r="DL145" i="1"/>
  <c r="DL98" i="1"/>
  <c r="DR98" i="1"/>
  <c r="CG98" i="1"/>
  <c r="AL98" i="1" s="1" a="1"/>
  <c r="AL98" i="1" s="1"/>
  <c r="DL92" i="1"/>
  <c r="DR92" i="1"/>
  <c r="CG92" i="1"/>
  <c r="AL92" i="1" s="1" a="1"/>
  <c r="AL92" i="1" s="1"/>
  <c r="DL144" i="1"/>
  <c r="DR144" i="1"/>
  <c r="CG144" i="1"/>
  <c r="AL144" i="1" s="1" a="1"/>
  <c r="AL144" i="1" s="1"/>
  <c r="CG192" i="1"/>
  <c r="AL192" i="1" s="1" a="1"/>
  <c r="AL192" i="1" s="1"/>
  <c r="DL192" i="1"/>
  <c r="DR192" i="1"/>
  <c r="CG21" i="1"/>
  <c r="AL21" i="1" s="1" a="1"/>
  <c r="AL21" i="1" s="1"/>
  <c r="DL21" i="1"/>
  <c r="DR21" i="1"/>
  <c r="CG20" i="1"/>
  <c r="AL20" i="1" s="1" a="1"/>
  <c r="AL20" i="1" s="1"/>
  <c r="DR20" i="1"/>
  <c r="DL47" i="1"/>
  <c r="DR47" i="1"/>
  <c r="CG47" i="1"/>
  <c r="AL47" i="1" s="1" a="1"/>
  <c r="AL47" i="1" s="1"/>
  <c r="DL96" i="1"/>
  <c r="DR96" i="1"/>
  <c r="CG96" i="1"/>
  <c r="AL96" i="1" s="1" a="1"/>
  <c r="AL96" i="1" s="1"/>
  <c r="CG201" i="1"/>
  <c r="AL201" i="1" s="1" a="1"/>
  <c r="AL201" i="1" s="1"/>
  <c r="DL201" i="1"/>
  <c r="DR201" i="1"/>
  <c r="DL175" i="1"/>
  <c r="DR175" i="1"/>
  <c r="CG175" i="1"/>
  <c r="AL175" i="1" s="1" a="1"/>
  <c r="AL175" i="1" s="1"/>
  <c r="CG191" i="1"/>
  <c r="AL191" i="1" s="1" a="1"/>
  <c r="AL191" i="1" s="1"/>
  <c r="DL191" i="1"/>
  <c r="DR191" i="1"/>
  <c r="CG46" i="1"/>
  <c r="AL46" i="1" s="1" a="1"/>
  <c r="AL46" i="1" s="1"/>
  <c r="DR46" i="1"/>
  <c r="DL46" i="1"/>
  <c r="CG233" i="1"/>
  <c r="AL233" i="1" s="1" a="1"/>
  <c r="AL233" i="1" s="1"/>
  <c r="DL233" i="1"/>
  <c r="DR233" i="1"/>
  <c r="DL236" i="1"/>
  <c r="DR236" i="1"/>
  <c r="CG236" i="1"/>
  <c r="AL236" i="1" s="1" a="1"/>
  <c r="AL236" i="1" s="1"/>
  <c r="CW371" i="1"/>
  <c r="DB371" i="1" s="1"/>
  <c r="DA248" i="1"/>
  <c r="DD248" i="1" s="1"/>
  <c r="CM265" i="1"/>
  <c r="DL66" i="1"/>
  <c r="DR66" i="1"/>
  <c r="CG66" i="1"/>
  <c r="AL66" i="1" s="1" a="1"/>
  <c r="AL66" i="1" s="1"/>
  <c r="DL56" i="1"/>
  <c r="DR56" i="1"/>
  <c r="CG56" i="1"/>
  <c r="AL56" i="1" s="1" a="1"/>
  <c r="AL56" i="1" s="1"/>
  <c r="DA318" i="1"/>
  <c r="DD318" i="1" s="1"/>
  <c r="DL102" i="1"/>
  <c r="DR102" i="1"/>
  <c r="CG102" i="1"/>
  <c r="AL102" i="1" s="1" a="1"/>
  <c r="AL102" i="1" s="1"/>
  <c r="DR164" i="1"/>
  <c r="CG164" i="1"/>
  <c r="AL164" i="1" s="1" a="1"/>
  <c r="AL164" i="1" s="1"/>
  <c r="DL185" i="1"/>
  <c r="DR185" i="1"/>
  <c r="CG185" i="1"/>
  <c r="AL185" i="1" s="1" a="1"/>
  <c r="AL185" i="1" s="1"/>
  <c r="CW151" i="1"/>
  <c r="DB151" i="1" s="1"/>
  <c r="DA304" i="1"/>
  <c r="DD304" i="1" s="1"/>
  <c r="DA71" i="1"/>
  <c r="DD71" i="1" s="1"/>
  <c r="DL222" i="1"/>
  <c r="DR222" i="1"/>
  <c r="CG222" i="1"/>
  <c r="AL222" i="1" s="1" a="1"/>
  <c r="AL222" i="1" s="1"/>
  <c r="DR239" i="1"/>
  <c r="DL239" i="1"/>
  <c r="CG239" i="1"/>
  <c r="AL239" i="1" s="1" a="1"/>
  <c r="AL239" i="1" s="1"/>
  <c r="CG215" i="1"/>
  <c r="AL215" i="1" s="1" a="1"/>
  <c r="AL215" i="1" s="1"/>
  <c r="DR215" i="1"/>
  <c r="DL215" i="1"/>
  <c r="CG126" i="1"/>
  <c r="AL126" i="1" s="1" a="1"/>
  <c r="AL126" i="1" s="1"/>
  <c r="DL126" i="1"/>
  <c r="DR126" i="1"/>
  <c r="DL232" i="1"/>
  <c r="DR232" i="1"/>
  <c r="CG232" i="1"/>
  <c r="AL232" i="1" s="1" a="1"/>
  <c r="AL232" i="1" s="1"/>
  <c r="DR62" i="1"/>
  <c r="DL62" i="1"/>
  <c r="CG62" i="1"/>
  <c r="AL62" i="1" s="1" a="1"/>
  <c r="AL62" i="1" s="1"/>
  <c r="CG110" i="1"/>
  <c r="AL110" i="1" s="1" a="1"/>
  <c r="AL110" i="1" s="1"/>
  <c r="DR110" i="1"/>
  <c r="DL110" i="1"/>
  <c r="DR190" i="1"/>
  <c r="DL190" i="1"/>
  <c r="CG190" i="1"/>
  <c r="AL190" i="1" s="1" a="1"/>
  <c r="AL190" i="1" s="1"/>
  <c r="CG170" i="1"/>
  <c r="AL170" i="1" s="1" a="1"/>
  <c r="AL170" i="1" s="1"/>
  <c r="DL170" i="1"/>
  <c r="DR170" i="1"/>
  <c r="CG218" i="1"/>
  <c r="AL218" i="1" s="1" a="1"/>
  <c r="AL218" i="1" s="1"/>
  <c r="DL218" i="1"/>
  <c r="DR218" i="1"/>
  <c r="CG196" i="1"/>
  <c r="AL196" i="1" s="1" a="1"/>
  <c r="AL196" i="1" s="1"/>
  <c r="DR196" i="1"/>
  <c r="DL196" i="1"/>
  <c r="DL36" i="1"/>
  <c r="DR36" i="1"/>
  <c r="CG36" i="1"/>
  <c r="AL36" i="1" s="1" a="1"/>
  <c r="AL36" i="1" s="1"/>
  <c r="DR228" i="1"/>
  <c r="DL228" i="1"/>
  <c r="CG228" i="1"/>
  <c r="AL228" i="1" s="1" a="1"/>
  <c r="AL228" i="1" s="1"/>
  <c r="CW125" i="1"/>
  <c r="DB125" i="1" s="1"/>
  <c r="DR234" i="1"/>
  <c r="DL217" i="1"/>
  <c r="DR217" i="1"/>
  <c r="CG217" i="1"/>
  <c r="AL217" i="1" s="1" a="1"/>
  <c r="AL217" i="1" s="1"/>
  <c r="DR68" i="1"/>
  <c r="DL68" i="1"/>
  <c r="CG68" i="1"/>
  <c r="AL68" i="1" s="1" a="1"/>
  <c r="AL68" i="1" s="1"/>
  <c r="DL210" i="1"/>
  <c r="DL234" i="1"/>
  <c r="CG122" i="1"/>
  <c r="AL122" i="1" s="1" a="1"/>
  <c r="AL122" i="1" s="1"/>
  <c r="DL122" i="1"/>
  <c r="DR122" i="1"/>
  <c r="DR162" i="1"/>
  <c r="CG162" i="1"/>
  <c r="AL162" i="1" s="1" a="1"/>
  <c r="AL162" i="1" s="1"/>
  <c r="DL162" i="1"/>
  <c r="DR83" i="1"/>
  <c r="DL83" i="1"/>
  <c r="CG83" i="1"/>
  <c r="AL83" i="1" s="1" a="1"/>
  <c r="AL83" i="1" s="1"/>
  <c r="CG127" i="1"/>
  <c r="AL127" i="1" s="1" a="1"/>
  <c r="AL127" i="1" s="1"/>
  <c r="DR127" i="1"/>
  <c r="DL127" i="1"/>
  <c r="DL227" i="1"/>
  <c r="DR227" i="1"/>
  <c r="CG227" i="1"/>
  <c r="AL227" i="1" s="1" a="1"/>
  <c r="AL227" i="1" s="1"/>
  <c r="CK210" i="1"/>
  <c r="CW210" i="1" s="1"/>
  <c r="CK234" i="1"/>
  <c r="CW234" i="1" s="1"/>
  <c r="DR119" i="1"/>
  <c r="DL119" i="1"/>
  <c r="CG119" i="1"/>
  <c r="AL119" i="1" s="1" a="1"/>
  <c r="AL119" i="1" s="1"/>
  <c r="CK128" i="1"/>
  <c r="CW128" i="1" s="1"/>
  <c r="CK200" i="1"/>
  <c r="CM200" i="1" s="1"/>
  <c r="DL82" i="1"/>
  <c r="DR82" i="1"/>
  <c r="CG82" i="1"/>
  <c r="AL82" i="1" s="1" a="1"/>
  <c r="AL82" i="1" s="1"/>
  <c r="CM115" i="1"/>
  <c r="DL72" i="1"/>
  <c r="DR72" i="1"/>
  <c r="CG72" i="1"/>
  <c r="AL72" i="1" s="1" a="1"/>
  <c r="AL72" i="1" s="1"/>
  <c r="DL27" i="1"/>
  <c r="CG27" i="1"/>
  <c r="AL27" i="1" s="1" a="1"/>
  <c r="AL27" i="1" s="1"/>
  <c r="DR27" i="1"/>
  <c r="CG208" i="1"/>
  <c r="AL208" i="1" s="1" a="1"/>
  <c r="AL208" i="1" s="1"/>
  <c r="DL208" i="1"/>
  <c r="DR208" i="1"/>
  <c r="DR137" i="1"/>
  <c r="DL137" i="1"/>
  <c r="CG137" i="1"/>
  <c r="AL137" i="1" s="1" a="1"/>
  <c r="AL137" i="1" s="1"/>
  <c r="CG107" i="1"/>
  <c r="AL107" i="1" s="1" a="1"/>
  <c r="AL107" i="1" s="1"/>
  <c r="DR107" i="1"/>
  <c r="DL107" i="1"/>
  <c r="DR207" i="1"/>
  <c r="CG207" i="1"/>
  <c r="AL207" i="1" s="1" a="1"/>
  <c r="AL207" i="1" s="1"/>
  <c r="DL207" i="1"/>
  <c r="DL118" i="1"/>
  <c r="CG118" i="1"/>
  <c r="AL118" i="1" s="1" a="1"/>
  <c r="AL118" i="1" s="1"/>
  <c r="DR118" i="1"/>
  <c r="CG41" i="1"/>
  <c r="AL41" i="1" s="1" a="1"/>
  <c r="AL41" i="1" s="1"/>
  <c r="DL41" i="1"/>
  <c r="DR41" i="1"/>
  <c r="CK76" i="1"/>
  <c r="CK80" i="1"/>
  <c r="DL187" i="1"/>
  <c r="DR187" i="1"/>
  <c r="CG187" i="1"/>
  <c r="AL187" i="1" s="1" a="1"/>
  <c r="AL187" i="1" s="1"/>
  <c r="DL154" i="1"/>
  <c r="DR154" i="1"/>
  <c r="CG154" i="1"/>
  <c r="AL154" i="1" s="1" a="1"/>
  <c r="AL154" i="1" s="1"/>
  <c r="DR131" i="1"/>
  <c r="DL131" i="1"/>
  <c r="CG131" i="1"/>
  <c r="AL131" i="1" s="1" a="1"/>
  <c r="AL131" i="1" s="1"/>
  <c r="CG153" i="1"/>
  <c r="AL153" i="1" s="1" a="1"/>
  <c r="AL153" i="1" s="1"/>
  <c r="DL153" i="1"/>
  <c r="DR153" i="1"/>
  <c r="CG19" i="1"/>
  <c r="AL19" i="1" s="1" a="1"/>
  <c r="AL19" i="1" s="1"/>
  <c r="DL19" i="1"/>
  <c r="DR19" i="1"/>
  <c r="DL35" i="1"/>
  <c r="DR35" i="1"/>
  <c r="CG35" i="1"/>
  <c r="AL35" i="1" s="1" a="1"/>
  <c r="AL35" i="1" s="1"/>
  <c r="DL113" i="1"/>
  <c r="DR113" i="1"/>
  <c r="CG113" i="1"/>
  <c r="AL113" i="1" s="1" a="1"/>
  <c r="AL113" i="1" s="1"/>
  <c r="DR159" i="1"/>
  <c r="DL159" i="1"/>
  <c r="CG159" i="1"/>
  <c r="AL159" i="1" s="1" a="1"/>
  <c r="AL159" i="1" s="1"/>
  <c r="DR73" i="1"/>
  <c r="DL73" i="1"/>
  <c r="CG73" i="1"/>
  <c r="AL73" i="1" s="1" a="1"/>
  <c r="AL73" i="1" s="1"/>
  <c r="CG149" i="1"/>
  <c r="AL149" i="1" s="1" a="1"/>
  <c r="AL149" i="1" s="1"/>
  <c r="DL149" i="1"/>
  <c r="DR149" i="1"/>
  <c r="CK37" i="1"/>
  <c r="CM37" i="1" s="1"/>
  <c r="CG65" i="1"/>
  <c r="AL65" i="1" s="1" a="1"/>
  <c r="AL65" i="1" s="1"/>
  <c r="DR65" i="1"/>
  <c r="DL65" i="1"/>
  <c r="CG225" i="1"/>
  <c r="AL225" i="1" s="1" a="1"/>
  <c r="AL225" i="1" s="1"/>
  <c r="DL225" i="1"/>
  <c r="DR225" i="1"/>
  <c r="CG49" i="1"/>
  <c r="AL49" i="1" s="1" a="1"/>
  <c r="AL49" i="1" s="1"/>
  <c r="DR49" i="1"/>
  <c r="DL49" i="1"/>
  <c r="DR214" i="1"/>
  <c r="DL214" i="1"/>
  <c r="CG214" i="1"/>
  <c r="AL214" i="1" s="1" a="1"/>
  <c r="AL214" i="1" s="1"/>
  <c r="CK165" i="1"/>
  <c r="CM165" i="1" s="1"/>
  <c r="CG89" i="1"/>
  <c r="AL89" i="1" s="1" a="1"/>
  <c r="AL89" i="1" s="1"/>
  <c r="DL89" i="1"/>
  <c r="DR89" i="1"/>
  <c r="CK158" i="1"/>
  <c r="DR141" i="1"/>
  <c r="CG141" i="1"/>
  <c r="AL141" i="1" s="1" a="1"/>
  <c r="AL141" i="1" s="1"/>
  <c r="DL141" i="1"/>
  <c r="CK54" i="1"/>
  <c r="CM54" i="1" s="1"/>
  <c r="CG81" i="1"/>
  <c r="AL81" i="1" s="1" a="1"/>
  <c r="AL81" i="1" s="1"/>
  <c r="DL81" i="1"/>
  <c r="DR81" i="1"/>
  <c r="DL241" i="1"/>
  <c r="DR241" i="1"/>
  <c r="CG241" i="1"/>
  <c r="AL241" i="1" s="1" a="1"/>
  <c r="AL241" i="1" s="1"/>
  <c r="DL63" i="1"/>
  <c r="CG63" i="1"/>
  <c r="AL63" i="1" s="1" a="1"/>
  <c r="AL63" i="1" s="1"/>
  <c r="DR63" i="1"/>
  <c r="CG44" i="1"/>
  <c r="AL44" i="1" s="1" a="1"/>
  <c r="AL44" i="1" s="1"/>
  <c r="DR44" i="1"/>
  <c r="DL44" i="1"/>
  <c r="CK148" i="1"/>
  <c r="DL166" i="1"/>
  <c r="DR166" i="1"/>
  <c r="CG166" i="1"/>
  <c r="AL166" i="1" s="1" a="1"/>
  <c r="AL166" i="1" s="1"/>
  <c r="DR183" i="1"/>
  <c r="DL183" i="1"/>
  <c r="CG183" i="1"/>
  <c r="AL183" i="1" s="1" a="1"/>
  <c r="AL183" i="1" s="1"/>
  <c r="CK178" i="1"/>
  <c r="CG220" i="1"/>
  <c r="AL220" i="1" s="1" a="1"/>
  <c r="AL220" i="1" s="1"/>
  <c r="DL220" i="1"/>
  <c r="DR220" i="1"/>
  <c r="CK105" i="1"/>
  <c r="CW105" i="1" s="1"/>
  <c r="CG16" i="1"/>
  <c r="AL16" i="1" s="1" a="1"/>
  <c r="AL16" i="1" s="1"/>
  <c r="DR16" i="1"/>
  <c r="DL16" i="1"/>
  <c r="DL91" i="1"/>
  <c r="CG91" i="1"/>
  <c r="AL91" i="1" s="1" a="1"/>
  <c r="AL91" i="1" s="1"/>
  <c r="DR91" i="1"/>
  <c r="CK184" i="1"/>
  <c r="CK169" i="1"/>
  <c r="CM169" i="1" s="1"/>
  <c r="DL235" i="1"/>
  <c r="DR235" i="1"/>
  <c r="CG235" i="1"/>
  <c r="AL235" i="1" s="1" a="1"/>
  <c r="AL235" i="1" s="1"/>
  <c r="DL211" i="1"/>
  <c r="DR211" i="1"/>
  <c r="CG211" i="1"/>
  <c r="AL211" i="1" s="1" a="1"/>
  <c r="AL211" i="1" s="1"/>
  <c r="CK226" i="1"/>
  <c r="CW226" i="1" s="1"/>
  <c r="DR38" i="1"/>
  <c r="DL38" i="1"/>
  <c r="CG38" i="1"/>
  <c r="AL38" i="1" s="1" a="1"/>
  <c r="AL38" i="1" s="1"/>
  <c r="CG43" i="1"/>
  <c r="AL43" i="1" s="1" a="1"/>
  <c r="AL43" i="1" s="1"/>
  <c r="DL43" i="1"/>
  <c r="DR43" i="1"/>
  <c r="CK224" i="1"/>
  <c r="DL203" i="1"/>
  <c r="DR203" i="1"/>
  <c r="CG203" i="1"/>
  <c r="AL203" i="1" s="1" a="1"/>
  <c r="AL203" i="1" s="1"/>
  <c r="CG29" i="1"/>
  <c r="AL29" i="1" s="1" a="1"/>
  <c r="AL29" i="1" s="1"/>
  <c r="DL29" i="1"/>
  <c r="DR29" i="1"/>
  <c r="CG180" i="1"/>
  <c r="AL180" i="1" s="1" a="1"/>
  <c r="AL180" i="1" s="1"/>
  <c r="DR180" i="1"/>
  <c r="DL180" i="1"/>
  <c r="DL75" i="1"/>
  <c r="DR75" i="1"/>
  <c r="CG75" i="1"/>
  <c r="AL75" i="1" s="1" a="1"/>
  <c r="AL75" i="1" s="1"/>
  <c r="DR147" i="1"/>
  <c r="DL147" i="1"/>
  <c r="CG147" i="1"/>
  <c r="AL147" i="1" s="1" a="1"/>
  <c r="AL147" i="1" s="1"/>
  <c r="CG155" i="1"/>
  <c r="AL155" i="1" s="1" a="1"/>
  <c r="AL155" i="1" s="1"/>
  <c r="DL155" i="1"/>
  <c r="DR155" i="1"/>
  <c r="CK45" i="1"/>
  <c r="CM45" i="1" s="1"/>
  <c r="DR114" i="1"/>
  <c r="CG114" i="1"/>
  <c r="AL114" i="1" s="1" a="1"/>
  <c r="AL114" i="1" s="1"/>
  <c r="DL114" i="1"/>
  <c r="DR87" i="1"/>
  <c r="DL87" i="1"/>
  <c r="CG87" i="1"/>
  <c r="AL87" i="1" s="1" a="1"/>
  <c r="AL87" i="1" s="1"/>
  <c r="DL31" i="1"/>
  <c r="DR31" i="1"/>
  <c r="CG31" i="1"/>
  <c r="AL31" i="1" s="1" a="1"/>
  <c r="AL31" i="1" s="1"/>
  <c r="DL146" i="1"/>
  <c r="CG146" i="1"/>
  <c r="AL146" i="1" s="1" a="1"/>
  <c r="AL146" i="1" s="1"/>
  <c r="DR146" i="1"/>
  <c r="DA408" i="1"/>
  <c r="DD408" i="1" s="1"/>
  <c r="DL77" i="1"/>
  <c r="DR77" i="1"/>
  <c r="CG77" i="1"/>
  <c r="AL77" i="1" s="1" a="1"/>
  <c r="AL77" i="1" s="1"/>
  <c r="CG174" i="1"/>
  <c r="AL174" i="1" s="1" a="1"/>
  <c r="AL174" i="1" s="1"/>
  <c r="DL174" i="1"/>
  <c r="DR174" i="1"/>
  <c r="DR99" i="1"/>
  <c r="DL99" i="1"/>
  <c r="CG99" i="1"/>
  <c r="AL99" i="1" s="1" a="1"/>
  <c r="AL99" i="1" s="1"/>
  <c r="CG139" i="1"/>
  <c r="AL139" i="1" s="1" a="1"/>
  <c r="AL139" i="1" s="1"/>
  <c r="DL139" i="1"/>
  <c r="DR139" i="1"/>
  <c r="CG163" i="1"/>
  <c r="AL163" i="1" s="1" a="1"/>
  <c r="AL163" i="1" s="1"/>
  <c r="DL163" i="1"/>
  <c r="DR163" i="1"/>
  <c r="CW348" i="1"/>
  <c r="DB348" i="1" s="1"/>
  <c r="DA396" i="1"/>
  <c r="DD396" i="1" s="1"/>
  <c r="CM279" i="1"/>
  <c r="DA328" i="1"/>
  <c r="DD328" i="1" s="1"/>
  <c r="DA339" i="1"/>
  <c r="DD339" i="1" s="1"/>
  <c r="CM314" i="1"/>
  <c r="CW167" i="1"/>
  <c r="DB167" i="1" s="1"/>
  <c r="DA325" i="1"/>
  <c r="DD325" i="1" s="1"/>
  <c r="CW156" i="1"/>
  <c r="DB156" i="1" s="1"/>
  <c r="CM381" i="1"/>
  <c r="CW172" i="1"/>
  <c r="DB172" i="1" s="1"/>
  <c r="CW367" i="1"/>
  <c r="DB367" i="1" s="1"/>
  <c r="CW295" i="1"/>
  <c r="DB295" i="1" s="1"/>
  <c r="DA181" i="1"/>
  <c r="DD181" i="1" s="1"/>
  <c r="CW244" i="1"/>
  <c r="DB244" i="1" s="1"/>
  <c r="CM243" i="1"/>
  <c r="DA258" i="1"/>
  <c r="DD258" i="1" s="1"/>
  <c r="CW391" i="1"/>
  <c r="DB391" i="1" s="1"/>
  <c r="CM392" i="1"/>
  <c r="CW238" i="1"/>
  <c r="DB238" i="1" s="1"/>
  <c r="DA157" i="1"/>
  <c r="DB157" i="1"/>
  <c r="DA255" i="1"/>
  <c r="DB255" i="1"/>
  <c r="CM332" i="1"/>
  <c r="DA242" i="1"/>
  <c r="DD242" i="1" s="1"/>
  <c r="DA364" i="1"/>
  <c r="DB364" i="1"/>
  <c r="DA252" i="1"/>
  <c r="DB252" i="1"/>
  <c r="DA403" i="1"/>
  <c r="DB403" i="1"/>
  <c r="CW383" i="1"/>
  <c r="DB383" i="1" s="1"/>
  <c r="CW385" i="1"/>
  <c r="DB385" i="1" s="1"/>
  <c r="CW257" i="1"/>
  <c r="DB257" i="1" s="1"/>
  <c r="CM313" i="1"/>
  <c r="CW311" i="1"/>
  <c r="DB311" i="1" s="1"/>
  <c r="CM390" i="1"/>
  <c r="CW100" i="1"/>
  <c r="DB100" i="1" s="1"/>
  <c r="CW405" i="1"/>
  <c r="DB405" i="1" s="1"/>
  <c r="CW182" i="1"/>
  <c r="DB182" i="1" s="1"/>
  <c r="DA309" i="1"/>
  <c r="DD309" i="1" s="1"/>
  <c r="CW387" i="1"/>
  <c r="CM307" i="1"/>
  <c r="DA393" i="1"/>
  <c r="DD393" i="1" s="1"/>
  <c r="CM338" i="1"/>
  <c r="CM331" i="1"/>
  <c r="CM245" i="1"/>
  <c r="DA323" i="1"/>
  <c r="DD323" i="1" s="1"/>
  <c r="CM298" i="1"/>
  <c r="DA194" i="1"/>
  <c r="DD194" i="1" s="1"/>
  <c r="CM379" i="1"/>
  <c r="DA263" i="1"/>
  <c r="DD263" i="1" s="1"/>
  <c r="CM356" i="1"/>
  <c r="CW382" i="1"/>
  <c r="DA289" i="1"/>
  <c r="DD289" i="1" s="1"/>
  <c r="DL12" i="1"/>
  <c r="DR12" i="1"/>
  <c r="CM237" i="1"/>
  <c r="CW288" i="1"/>
  <c r="DB288" i="1" s="1"/>
  <c r="DA277" i="1"/>
  <c r="DD277" i="1" s="1"/>
  <c r="CM409" i="1"/>
  <c r="CW251" i="1"/>
  <c r="DB251" i="1" s="1"/>
  <c r="CM274" i="1"/>
  <c r="CW299" i="1"/>
  <c r="DB299" i="1" s="1"/>
  <c r="DA249" i="1"/>
  <c r="DD249" i="1" s="1"/>
  <c r="CM355" i="1"/>
  <c r="CW168" i="1"/>
  <c r="DB168" i="1" s="1"/>
  <c r="CM342" i="1"/>
  <c r="CW262" i="1"/>
  <c r="CM120" i="1"/>
  <c r="DA229" i="1"/>
  <c r="DD229" i="1" s="1"/>
  <c r="DA271" i="1"/>
  <c r="DD271" i="1" s="1"/>
  <c r="DA340" i="1"/>
  <c r="DD340" i="1" s="1"/>
  <c r="DD316" i="1"/>
  <c r="DD315" i="1"/>
  <c r="CW230" i="1"/>
  <c r="DB230" i="1" s="1"/>
  <c r="CM308" i="1"/>
  <c r="DD375" i="1"/>
  <c r="DD195" i="1"/>
  <c r="DD247" i="1"/>
  <c r="DD410" i="1"/>
  <c r="DD324" i="1"/>
  <c r="DD286" i="1"/>
  <c r="DA344" i="1"/>
  <c r="DD344" i="1" s="1"/>
  <c r="DD335" i="1"/>
  <c r="DD278" i="1"/>
  <c r="DD70" i="1"/>
  <c r="DD397" i="1"/>
  <c r="DD292" i="1"/>
  <c r="DD302" i="1"/>
  <c r="DD319" i="1"/>
  <c r="DD384" i="1"/>
  <c r="CW353" i="1"/>
  <c r="DB353" i="1" s="1"/>
  <c r="CM357" i="1"/>
  <c r="CM291" i="1"/>
  <c r="DD372" i="1"/>
  <c r="CW303" i="1"/>
  <c r="DB303" i="1" s="1"/>
  <c r="DD337" i="1"/>
  <c r="DD267" i="1"/>
  <c r="DD374" i="1"/>
  <c r="DD246" i="1"/>
  <c r="CM173" i="1"/>
  <c r="CW276" i="1"/>
  <c r="DB276" i="1" s="1"/>
  <c r="DD283" i="1"/>
  <c r="DD366" i="1"/>
  <c r="DD294" i="1"/>
  <c r="DD398" i="1"/>
  <c r="CM272" i="1"/>
  <c r="DA284" i="1"/>
  <c r="DD284" i="1" s="1"/>
  <c r="DD350" i="1"/>
  <c r="CM281" i="1"/>
  <c r="DA317" i="1"/>
  <c r="DA376" i="1"/>
  <c r="DA86" i="1"/>
  <c r="DA280" i="1"/>
  <c r="DA293" i="1"/>
  <c r="DA117" i="1"/>
  <c r="DA360" i="1"/>
  <c r="DA173" i="1"/>
  <c r="DA308" i="1"/>
  <c r="DA358" i="1"/>
  <c r="DA281" i="1"/>
  <c r="DA296" i="1"/>
  <c r="DA273" i="1"/>
  <c r="DA394" i="1"/>
  <c r="DA357" i="1"/>
  <c r="DA377" i="1"/>
  <c r="DA334" i="1"/>
  <c r="DA322" i="1"/>
  <c r="DA321" i="1"/>
  <c r="DA115" i="1"/>
  <c r="DA381" i="1"/>
  <c r="DA313" i="1"/>
  <c r="DD301" i="1"/>
  <c r="DD297" i="1"/>
  <c r="DA338" i="1"/>
  <c r="DD349" i="1"/>
  <c r="CM377" i="1"/>
  <c r="CW253" i="1"/>
  <c r="DB253" i="1" s="1"/>
  <c r="BT304" i="1"/>
  <c r="CW362" i="1"/>
  <c r="DB362" i="1" s="1"/>
  <c r="DA341" i="1"/>
  <c r="DD285" i="1"/>
  <c r="DD261" i="1"/>
  <c r="BT160" i="1"/>
  <c r="BT139" i="1"/>
  <c r="DD268" i="1"/>
  <c r="DA265" i="1"/>
  <c r="DD275" i="1"/>
  <c r="DD363" i="1"/>
  <c r="DD369" i="1"/>
  <c r="BT399" i="1"/>
  <c r="CW306" i="1"/>
  <c r="DB306" i="1" s="1"/>
  <c r="DD327" i="1"/>
  <c r="DD354" i="1"/>
  <c r="BT255" i="1"/>
  <c r="BT320" i="1"/>
  <c r="CM280" i="1"/>
  <c r="BT159" i="1"/>
  <c r="DA314" i="1"/>
  <c r="DD370" i="1"/>
  <c r="BT140" i="1"/>
  <c r="DD333" i="1"/>
  <c r="DD343" i="1"/>
  <c r="DD121" i="1"/>
  <c r="CM273" i="1"/>
  <c r="DA282" i="1"/>
  <c r="BT203" i="1"/>
  <c r="DA250" i="1"/>
  <c r="DD346" i="1"/>
  <c r="DD209" i="1"/>
  <c r="BT242" i="1"/>
  <c r="CW305" i="1"/>
  <c r="DB305" i="1" s="1"/>
  <c r="CW401" i="1"/>
  <c r="DB401" i="1" s="1"/>
  <c r="BT158" i="1"/>
  <c r="BT161" i="1"/>
  <c r="CM86" i="1"/>
  <c r="DD85" i="1"/>
  <c r="DD351" i="1"/>
  <c r="DA254" i="1"/>
  <c r="CM334" i="1"/>
  <c r="DA356" i="1"/>
  <c r="DA332" i="1"/>
  <c r="DD212" i="1"/>
  <c r="BT137" i="1"/>
  <c r="CM317" i="1"/>
  <c r="DA390" i="1"/>
  <c r="DA274" i="1"/>
  <c r="DA331" i="1"/>
  <c r="BT347" i="1"/>
  <c r="DD378" i="1"/>
  <c r="BT326" i="1"/>
  <c r="DD266" i="1"/>
  <c r="CM358" i="1"/>
  <c r="CW406" i="1"/>
  <c r="DB406" i="1" s="1"/>
  <c r="DA409" i="1"/>
  <c r="DD124" i="1"/>
  <c r="DA291" i="1"/>
  <c r="DA279" i="1"/>
  <c r="DD290" i="1"/>
  <c r="DD361" i="1"/>
  <c r="CM321" i="1"/>
  <c r="CM360" i="1"/>
  <c r="BT72" i="1"/>
  <c r="CW411" i="1"/>
  <c r="DB411" i="1" s="1"/>
  <c r="DA389" i="1"/>
  <c r="BT138" i="1"/>
  <c r="DA342" i="1"/>
  <c r="BT359" i="1"/>
  <c r="BT207" i="1"/>
  <c r="DA243" i="1"/>
  <c r="DD380" i="1"/>
  <c r="DD365" i="1"/>
  <c r="CM376" i="1"/>
  <c r="BT319" i="1"/>
  <c r="DD329" i="1"/>
  <c r="BT256" i="1"/>
  <c r="DD330" i="1"/>
  <c r="DD101" i="1"/>
  <c r="DD269" i="1"/>
  <c r="BT141" i="1"/>
  <c r="DD256" i="1"/>
  <c r="CM394" i="1"/>
  <c r="DD312" i="1"/>
  <c r="DA237" i="1"/>
  <c r="CW407" i="1"/>
  <c r="DB407" i="1" s="1"/>
  <c r="CM322" i="1"/>
  <c r="DA355" i="1"/>
  <c r="BT135" i="1"/>
  <c r="CW402" i="1"/>
  <c r="DB402" i="1" s="1"/>
  <c r="DD264" i="1"/>
  <c r="DD300" i="1"/>
  <c r="DA399" i="1"/>
  <c r="BT346" i="1"/>
  <c r="DD368" i="1"/>
  <c r="DD270" i="1"/>
  <c r="BT219" i="1"/>
  <c r="DD352" i="1"/>
  <c r="DA245" i="1"/>
  <c r="CW404" i="1"/>
  <c r="DB404" i="1" s="1"/>
  <c r="DA345" i="1"/>
  <c r="BT136" i="1"/>
  <c r="DA310" i="1"/>
  <c r="CM293" i="1"/>
  <c r="BT179" i="1"/>
  <c r="BT183" i="1"/>
  <c r="DA307" i="1"/>
  <c r="DA259" i="1"/>
  <c r="DA120" i="1"/>
  <c r="BT142" i="1"/>
  <c r="CM296" i="1"/>
  <c r="DA379" i="1"/>
  <c r="DA400" i="1"/>
  <c r="CM117" i="1"/>
  <c r="DA298" i="1"/>
  <c r="DD388" i="1"/>
  <c r="DA392" i="1"/>
  <c r="DA272" i="1"/>
  <c r="BT395" i="1"/>
  <c r="BT282" i="1"/>
  <c r="CG12" i="1"/>
  <c r="L19" i="7"/>
  <c r="CK53" i="1" l="1"/>
  <c r="CM53" i="1" s="1"/>
  <c r="CK55" i="1"/>
  <c r="CM55" i="1" s="1"/>
  <c r="CK143" i="1"/>
  <c r="CK240" i="1"/>
  <c r="CK61" i="1"/>
  <c r="CK95" i="1"/>
  <c r="CM95" i="1" s="1"/>
  <c r="CK130" i="1"/>
  <c r="CM130" i="1" s="1"/>
  <c r="CK188" i="1"/>
  <c r="CK123" i="1"/>
  <c r="AN29" i="1"/>
  <c r="BD29" i="1" s="1"/>
  <c r="AM29" i="1"/>
  <c r="AN14" i="1"/>
  <c r="BD14" i="1" s="1"/>
  <c r="AM14" i="1"/>
  <c r="AN20" i="1"/>
  <c r="BD20" i="1" s="1"/>
  <c r="AM20" i="1"/>
  <c r="AN27" i="1"/>
  <c r="BD27" i="1" s="1"/>
  <c r="AM27" i="1"/>
  <c r="AN23" i="1"/>
  <c r="BD23" i="1" s="1"/>
  <c r="AM23" i="1"/>
  <c r="AN30" i="1"/>
  <c r="BD30" i="1" s="1"/>
  <c r="AM30" i="1"/>
  <c r="AN32" i="1"/>
  <c r="BD32" i="1" s="1"/>
  <c r="AM32" i="1"/>
  <c r="AN21" i="1"/>
  <c r="BD21" i="1" s="1"/>
  <c r="AM21" i="1"/>
  <c r="AN31" i="1"/>
  <c r="BD31" i="1" s="1"/>
  <c r="AM31" i="1"/>
  <c r="AN16" i="1"/>
  <c r="BD16" i="1" s="1"/>
  <c r="AM16" i="1"/>
  <c r="AN25" i="1"/>
  <c r="BD25" i="1" s="1"/>
  <c r="AM25" i="1"/>
  <c r="AN28" i="1"/>
  <c r="BD28" i="1" s="1"/>
  <c r="AM28" i="1"/>
  <c r="AN26" i="1"/>
  <c r="BD26" i="1" s="1"/>
  <c r="AM26" i="1"/>
  <c r="AN15" i="1"/>
  <c r="BD15" i="1" s="1"/>
  <c r="AM15" i="1"/>
  <c r="AN13" i="1"/>
  <c r="BD13" i="1" s="1"/>
  <c r="AM13" i="1"/>
  <c r="AN19" i="1"/>
  <c r="BD19" i="1" s="1"/>
  <c r="AM19" i="1"/>
  <c r="AN35" i="1"/>
  <c r="BD35" i="1" s="1"/>
  <c r="AM35" i="1"/>
  <c r="CK23" i="1"/>
  <c r="CM23" i="1" s="1"/>
  <c r="CK25" i="1"/>
  <c r="CM25" i="1" s="1"/>
  <c r="AN63" i="1"/>
  <c r="BD63" i="1" s="1"/>
  <c r="AM63" i="1"/>
  <c r="AN149" i="1"/>
  <c r="BD149" i="1" s="1"/>
  <c r="AM149" i="1"/>
  <c r="AN215" i="1"/>
  <c r="BD215" i="1" s="1"/>
  <c r="AM215" i="1"/>
  <c r="AN129" i="1"/>
  <c r="BD129" i="1" s="1"/>
  <c r="AM129" i="1"/>
  <c r="AN219" i="1"/>
  <c r="BD219" i="1" s="1"/>
  <c r="AM219" i="1"/>
  <c r="AN73" i="1"/>
  <c r="BD73" i="1" s="1"/>
  <c r="AM73" i="1"/>
  <c r="AN60" i="1"/>
  <c r="BD60" i="1" s="1"/>
  <c r="AM60" i="1"/>
  <c r="AN94" i="1"/>
  <c r="BD94" i="1" s="1"/>
  <c r="AM94" i="1"/>
  <c r="AN152" i="1"/>
  <c r="BD152" i="1" s="1"/>
  <c r="AM152" i="1"/>
  <c r="CK177" i="1"/>
  <c r="CW177" i="1" s="1"/>
  <c r="DA177" i="1" s="1"/>
  <c r="AN93" i="1"/>
  <c r="BD93" i="1" s="1"/>
  <c r="AM93" i="1"/>
  <c r="AN184" i="1"/>
  <c r="BD184" i="1" s="1"/>
  <c r="AM184" i="1"/>
  <c r="AN203" i="1"/>
  <c r="BD203" i="1" s="1"/>
  <c r="AM203" i="1"/>
  <c r="AN119" i="1"/>
  <c r="BD119" i="1" s="1"/>
  <c r="AM119" i="1"/>
  <c r="AN162" i="1"/>
  <c r="BD162" i="1" s="1"/>
  <c r="AM162" i="1"/>
  <c r="AN239" i="1"/>
  <c r="BD239" i="1" s="1"/>
  <c r="AM239" i="1"/>
  <c r="AN233" i="1"/>
  <c r="BD233" i="1" s="1"/>
  <c r="AM233" i="1"/>
  <c r="AN47" i="1"/>
  <c r="BD47" i="1" s="1"/>
  <c r="AM47" i="1"/>
  <c r="AN155" i="1"/>
  <c r="BD155" i="1" s="1"/>
  <c r="AM155" i="1"/>
  <c r="AN153" i="1"/>
  <c r="BD153" i="1" s="1"/>
  <c r="AM153" i="1"/>
  <c r="AN98" i="1"/>
  <c r="BD98" i="1" s="1"/>
  <c r="AM98" i="1"/>
  <c r="AN48" i="1"/>
  <c r="BD48" i="1" s="1"/>
  <c r="AM48" i="1"/>
  <c r="AN132" i="1"/>
  <c r="BD132" i="1" s="1"/>
  <c r="AM132" i="1"/>
  <c r="AN103" i="1"/>
  <c r="BD103" i="1" s="1"/>
  <c r="AM103" i="1"/>
  <c r="AN216" i="1"/>
  <c r="BD216" i="1" s="1"/>
  <c r="AM216" i="1"/>
  <c r="AN79" i="1"/>
  <c r="BD79" i="1" s="1"/>
  <c r="AM79" i="1"/>
  <c r="AN130" i="1"/>
  <c r="BD130" i="1" s="1"/>
  <c r="AM130" i="1"/>
  <c r="AN147" i="1"/>
  <c r="BD147" i="1" s="1"/>
  <c r="AM147" i="1"/>
  <c r="AN49" i="1"/>
  <c r="BD49" i="1" s="1"/>
  <c r="AM49" i="1"/>
  <c r="AN131" i="1"/>
  <c r="BD131" i="1" s="1"/>
  <c r="AM131" i="1"/>
  <c r="AN36" i="1"/>
  <c r="BD36" i="1" s="1"/>
  <c r="AM36" i="1"/>
  <c r="AN56" i="1"/>
  <c r="BD56" i="1" s="1"/>
  <c r="AM56" i="1"/>
  <c r="AN88" i="1"/>
  <c r="BD88" i="1" s="1"/>
  <c r="AM88" i="1"/>
  <c r="AN58" i="1"/>
  <c r="BD58" i="1" s="1"/>
  <c r="AM58" i="1"/>
  <c r="AN163" i="1"/>
  <c r="BD163" i="1" s="1"/>
  <c r="AM163" i="1"/>
  <c r="AN146" i="1"/>
  <c r="BD146" i="1" s="1"/>
  <c r="AM146" i="1"/>
  <c r="AN166" i="1"/>
  <c r="BD166" i="1" s="1"/>
  <c r="AM166" i="1"/>
  <c r="AN81" i="1"/>
  <c r="BD81" i="1" s="1"/>
  <c r="AM81" i="1"/>
  <c r="AN159" i="1"/>
  <c r="BD159" i="1" s="1"/>
  <c r="AM159" i="1"/>
  <c r="AN41" i="1"/>
  <c r="BD41" i="1" s="1"/>
  <c r="AM41" i="1"/>
  <c r="AN208" i="1"/>
  <c r="BD208" i="1" s="1"/>
  <c r="AM208" i="1"/>
  <c r="AN110" i="1"/>
  <c r="BD110" i="1" s="1"/>
  <c r="AM110" i="1"/>
  <c r="AN222" i="1"/>
  <c r="BD222" i="1" s="1"/>
  <c r="AM222" i="1"/>
  <c r="AN46" i="1"/>
  <c r="BD46" i="1" s="1"/>
  <c r="AM46" i="1"/>
  <c r="AN205" i="1"/>
  <c r="BD205" i="1" s="1"/>
  <c r="AM205" i="1"/>
  <c r="AN240" i="1"/>
  <c r="BD240" i="1" s="1"/>
  <c r="AM240" i="1"/>
  <c r="AN188" i="1"/>
  <c r="BD188" i="1" s="1"/>
  <c r="AM188" i="1"/>
  <c r="AN142" i="1"/>
  <c r="BD142" i="1" s="1"/>
  <c r="AM142" i="1"/>
  <c r="AN202" i="1"/>
  <c r="BD202" i="1" s="1"/>
  <c r="AM202" i="1"/>
  <c r="AN90" i="1"/>
  <c r="BD90" i="1" s="1"/>
  <c r="AM90" i="1"/>
  <c r="AN43" i="1"/>
  <c r="BD43" i="1" s="1"/>
  <c r="AM43" i="1"/>
  <c r="AN91" i="1"/>
  <c r="BD91" i="1" s="1"/>
  <c r="AM91" i="1"/>
  <c r="AN122" i="1"/>
  <c r="BD122" i="1" s="1"/>
  <c r="AM122" i="1"/>
  <c r="AN62" i="1"/>
  <c r="BD62" i="1" s="1"/>
  <c r="AM62" i="1"/>
  <c r="AN75" i="1"/>
  <c r="BD75" i="1" s="1"/>
  <c r="AM75" i="1"/>
  <c r="AN38" i="1"/>
  <c r="BD38" i="1" s="1"/>
  <c r="AM38" i="1"/>
  <c r="CK160" i="1"/>
  <c r="CW160" i="1" s="1"/>
  <c r="DB160" i="1" s="1"/>
  <c r="AN118" i="1"/>
  <c r="BD118" i="1" s="1"/>
  <c r="AM118" i="1"/>
  <c r="AN227" i="1"/>
  <c r="BD227" i="1" s="1"/>
  <c r="AM227" i="1"/>
  <c r="AN66" i="1"/>
  <c r="BD66" i="1" s="1"/>
  <c r="AM66" i="1"/>
  <c r="AN145" i="1"/>
  <c r="BD145" i="1" s="1"/>
  <c r="AM145" i="1"/>
  <c r="AN116" i="1"/>
  <c r="BD116" i="1" s="1"/>
  <c r="AM116" i="1"/>
  <c r="AN69" i="1"/>
  <c r="BD69" i="1" s="1"/>
  <c r="AM69" i="1"/>
  <c r="AN52" i="1"/>
  <c r="BD52" i="1" s="1"/>
  <c r="AM52" i="1"/>
  <c r="AN193" i="1"/>
  <c r="BD193" i="1" s="1"/>
  <c r="AM193" i="1"/>
  <c r="AN139" i="1"/>
  <c r="BD139" i="1" s="1"/>
  <c r="AM139" i="1"/>
  <c r="AN141" i="1"/>
  <c r="BD141" i="1" s="1"/>
  <c r="AM141" i="1"/>
  <c r="AN225" i="1"/>
  <c r="BD225" i="1" s="1"/>
  <c r="AM225" i="1"/>
  <c r="AN113" i="1"/>
  <c r="BD113" i="1" s="1"/>
  <c r="AM113" i="1"/>
  <c r="AN154" i="1"/>
  <c r="BD154" i="1" s="1"/>
  <c r="AM154" i="1"/>
  <c r="CK90" i="1"/>
  <c r="CW90" i="1" s="1"/>
  <c r="AN72" i="1"/>
  <c r="BD72" i="1" s="1"/>
  <c r="AM72" i="1"/>
  <c r="AN68" i="1"/>
  <c r="BD68" i="1" s="1"/>
  <c r="AM68" i="1"/>
  <c r="AN196" i="1"/>
  <c r="BD196" i="1" s="1"/>
  <c r="AM196" i="1"/>
  <c r="AN232" i="1"/>
  <c r="BD232" i="1" s="1"/>
  <c r="AM232" i="1"/>
  <c r="AN175" i="1"/>
  <c r="BD175" i="1" s="1"/>
  <c r="AM175" i="1"/>
  <c r="AN99" i="1"/>
  <c r="BD99" i="1" s="1"/>
  <c r="AM99" i="1"/>
  <c r="AN87" i="1"/>
  <c r="BD87" i="1" s="1"/>
  <c r="AM87" i="1"/>
  <c r="AN207" i="1"/>
  <c r="BD207" i="1" s="1"/>
  <c r="AM207" i="1"/>
  <c r="CK93" i="1"/>
  <c r="CM93" i="1" s="1"/>
  <c r="AN211" i="1"/>
  <c r="BD211" i="1" s="1"/>
  <c r="AM211" i="1"/>
  <c r="AN44" i="1"/>
  <c r="BD44" i="1" s="1"/>
  <c r="AM44" i="1"/>
  <c r="AN65" i="1"/>
  <c r="BD65" i="1" s="1"/>
  <c r="AM65" i="1"/>
  <c r="CK202" i="1"/>
  <c r="AN185" i="1"/>
  <c r="BD185" i="1" s="1"/>
  <c r="AM185" i="1"/>
  <c r="AN111" i="1"/>
  <c r="BD111" i="1" s="1"/>
  <c r="AM111" i="1"/>
  <c r="AN231" i="1"/>
  <c r="BD231" i="1" s="1"/>
  <c r="AM231" i="1"/>
  <c r="AN84" i="1"/>
  <c r="BD84" i="1" s="1"/>
  <c r="AM84" i="1"/>
  <c r="CK142" i="1"/>
  <c r="CM142" i="1" s="1"/>
  <c r="AN53" i="1"/>
  <c r="BD53" i="1" s="1"/>
  <c r="AM53" i="1"/>
  <c r="AN37" i="1"/>
  <c r="BD37" i="1" s="1"/>
  <c r="AM37" i="1"/>
  <c r="AN200" i="1"/>
  <c r="BD200" i="1" s="1"/>
  <c r="AM200" i="1"/>
  <c r="AN45" i="1"/>
  <c r="BD45" i="1" s="1"/>
  <c r="AM45" i="1"/>
  <c r="AN180" i="1"/>
  <c r="BD180" i="1" s="1"/>
  <c r="AM180" i="1"/>
  <c r="CK79" i="1"/>
  <c r="CW79" i="1" s="1"/>
  <c r="AN187" i="1"/>
  <c r="BD187" i="1" s="1"/>
  <c r="AM187" i="1"/>
  <c r="AN217" i="1"/>
  <c r="BD217" i="1" s="1"/>
  <c r="AM217" i="1"/>
  <c r="AN218" i="1"/>
  <c r="BD218" i="1" s="1"/>
  <c r="AM218" i="1"/>
  <c r="AN192" i="1"/>
  <c r="BD192" i="1" s="1"/>
  <c r="AM192" i="1"/>
  <c r="AN108" i="1"/>
  <c r="BD108" i="1" s="1"/>
  <c r="AM108" i="1"/>
  <c r="AN150" i="1"/>
  <c r="BD150" i="1" s="1"/>
  <c r="AM150" i="1"/>
  <c r="AN197" i="1"/>
  <c r="BD197" i="1" s="1"/>
  <c r="AM197" i="1"/>
  <c r="AN140" i="1"/>
  <c r="BD140" i="1" s="1"/>
  <c r="AM140" i="1"/>
  <c r="AN127" i="1"/>
  <c r="BD127" i="1" s="1"/>
  <c r="AM127" i="1"/>
  <c r="AN236" i="1"/>
  <c r="BD236" i="1" s="1"/>
  <c r="AM236" i="1"/>
  <c r="AN144" i="1"/>
  <c r="BD144" i="1" s="1"/>
  <c r="AM144" i="1"/>
  <c r="AN133" i="1"/>
  <c r="BD133" i="1" s="1"/>
  <c r="AM133" i="1"/>
  <c r="AN95" i="1"/>
  <c r="BD95" i="1" s="1"/>
  <c r="AM95" i="1"/>
  <c r="AN169" i="1"/>
  <c r="BD169" i="1" s="1"/>
  <c r="AM169" i="1"/>
  <c r="AN235" i="1"/>
  <c r="BD235" i="1" s="1"/>
  <c r="AM235" i="1"/>
  <c r="AN107" i="1"/>
  <c r="BD107" i="1" s="1"/>
  <c r="AM107" i="1"/>
  <c r="AN83" i="1"/>
  <c r="BD83" i="1" s="1"/>
  <c r="AM83" i="1"/>
  <c r="AN126" i="1"/>
  <c r="BD126" i="1" s="1"/>
  <c r="AM126" i="1"/>
  <c r="AN164" i="1"/>
  <c r="BD164" i="1" s="1"/>
  <c r="AM164" i="1"/>
  <c r="AN201" i="1"/>
  <c r="BD201" i="1" s="1"/>
  <c r="AM201" i="1"/>
  <c r="AN171" i="1"/>
  <c r="BD171" i="1" s="1"/>
  <c r="AM171" i="1"/>
  <c r="AN78" i="1"/>
  <c r="BD78" i="1" s="1"/>
  <c r="AM78" i="1"/>
  <c r="AN136" i="1"/>
  <c r="BD136" i="1" s="1"/>
  <c r="AM136" i="1"/>
  <c r="CK104" i="1"/>
  <c r="CW104" i="1" s="1"/>
  <c r="DB104" i="1" s="1"/>
  <c r="AN64" i="1"/>
  <c r="BD64" i="1" s="1"/>
  <c r="AM64" i="1"/>
  <c r="AN177" i="1"/>
  <c r="BD177" i="1" s="1"/>
  <c r="AM177" i="1"/>
  <c r="AN220" i="1"/>
  <c r="BD220" i="1" s="1"/>
  <c r="AM220" i="1"/>
  <c r="AN174" i="1"/>
  <c r="BD174" i="1" s="1"/>
  <c r="AM174" i="1"/>
  <c r="AN214" i="1"/>
  <c r="BD214" i="1" s="1"/>
  <c r="AM214" i="1"/>
  <c r="AN137" i="1"/>
  <c r="BD137" i="1" s="1"/>
  <c r="AM137" i="1"/>
  <c r="AN170" i="1"/>
  <c r="BD170" i="1" s="1"/>
  <c r="AM170" i="1"/>
  <c r="AN96" i="1"/>
  <c r="BD96" i="1" s="1"/>
  <c r="AM96" i="1"/>
  <c r="AN42" i="1"/>
  <c r="BD42" i="1" s="1"/>
  <c r="AM42" i="1"/>
  <c r="AN59" i="1"/>
  <c r="BD59" i="1" s="1"/>
  <c r="AM59" i="1"/>
  <c r="AM186" i="1"/>
  <c r="AN186" i="1"/>
  <c r="BD186" i="1" s="1"/>
  <c r="AN189" i="1"/>
  <c r="BD189" i="1" s="1"/>
  <c r="AM189" i="1"/>
  <c r="AN199" i="1"/>
  <c r="BD199" i="1" s="1"/>
  <c r="AM199" i="1"/>
  <c r="AN123" i="1"/>
  <c r="BD123" i="1" s="1"/>
  <c r="AM123" i="1"/>
  <c r="AN226" i="1"/>
  <c r="BD226" i="1" s="1"/>
  <c r="AM226" i="1"/>
  <c r="AN105" i="1"/>
  <c r="BD105" i="1" s="1"/>
  <c r="AM105" i="1"/>
  <c r="AN102" i="1"/>
  <c r="BD102" i="1" s="1"/>
  <c r="AM102" i="1"/>
  <c r="AN92" i="1"/>
  <c r="BD92" i="1" s="1"/>
  <c r="AM92" i="1"/>
  <c r="AN204" i="1"/>
  <c r="BD204" i="1" s="1"/>
  <c r="AM204" i="1"/>
  <c r="AN198" i="1"/>
  <c r="BD198" i="1" s="1"/>
  <c r="AM198" i="1"/>
  <c r="AN213" i="1"/>
  <c r="BD213" i="1" s="1"/>
  <c r="AM213" i="1"/>
  <c r="AN106" i="1"/>
  <c r="BD106" i="1" s="1"/>
  <c r="AM106" i="1"/>
  <c r="AN112" i="1"/>
  <c r="BD112" i="1" s="1"/>
  <c r="AM112" i="1"/>
  <c r="AN134" i="1"/>
  <c r="BD134" i="1" s="1"/>
  <c r="AM134" i="1"/>
  <c r="AN104" i="1"/>
  <c r="BD104" i="1" s="1"/>
  <c r="CC104" i="1" s="1"/>
  <c r="AM104" i="1"/>
  <c r="AN55" i="1"/>
  <c r="BD55" i="1" s="1"/>
  <c r="CC55" i="1" s="1"/>
  <c r="CD55" i="1" s="1"/>
  <c r="AM55" i="1"/>
  <c r="AN190" i="1"/>
  <c r="BD190" i="1" s="1"/>
  <c r="AM190" i="1"/>
  <c r="AN57" i="1"/>
  <c r="BD57" i="1" s="1"/>
  <c r="AM57" i="1"/>
  <c r="AN89" i="1"/>
  <c r="BD89" i="1" s="1"/>
  <c r="AM89" i="1"/>
  <c r="AN160" i="1"/>
  <c r="BD160" i="1" s="1"/>
  <c r="AM160" i="1"/>
  <c r="AN165" i="1"/>
  <c r="BD165" i="1" s="1"/>
  <c r="AM165" i="1"/>
  <c r="AN114" i="1"/>
  <c r="BD114" i="1" s="1"/>
  <c r="AM114" i="1"/>
  <c r="AN97" i="1"/>
  <c r="BD97" i="1" s="1"/>
  <c r="AM97" i="1"/>
  <c r="AN183" i="1"/>
  <c r="BD183" i="1" s="1"/>
  <c r="AM183" i="1"/>
  <c r="AN178" i="1"/>
  <c r="BD178" i="1" s="1"/>
  <c r="AM178" i="1"/>
  <c r="AN210" i="1"/>
  <c r="BD210" i="1" s="1"/>
  <c r="AM210" i="1"/>
  <c r="AN77" i="1"/>
  <c r="BD77" i="1" s="1"/>
  <c r="AM77" i="1"/>
  <c r="AN161" i="1"/>
  <c r="BD161" i="1" s="1"/>
  <c r="AM161" i="1"/>
  <c r="AN223" i="1"/>
  <c r="BD223" i="1" s="1"/>
  <c r="AM223" i="1"/>
  <c r="AN206" i="1"/>
  <c r="BD206" i="1" s="1"/>
  <c r="AM206" i="1"/>
  <c r="AN67" i="1"/>
  <c r="BD67" i="1" s="1"/>
  <c r="AM67" i="1"/>
  <c r="AN135" i="1"/>
  <c r="BD135" i="1" s="1"/>
  <c r="AM135" i="1"/>
  <c r="AN224" i="1"/>
  <c r="BD224" i="1" s="1"/>
  <c r="AM224" i="1"/>
  <c r="AN158" i="1"/>
  <c r="BD158" i="1" s="1"/>
  <c r="AM158" i="1"/>
  <c r="AN191" i="1"/>
  <c r="BD191" i="1" s="1"/>
  <c r="AM191" i="1"/>
  <c r="AN138" i="1"/>
  <c r="BD138" i="1" s="1"/>
  <c r="AM138" i="1"/>
  <c r="AN74" i="1"/>
  <c r="BD74" i="1" s="1"/>
  <c r="AM74" i="1"/>
  <c r="AN221" i="1"/>
  <c r="BD221" i="1" s="1"/>
  <c r="AM221" i="1"/>
  <c r="AN143" i="1"/>
  <c r="BD143" i="1" s="1"/>
  <c r="AM143" i="1"/>
  <c r="AN82" i="1"/>
  <c r="BD82" i="1" s="1"/>
  <c r="AM82" i="1"/>
  <c r="AN241" i="1"/>
  <c r="BD241" i="1" s="1"/>
  <c r="AM241" i="1"/>
  <c r="AN228" i="1"/>
  <c r="BD228" i="1" s="1"/>
  <c r="AM228" i="1"/>
  <c r="AN176" i="1"/>
  <c r="BD176" i="1" s="1"/>
  <c r="AM176" i="1"/>
  <c r="AN109" i="1"/>
  <c r="BD109" i="1" s="1"/>
  <c r="AM109" i="1"/>
  <c r="AN61" i="1"/>
  <c r="BD61" i="1" s="1"/>
  <c r="AM61" i="1"/>
  <c r="AN76" i="1"/>
  <c r="BD76" i="1" s="1"/>
  <c r="AM76" i="1"/>
  <c r="DA179" i="1"/>
  <c r="DD179" i="1" s="1"/>
  <c r="CK206" i="1"/>
  <c r="CW206" i="1" s="1"/>
  <c r="DB206" i="1" s="1"/>
  <c r="CK134" i="1"/>
  <c r="CM134" i="1" s="1"/>
  <c r="CK135" i="1"/>
  <c r="CM135" i="1" s="1"/>
  <c r="CM179" i="1"/>
  <c r="CM104" i="1"/>
  <c r="CK103" i="1"/>
  <c r="CW103" i="1" s="1"/>
  <c r="DB103" i="1" s="1"/>
  <c r="CK112" i="1"/>
  <c r="CK64" i="1"/>
  <c r="CM64" i="1" s="1"/>
  <c r="CW142" i="1"/>
  <c r="DA142" i="1" s="1"/>
  <c r="CK106" i="1"/>
  <c r="CW106" i="1" s="1"/>
  <c r="DB106" i="1" s="1"/>
  <c r="CK231" i="1"/>
  <c r="CM231" i="1" s="1"/>
  <c r="CK114" i="1"/>
  <c r="CM114" i="1" s="1"/>
  <c r="CK174" i="1"/>
  <c r="CM174" i="1" s="1"/>
  <c r="CK77" i="1"/>
  <c r="CW77" i="1" s="1"/>
  <c r="DA77" i="1" s="1"/>
  <c r="CK84" i="1"/>
  <c r="CM84" i="1" s="1"/>
  <c r="CK63" i="1"/>
  <c r="CW63" i="1" s="1"/>
  <c r="CK159" i="1"/>
  <c r="CM159" i="1" s="1"/>
  <c r="CK219" i="1"/>
  <c r="CM219" i="1" s="1"/>
  <c r="CK82" i="1"/>
  <c r="CM82" i="1" s="1"/>
  <c r="CK16" i="1"/>
  <c r="CM16" i="1" s="1"/>
  <c r="CK211" i="1"/>
  <c r="CW211" i="1" s="1"/>
  <c r="DA211" i="1" s="1"/>
  <c r="CC133" i="1"/>
  <c r="CK83" i="1"/>
  <c r="CW83" i="1" s="1"/>
  <c r="DA83" i="1" s="1"/>
  <c r="CK153" i="1"/>
  <c r="CM153" i="1" s="1"/>
  <c r="CK203" i="1"/>
  <c r="CW203" i="1" s="1"/>
  <c r="DB203" i="1" s="1"/>
  <c r="CK131" i="1"/>
  <c r="CM131" i="1" s="1"/>
  <c r="CK220" i="1"/>
  <c r="CW220" i="1" s="1"/>
  <c r="DB220" i="1" s="1"/>
  <c r="CK208" i="1"/>
  <c r="CM208" i="1" s="1"/>
  <c r="CK89" i="1"/>
  <c r="CW89" i="1" s="1"/>
  <c r="DA89" i="1" s="1"/>
  <c r="CK15" i="1"/>
  <c r="CM15" i="1" s="1"/>
  <c r="CK205" i="1"/>
  <c r="CW205" i="1" s="1"/>
  <c r="DA205" i="1" s="1"/>
  <c r="CK149" i="1"/>
  <c r="CM149" i="1" s="1"/>
  <c r="CK73" i="1"/>
  <c r="CM73" i="1" s="1"/>
  <c r="CK183" i="1"/>
  <c r="CW183" i="1" s="1"/>
  <c r="DA183" i="1" s="1"/>
  <c r="CK65" i="1"/>
  <c r="CM65" i="1" s="1"/>
  <c r="CK75" i="1"/>
  <c r="CW75" i="1" s="1"/>
  <c r="DB75" i="1" s="1"/>
  <c r="CK216" i="1"/>
  <c r="CW216" i="1" s="1"/>
  <c r="CK207" i="1"/>
  <c r="CM207" i="1" s="1"/>
  <c r="CK69" i="1"/>
  <c r="CM69" i="1" s="1"/>
  <c r="CK223" i="1"/>
  <c r="CM223" i="1" s="1"/>
  <c r="CK81" i="1"/>
  <c r="CW81" i="1" s="1"/>
  <c r="DA81" i="1" s="1"/>
  <c r="CK107" i="1"/>
  <c r="CW107" i="1" s="1"/>
  <c r="DA107" i="1" s="1"/>
  <c r="CK163" i="1"/>
  <c r="CM163" i="1" s="1"/>
  <c r="CK118" i="1"/>
  <c r="CW118" i="1" s="1"/>
  <c r="DA118" i="1" s="1"/>
  <c r="CK27" i="1"/>
  <c r="CW27" i="1" s="1"/>
  <c r="DB27" i="1" s="1"/>
  <c r="CC88" i="1"/>
  <c r="CD88" i="1" s="1"/>
  <c r="CK43" i="1"/>
  <c r="CW43" i="1" s="1"/>
  <c r="DB43" i="1" s="1"/>
  <c r="CK72" i="1"/>
  <c r="CM72" i="1" s="1"/>
  <c r="CK161" i="1"/>
  <c r="CM161" i="1" s="1"/>
  <c r="CK91" i="1"/>
  <c r="CW91" i="1" s="1"/>
  <c r="DA91" i="1" s="1"/>
  <c r="CK138" i="1"/>
  <c r="CM138" i="1" s="1"/>
  <c r="CK67" i="1"/>
  <c r="CW67" i="1" s="1"/>
  <c r="DB67" i="1" s="1"/>
  <c r="CK14" i="1"/>
  <c r="CM14" i="1" s="1"/>
  <c r="CK99" i="1"/>
  <c r="CW99" i="1" s="1"/>
  <c r="DB99" i="1" s="1"/>
  <c r="CK87" i="1"/>
  <c r="CW87" i="1" s="1"/>
  <c r="DB87" i="1" s="1"/>
  <c r="CK38" i="1"/>
  <c r="CM38" i="1" s="1"/>
  <c r="CK140" i="1"/>
  <c r="CW140" i="1" s="1"/>
  <c r="DB140" i="1" s="1"/>
  <c r="CK221" i="1"/>
  <c r="CW221" i="1" s="1"/>
  <c r="DA221" i="1" s="1"/>
  <c r="CK13" i="1"/>
  <c r="CM13" i="1" s="1"/>
  <c r="CK32" i="1"/>
  <c r="CM32" i="1" s="1"/>
  <c r="CK152" i="1"/>
  <c r="CM152" i="1" s="1"/>
  <c r="CK28" i="1"/>
  <c r="CM28" i="1" s="1"/>
  <c r="CK176" i="1"/>
  <c r="CM176" i="1" s="1"/>
  <c r="CK109" i="1"/>
  <c r="CM109" i="1" s="1"/>
  <c r="CK199" i="1"/>
  <c r="CW199" i="1" s="1"/>
  <c r="DB199" i="1" s="1"/>
  <c r="CK193" i="1"/>
  <c r="CM193" i="1" s="1"/>
  <c r="CK213" i="1"/>
  <c r="CM213" i="1" s="1"/>
  <c r="CK136" i="1"/>
  <c r="CM136" i="1" s="1"/>
  <c r="CK132" i="1"/>
  <c r="CW132" i="1" s="1"/>
  <c r="DB132" i="1" s="1"/>
  <c r="DA371" i="1"/>
  <c r="DD371" i="1" s="1"/>
  <c r="DA151" i="1"/>
  <c r="DD151" i="1" s="1"/>
  <c r="CK197" i="1"/>
  <c r="CM197" i="1" s="1"/>
  <c r="CK97" i="1"/>
  <c r="CW97" i="1" s="1"/>
  <c r="DA97" i="1" s="1"/>
  <c r="CK78" i="1"/>
  <c r="CM78" i="1" s="1"/>
  <c r="CK198" i="1"/>
  <c r="CW198" i="1" s="1"/>
  <c r="CK30" i="1"/>
  <c r="CM30" i="1" s="1"/>
  <c r="CK52" i="1"/>
  <c r="CM52" i="1" s="1"/>
  <c r="CK74" i="1"/>
  <c r="CM74" i="1" s="1"/>
  <c r="CK58" i="1"/>
  <c r="CW58" i="1" s="1"/>
  <c r="DB58" i="1" s="1"/>
  <c r="CK26" i="1"/>
  <c r="CM26" i="1" s="1"/>
  <c r="CK189" i="1"/>
  <c r="CW189" i="1" s="1"/>
  <c r="CK48" i="1"/>
  <c r="CM48" i="1" s="1"/>
  <c r="CK150" i="1"/>
  <c r="CK186" i="1"/>
  <c r="DA125" i="1"/>
  <c r="DD125" i="1" s="1"/>
  <c r="CK133" i="1"/>
  <c r="DA260" i="1"/>
  <c r="DD260" i="1" s="1"/>
  <c r="CK116" i="1"/>
  <c r="CW116" i="1" s="1"/>
  <c r="CK171" i="1"/>
  <c r="CW171" i="1" s="1"/>
  <c r="CK59" i="1"/>
  <c r="CM59" i="1" s="1"/>
  <c r="CK129" i="1"/>
  <c r="CM129" i="1" s="1"/>
  <c r="CK94" i="1"/>
  <c r="CW94" i="1" s="1"/>
  <c r="DB94" i="1" s="1"/>
  <c r="CM128" i="1"/>
  <c r="CW95" i="1"/>
  <c r="DA95" i="1" s="1"/>
  <c r="CK57" i="1"/>
  <c r="CM57" i="1" s="1"/>
  <c r="DA156" i="1"/>
  <c r="DD156" i="1" s="1"/>
  <c r="CK111" i="1"/>
  <c r="CK204" i="1"/>
  <c r="CK88" i="1"/>
  <c r="CK233" i="1"/>
  <c r="CK47" i="1"/>
  <c r="CK98" i="1"/>
  <c r="CK46" i="1"/>
  <c r="CM46" i="1" s="1"/>
  <c r="CK20" i="1"/>
  <c r="CM20" i="1" s="1"/>
  <c r="CK145" i="1"/>
  <c r="CK191" i="1"/>
  <c r="CK175" i="1"/>
  <c r="CK21" i="1"/>
  <c r="CW200" i="1"/>
  <c r="DB200" i="1" s="1"/>
  <c r="CK60" i="1"/>
  <c r="DA383" i="1"/>
  <c r="DD383" i="1" s="1"/>
  <c r="CK192" i="1"/>
  <c r="CK108" i="1"/>
  <c r="CK144" i="1"/>
  <c r="CM144" i="1" s="1"/>
  <c r="CK201" i="1"/>
  <c r="CK96" i="1"/>
  <c r="CK42" i="1"/>
  <c r="CM42" i="1" s="1"/>
  <c r="CM160" i="1"/>
  <c r="CK92" i="1"/>
  <c r="CK236" i="1"/>
  <c r="CW236" i="1" s="1"/>
  <c r="DA385" i="1"/>
  <c r="DD385" i="1" s="1"/>
  <c r="CK56" i="1"/>
  <c r="DA295" i="1"/>
  <c r="DD295" i="1" s="1"/>
  <c r="CK66" i="1"/>
  <c r="DA288" i="1"/>
  <c r="DD288" i="1" s="1"/>
  <c r="CM103" i="1"/>
  <c r="CK36" i="1"/>
  <c r="CW36" i="1" s="1"/>
  <c r="CK164" i="1"/>
  <c r="CK217" i="1"/>
  <c r="CK170" i="1"/>
  <c r="CK126" i="1"/>
  <c r="CM126" i="1" s="1"/>
  <c r="CK102" i="1"/>
  <c r="CK162" i="1"/>
  <c r="CK222" i="1"/>
  <c r="CK196" i="1"/>
  <c r="CK190" i="1"/>
  <c r="CK62" i="1"/>
  <c r="CM226" i="1"/>
  <c r="CM210" i="1"/>
  <c r="CK122" i="1"/>
  <c r="CM122" i="1" s="1"/>
  <c r="CK215" i="1"/>
  <c r="CK68" i="1"/>
  <c r="CK232" i="1"/>
  <c r="CK228" i="1"/>
  <c r="CK110" i="1"/>
  <c r="CK185" i="1"/>
  <c r="CK218" i="1"/>
  <c r="CK239" i="1"/>
  <c r="DD157" i="1"/>
  <c r="DA348" i="1"/>
  <c r="DD348" i="1" s="1"/>
  <c r="DB226" i="1"/>
  <c r="DA226" i="1"/>
  <c r="DB211" i="1"/>
  <c r="DB210" i="1"/>
  <c r="DA210" i="1"/>
  <c r="CM112" i="1"/>
  <c r="CW112" i="1"/>
  <c r="CM79" i="1"/>
  <c r="CK147" i="1"/>
  <c r="CM147" i="1" s="1"/>
  <c r="CK29" i="1"/>
  <c r="CM29" i="1" s="1"/>
  <c r="CK241" i="1"/>
  <c r="CW80" i="1"/>
  <c r="CM80" i="1"/>
  <c r="CW93" i="1"/>
  <c r="CM184" i="1"/>
  <c r="CW184" i="1"/>
  <c r="CK49" i="1"/>
  <c r="CM49" i="1" s="1"/>
  <c r="CM240" i="1"/>
  <c r="CW240" i="1"/>
  <c r="CK19" i="1"/>
  <c r="CM19" i="1" s="1"/>
  <c r="CK119" i="1"/>
  <c r="CW76" i="1"/>
  <c r="CM76" i="1"/>
  <c r="CM77" i="1"/>
  <c r="CK141" i="1"/>
  <c r="CM141" i="1" s="1"/>
  <c r="CM202" i="1"/>
  <c r="CW202" i="1"/>
  <c r="CK137" i="1"/>
  <c r="CM137" i="1" s="1"/>
  <c r="CM234" i="1"/>
  <c r="CK225" i="1"/>
  <c r="DB234" i="1"/>
  <c r="DA234" i="1"/>
  <c r="CK235" i="1"/>
  <c r="CM235" i="1" s="1"/>
  <c r="CM178" i="1"/>
  <c r="CW178" i="1"/>
  <c r="CK187" i="1"/>
  <c r="CW149" i="1"/>
  <c r="CK41" i="1"/>
  <c r="CM41" i="1" s="1"/>
  <c r="CK214" i="1"/>
  <c r="CK113" i="1"/>
  <c r="CM113" i="1" s="1"/>
  <c r="CW123" i="1"/>
  <c r="CM123" i="1"/>
  <c r="DB128" i="1"/>
  <c r="DA128" i="1"/>
  <c r="CW64" i="1"/>
  <c r="CK166" i="1"/>
  <c r="CM143" i="1"/>
  <c r="CW143" i="1"/>
  <c r="DB105" i="1"/>
  <c r="DA105" i="1"/>
  <c r="CM63" i="1"/>
  <c r="DB142" i="1"/>
  <c r="CW165" i="1"/>
  <c r="CK146" i="1"/>
  <c r="CK227" i="1"/>
  <c r="CW148" i="1"/>
  <c r="CM148" i="1"/>
  <c r="CM105" i="1"/>
  <c r="CK31" i="1"/>
  <c r="CM31" i="1" s="1"/>
  <c r="CK139" i="1"/>
  <c r="CM139" i="1" s="1"/>
  <c r="CW224" i="1"/>
  <c r="CM224" i="1"/>
  <c r="CW65" i="1"/>
  <c r="CK35" i="1"/>
  <c r="CW35" i="1" s="1"/>
  <c r="CK154" i="1"/>
  <c r="CC136" i="1"/>
  <c r="CK155" i="1"/>
  <c r="CK180" i="1"/>
  <c r="CW61" i="1"/>
  <c r="CM61" i="1"/>
  <c r="CK44" i="1"/>
  <c r="CM44" i="1" s="1"/>
  <c r="CM158" i="1"/>
  <c r="CW158" i="1"/>
  <c r="DB79" i="1"/>
  <c r="DA79" i="1"/>
  <c r="CM188" i="1"/>
  <c r="CW188" i="1"/>
  <c r="CW82" i="1"/>
  <c r="CK127" i="1"/>
  <c r="DA167" i="1"/>
  <c r="DD167" i="1" s="1"/>
  <c r="CD104" i="1"/>
  <c r="BZ104" i="1"/>
  <c r="CA104" i="1" s="1"/>
  <c r="DA367" i="1"/>
  <c r="DD367" i="1" s="1"/>
  <c r="DA391" i="1"/>
  <c r="DD391" i="1" s="1"/>
  <c r="DD252" i="1"/>
  <c r="DA100" i="1"/>
  <c r="DD100" i="1" s="1"/>
  <c r="DD255" i="1"/>
  <c r="DA244" i="1"/>
  <c r="DD244" i="1" s="1"/>
  <c r="DA311" i="1"/>
  <c r="DD311" i="1" s="1"/>
  <c r="DA299" i="1"/>
  <c r="DD299" i="1" s="1"/>
  <c r="DA172" i="1"/>
  <c r="DD172" i="1" s="1"/>
  <c r="DD364" i="1"/>
  <c r="DA303" i="1"/>
  <c r="DD303" i="1" s="1"/>
  <c r="DD403" i="1"/>
  <c r="DA182" i="1"/>
  <c r="DD182" i="1" s="1"/>
  <c r="DA238" i="1"/>
  <c r="DD238" i="1" s="1"/>
  <c r="DA405" i="1"/>
  <c r="DD405" i="1" s="1"/>
  <c r="DA382" i="1"/>
  <c r="DB382" i="1"/>
  <c r="DA262" i="1"/>
  <c r="DB262" i="1"/>
  <c r="DA387" i="1"/>
  <c r="DB387" i="1"/>
  <c r="DA230" i="1"/>
  <c r="DD230" i="1" s="1"/>
  <c r="DA257" i="1"/>
  <c r="DD257" i="1" s="1"/>
  <c r="DA168" i="1"/>
  <c r="DD168" i="1" s="1"/>
  <c r="S15" i="5"/>
  <c r="DA251" i="1"/>
  <c r="DD251" i="1" s="1"/>
  <c r="DA276" i="1"/>
  <c r="DD276" i="1" s="1"/>
  <c r="DD399" i="1"/>
  <c r="DA353" i="1"/>
  <c r="DD353" i="1" s="1"/>
  <c r="DD296" i="1"/>
  <c r="DD360" i="1"/>
  <c r="DD332" i="1"/>
  <c r="DD280" i="1"/>
  <c r="DD377" i="1"/>
  <c r="DD400" i="1"/>
  <c r="DD115" i="1"/>
  <c r="DD321" i="1"/>
  <c r="DD357" i="1"/>
  <c r="DD334" i="1"/>
  <c r="DD394" i="1"/>
  <c r="DD173" i="1"/>
  <c r="DD273" i="1"/>
  <c r="DD392" i="1"/>
  <c r="DD345" i="1"/>
  <c r="DD310" i="1"/>
  <c r="DD308" i="1"/>
  <c r="DD86" i="1"/>
  <c r="DD245" i="1"/>
  <c r="DD117" i="1"/>
  <c r="DD293" i="1"/>
  <c r="DD265" i="1"/>
  <c r="DD317" i="1"/>
  <c r="DD322" i="1"/>
  <c r="BT157" i="1"/>
  <c r="BT114" i="1"/>
  <c r="BT131" i="1"/>
  <c r="BT240" i="1"/>
  <c r="DD298" i="1"/>
  <c r="BT303" i="1"/>
  <c r="DD355" i="1"/>
  <c r="DD237" i="1"/>
  <c r="DD243" i="1"/>
  <c r="DD342" i="1"/>
  <c r="DD389" i="1"/>
  <c r="BT296" i="1"/>
  <c r="BT124" i="1"/>
  <c r="BT409" i="1"/>
  <c r="BT113" i="1"/>
  <c r="BT283" i="1"/>
  <c r="DD356" i="1"/>
  <c r="DD254" i="1"/>
  <c r="BT352" i="1"/>
  <c r="BT371" i="1"/>
  <c r="BT393" i="1"/>
  <c r="BT259" i="1"/>
  <c r="BT314" i="1"/>
  <c r="BT64" i="1"/>
  <c r="BT66" i="1"/>
  <c r="BT143" i="1"/>
  <c r="BT69" i="1"/>
  <c r="BT211" i="1"/>
  <c r="DD341" i="1"/>
  <c r="BT392" i="1"/>
  <c r="BT306" i="1"/>
  <c r="BT386" i="1"/>
  <c r="BT212" i="1"/>
  <c r="BT117" i="1"/>
  <c r="BT134" i="1"/>
  <c r="BT265" i="1"/>
  <c r="BT309" i="1"/>
  <c r="BT308" i="1"/>
  <c r="BT222" i="1"/>
  <c r="BT171" i="1"/>
  <c r="BT65" i="1"/>
  <c r="BT244" i="1"/>
  <c r="DD274" i="1"/>
  <c r="BT173" i="1"/>
  <c r="BT355" i="1"/>
  <c r="BT266" i="1"/>
  <c r="BT52" i="1"/>
  <c r="DD313" i="1"/>
  <c r="BT105" i="1"/>
  <c r="BT185" i="1"/>
  <c r="BT291" i="1"/>
  <c r="BT178" i="1"/>
  <c r="BT174" i="1"/>
  <c r="BT193" i="1"/>
  <c r="BT216" i="1"/>
  <c r="BT218" i="1"/>
  <c r="BT184" i="1"/>
  <c r="BT41" i="1"/>
  <c r="BT168" i="1"/>
  <c r="BT336" i="1"/>
  <c r="BT67" i="1"/>
  <c r="BT152" i="1"/>
  <c r="BT221" i="1"/>
  <c r="BT289" i="1"/>
  <c r="BT108" i="1"/>
  <c r="DA362" i="1"/>
  <c r="BT232" i="1"/>
  <c r="BT345" i="1"/>
  <c r="BT155" i="1"/>
  <c r="BT342" i="1"/>
  <c r="BT375" i="1"/>
  <c r="BT82" i="1"/>
  <c r="BT172" i="1"/>
  <c r="BT129" i="1"/>
  <c r="BT334" i="1"/>
  <c r="DD307" i="1"/>
  <c r="BT284" i="1"/>
  <c r="BT111" i="1"/>
  <c r="BT344" i="1"/>
  <c r="BT349" i="1"/>
  <c r="BT95" i="1"/>
  <c r="BT263" i="1"/>
  <c r="BT215" i="1"/>
  <c r="BT380" i="1"/>
  <c r="BT37" i="1"/>
  <c r="BT132" i="1"/>
  <c r="BT330" i="1"/>
  <c r="BT98" i="1"/>
  <c r="DD250" i="1"/>
  <c r="BT269" i="1"/>
  <c r="BT229" i="1"/>
  <c r="BT290" i="1"/>
  <c r="DD381" i="1"/>
  <c r="BT145" i="1"/>
  <c r="BT410" i="1"/>
  <c r="BT36" i="1"/>
  <c r="BT191" i="1"/>
  <c r="BT373" i="1"/>
  <c r="BT195" i="1"/>
  <c r="BT348" i="1"/>
  <c r="BT302" i="1"/>
  <c r="BT316" i="1"/>
  <c r="BT294" i="1"/>
  <c r="BT398" i="1"/>
  <c r="BT194" i="1"/>
  <c r="BT377" i="1"/>
  <c r="BT164" i="1"/>
  <c r="BT365" i="1"/>
  <c r="DA253" i="1"/>
  <c r="BT58" i="1"/>
  <c r="BT76" i="1"/>
  <c r="BT73" i="1"/>
  <c r="BT307" i="1"/>
  <c r="BT198" i="1"/>
  <c r="BT305" i="1"/>
  <c r="BT51" i="1"/>
  <c r="DA402" i="1"/>
  <c r="DA411" i="1"/>
  <c r="BT366" i="1"/>
  <c r="BT243" i="1"/>
  <c r="BT378" i="1"/>
  <c r="DD409" i="1"/>
  <c r="DD331" i="1"/>
  <c r="BT389" i="1"/>
  <c r="BT310" i="1"/>
  <c r="BT102" i="1"/>
  <c r="BT220" i="1"/>
  <c r="BT321" i="1"/>
  <c r="BT313" i="1"/>
  <c r="BT169" i="1"/>
  <c r="BT97" i="1"/>
  <c r="BT315" i="1"/>
  <c r="BT189" i="1"/>
  <c r="BT353" i="1"/>
  <c r="BT200" i="1"/>
  <c r="BT94" i="1"/>
  <c r="BT300" i="1"/>
  <c r="BT166" i="1"/>
  <c r="BT170" i="1"/>
  <c r="BT103" i="1"/>
  <c r="BT312" i="1"/>
  <c r="BT127" i="1"/>
  <c r="BT235" i="1"/>
  <c r="BT390" i="1"/>
  <c r="BT57" i="1"/>
  <c r="BT292" i="1"/>
  <c r="BT324" i="1"/>
  <c r="BT360" i="1"/>
  <c r="BT251" i="1"/>
  <c r="BT84" i="1"/>
  <c r="BT47" i="1"/>
  <c r="BT186" i="1"/>
  <c r="BT250" i="1"/>
  <c r="DF282" i="1"/>
  <c r="BT156" i="1"/>
  <c r="DD291" i="1"/>
  <c r="BT205" i="1"/>
  <c r="BT91" i="1"/>
  <c r="BT79" i="1"/>
  <c r="DA306" i="1"/>
  <c r="BT277" i="1"/>
  <c r="BT411" i="1"/>
  <c r="BT260" i="1"/>
  <c r="BT341" i="1"/>
  <c r="BT297" i="1"/>
  <c r="BT227" i="1"/>
  <c r="BT150" i="1"/>
  <c r="BT268" i="1"/>
  <c r="DD281" i="1"/>
  <c r="DD358" i="1"/>
  <c r="BT286" i="1"/>
  <c r="BT272" i="1"/>
  <c r="BT165" i="1"/>
  <c r="BT318" i="1"/>
  <c r="BT226" i="1"/>
  <c r="BT175" i="1"/>
  <c r="BT325" i="1"/>
  <c r="BT176" i="1"/>
  <c r="BT358" i="1"/>
  <c r="BT99" i="1"/>
  <c r="BT288" i="1"/>
  <c r="BT60" i="1"/>
  <c r="BT357" i="1"/>
  <c r="BT405" i="1"/>
  <c r="BT367" i="1"/>
  <c r="BT322" i="1"/>
  <c r="BT401" i="1"/>
  <c r="BT204" i="1"/>
  <c r="BT350" i="1"/>
  <c r="DD120" i="1"/>
  <c r="BT85" i="1"/>
  <c r="BT356" i="1"/>
  <c r="BT384" i="1"/>
  <c r="BT231" i="1"/>
  <c r="BT385" i="1"/>
  <c r="BT396" i="1"/>
  <c r="BT80" i="1"/>
  <c r="BT394" i="1"/>
  <c r="BT206" i="1"/>
  <c r="BT123" i="1"/>
  <c r="DA401" i="1"/>
  <c r="BT383" i="1"/>
  <c r="BT213" i="1"/>
  <c r="BT311" i="1"/>
  <c r="BT340" i="1"/>
  <c r="BT181" i="1"/>
  <c r="BT49" i="1"/>
  <c r="BT230" i="1"/>
  <c r="BT225" i="1"/>
  <c r="BT148" i="1"/>
  <c r="BT147" i="1"/>
  <c r="BT154" i="1"/>
  <c r="BT404" i="1"/>
  <c r="BT285" i="1"/>
  <c r="BT374" i="1"/>
  <c r="DA404" i="1"/>
  <c r="BT338" i="1"/>
  <c r="BT246" i="1"/>
  <c r="BT43" i="1"/>
  <c r="BT125" i="1"/>
  <c r="BT379" i="1"/>
  <c r="DA406" i="1"/>
  <c r="BT112" i="1"/>
  <c r="BT328" i="1"/>
  <c r="BT46" i="1"/>
  <c r="BT402" i="1"/>
  <c r="BT363" i="1"/>
  <c r="BT388" i="1"/>
  <c r="DA305" i="1"/>
  <c r="BT254" i="1"/>
  <c r="BT149" i="1"/>
  <c r="BT115" i="1"/>
  <c r="BT275" i="1"/>
  <c r="BT400" i="1"/>
  <c r="BT50" i="1"/>
  <c r="DD376" i="1"/>
  <c r="DD272" i="1"/>
  <c r="DD379" i="1"/>
  <c r="DD259" i="1"/>
  <c r="BT281" i="1"/>
  <c r="BT56" i="1"/>
  <c r="DA407" i="1"/>
  <c r="BT370" i="1"/>
  <c r="DD279" i="1"/>
  <c r="BT339" i="1"/>
  <c r="BT196" i="1"/>
  <c r="BT187" i="1"/>
  <c r="BT61" i="1"/>
  <c r="BT74" i="1"/>
  <c r="BT45" i="1"/>
  <c r="BT273" i="1"/>
  <c r="BT48" i="1"/>
  <c r="BT276" i="1"/>
  <c r="BT151" i="1"/>
  <c r="BT224" i="1"/>
  <c r="BT197" i="1"/>
  <c r="BT354" i="1"/>
  <c r="BT234" i="1"/>
  <c r="BT144" i="1"/>
  <c r="BT327" i="1"/>
  <c r="BT120" i="1"/>
  <c r="BT287" i="1"/>
  <c r="BT271" i="1"/>
  <c r="BT104" i="1"/>
  <c r="BT75" i="1"/>
  <c r="BT279" i="1"/>
  <c r="BT329" i="1"/>
  <c r="BT239" i="1"/>
  <c r="BT228" i="1"/>
  <c r="BT62" i="1"/>
  <c r="BT299" i="1"/>
  <c r="BT333" i="1"/>
  <c r="BT217" i="1"/>
  <c r="BT92" i="1"/>
  <c r="BT317" i="1"/>
  <c r="BT258" i="1"/>
  <c r="BT109" i="1"/>
  <c r="BT68" i="1"/>
  <c r="BT89" i="1"/>
  <c r="BT233" i="1"/>
  <c r="BT101" i="1"/>
  <c r="BT301" i="1"/>
  <c r="BT403" i="1"/>
  <c r="BT133" i="1"/>
  <c r="BT77" i="1"/>
  <c r="BT162" i="1"/>
  <c r="BT368" i="1"/>
  <c r="DD390" i="1"/>
  <c r="BT236" i="1"/>
  <c r="DD282" i="1"/>
  <c r="DD314" i="1"/>
  <c r="BT122" i="1"/>
  <c r="BT223" i="1"/>
  <c r="BT180" i="1"/>
  <c r="BT262" i="1"/>
  <c r="BT351" i="1"/>
  <c r="BT274" i="1"/>
  <c r="BT153" i="1"/>
  <c r="BT335" i="1"/>
  <c r="BT188" i="1"/>
  <c r="BT362" i="1"/>
  <c r="BT40" i="1"/>
  <c r="BT247" i="1"/>
  <c r="BT106" i="1"/>
  <c r="BT96" i="1"/>
  <c r="BT323" i="1"/>
  <c r="BT208" i="1"/>
  <c r="BT261" i="1"/>
  <c r="BT241" i="1"/>
  <c r="BT126" i="1"/>
  <c r="BT118" i="1"/>
  <c r="BT369" i="1"/>
  <c r="BT163" i="1"/>
  <c r="BT54" i="1"/>
  <c r="BT397" i="1"/>
  <c r="BT295" i="1"/>
  <c r="BT110" i="1"/>
  <c r="BT86" i="1"/>
  <c r="BT257" i="1"/>
  <c r="BT87" i="1"/>
  <c r="BT121" i="1"/>
  <c r="BT192" i="1"/>
  <c r="DD338" i="1"/>
  <c r="BT167" i="1"/>
  <c r="BT182" i="1"/>
  <c r="BT293" i="1"/>
  <c r="BT343" i="1"/>
  <c r="BT270" i="1"/>
  <c r="BT44" i="1"/>
  <c r="BT42" i="1"/>
  <c r="BT146" i="1"/>
  <c r="BT190" i="1"/>
  <c r="BT116" i="1"/>
  <c r="BT39" i="1"/>
  <c r="BT408" i="1"/>
  <c r="BT38" i="1"/>
  <c r="CK12" i="1"/>
  <c r="CM12" i="1" s="1"/>
  <c r="AL12" i="1" a="1"/>
  <c r="AL12" i="1" s="1"/>
  <c r="AM12" i="1" s="1"/>
  <c r="L20" i="7"/>
  <c r="L21" i="7" s="1"/>
  <c r="AP12" i="1"/>
  <c r="AT12" i="1" s="1"/>
  <c r="Y12" i="1"/>
  <c r="DA104" i="1" l="1"/>
  <c r="DD104" i="1" s="1"/>
  <c r="DA103" i="1"/>
  <c r="DA27" i="1"/>
  <c r="CW69" i="1"/>
  <c r="CW231" i="1"/>
  <c r="CM90" i="1"/>
  <c r="CM81" i="1"/>
  <c r="CW135" i="1"/>
  <c r="DB81" i="1"/>
  <c r="DD81" i="1" s="1"/>
  <c r="CM91" i="1"/>
  <c r="BZ55" i="1"/>
  <c r="CA55" i="1" s="1"/>
  <c r="DA43" i="1"/>
  <c r="DA160" i="1"/>
  <c r="CM177" i="1"/>
  <c r="DB77" i="1"/>
  <c r="DB177" i="1"/>
  <c r="DD177" i="1" s="1"/>
  <c r="DA87" i="1"/>
  <c r="DD87" i="1" s="1"/>
  <c r="CW197" i="1"/>
  <c r="DB197" i="1" s="1"/>
  <c r="CW174" i="1"/>
  <c r="DB174" i="1" s="1"/>
  <c r="DA99" i="1"/>
  <c r="DD99" i="1" s="1"/>
  <c r="DB221" i="1"/>
  <c r="DD221" i="1" s="1"/>
  <c r="CM99" i="1"/>
  <c r="DA206" i="1"/>
  <c r="DD206" i="1" s="1"/>
  <c r="CW193" i="1"/>
  <c r="CM206" i="1"/>
  <c r="CM106" i="1"/>
  <c r="CM118" i="1"/>
  <c r="CW159" i="1"/>
  <c r="CM220" i="1"/>
  <c r="DA106" i="1"/>
  <c r="DD106" i="1" s="1"/>
  <c r="CM211" i="1"/>
  <c r="CM216" i="1"/>
  <c r="CW207" i="1"/>
  <c r="DB207" i="1" s="1"/>
  <c r="CM87" i="1"/>
  <c r="CM43" i="1"/>
  <c r="CW138" i="1"/>
  <c r="DB138" i="1" s="1"/>
  <c r="CW78" i="1"/>
  <c r="DB78" i="1" s="1"/>
  <c r="CW152" i="1"/>
  <c r="DB152" i="1" s="1"/>
  <c r="CW84" i="1"/>
  <c r="CM67" i="1"/>
  <c r="CM107" i="1"/>
  <c r="CW223" i="1"/>
  <c r="DB223" i="1" s="1"/>
  <c r="DA67" i="1"/>
  <c r="DD67" i="1" s="1"/>
  <c r="DA140" i="1"/>
  <c r="DD140" i="1" s="1"/>
  <c r="CM83" i="1"/>
  <c r="DB83" i="1"/>
  <c r="DD83" i="1" s="1"/>
  <c r="CW153" i="1"/>
  <c r="DB153" i="1" s="1"/>
  <c r="BZ133" i="1"/>
  <c r="CA133" i="1" s="1"/>
  <c r="CD133" i="1"/>
  <c r="CW163" i="1"/>
  <c r="DB163" i="1" s="1"/>
  <c r="DB89" i="1"/>
  <c r="DD89" i="1" s="1"/>
  <c r="DB107" i="1"/>
  <c r="DA220" i="1"/>
  <c r="DD220" i="1" s="1"/>
  <c r="CW72" i="1"/>
  <c r="DA72" i="1" s="1"/>
  <c r="CM89" i="1"/>
  <c r="CW73" i="1"/>
  <c r="DB73" i="1" s="1"/>
  <c r="DB183" i="1"/>
  <c r="DD183" i="1" s="1"/>
  <c r="CM221" i="1"/>
  <c r="DA203" i="1"/>
  <c r="DD203" i="1" s="1"/>
  <c r="CM75" i="1"/>
  <c r="CW219" i="1"/>
  <c r="DB219" i="1" s="1"/>
  <c r="CM203" i="1"/>
  <c r="DA75" i="1"/>
  <c r="DD75" i="1" s="1"/>
  <c r="DA58" i="1"/>
  <c r="DD58" i="1" s="1"/>
  <c r="CW176" i="1"/>
  <c r="DB176" i="1" s="1"/>
  <c r="CM27" i="1"/>
  <c r="DB118" i="1"/>
  <c r="DD118" i="1" s="1"/>
  <c r="DA94" i="1"/>
  <c r="DD94" i="1" s="1"/>
  <c r="DB91" i="1"/>
  <c r="DD91" i="1" s="1"/>
  <c r="DA132" i="1"/>
  <c r="DD132" i="1" s="1"/>
  <c r="DB97" i="1"/>
  <c r="DD97" i="1" s="1"/>
  <c r="CM198" i="1"/>
  <c r="CM97" i="1"/>
  <c r="CW131" i="1"/>
  <c r="DA131" i="1" s="1"/>
  <c r="CW213" i="1"/>
  <c r="DA213" i="1" s="1"/>
  <c r="CW208" i="1"/>
  <c r="DB208" i="1" s="1"/>
  <c r="DB205" i="1"/>
  <c r="DD205" i="1" s="1"/>
  <c r="CM140" i="1"/>
  <c r="CW161" i="1"/>
  <c r="DB161" i="1" s="1"/>
  <c r="CC223" i="1"/>
  <c r="CC15" i="1"/>
  <c r="BZ15" i="1" s="1"/>
  <c r="CC138" i="1"/>
  <c r="CC69" i="1"/>
  <c r="CM183" i="1"/>
  <c r="CM205" i="1"/>
  <c r="CW114" i="1"/>
  <c r="DB114" i="1" s="1"/>
  <c r="CC140" i="1"/>
  <c r="CC219" i="1"/>
  <c r="CC14" i="1"/>
  <c r="BZ14" i="1" s="1"/>
  <c r="CC161" i="1"/>
  <c r="CC205" i="1"/>
  <c r="CC231" i="1"/>
  <c r="CM189" i="1"/>
  <c r="CW109" i="1"/>
  <c r="DB109" i="1" s="1"/>
  <c r="CM199" i="1"/>
  <c r="CM171" i="1"/>
  <c r="CW74" i="1"/>
  <c r="DA74" i="1" s="1"/>
  <c r="DA199" i="1"/>
  <c r="DD199" i="1" s="1"/>
  <c r="CM132" i="1"/>
  <c r="CM58" i="1"/>
  <c r="CW129" i="1"/>
  <c r="DB129" i="1" s="1"/>
  <c r="DB95" i="1"/>
  <c r="DD95" i="1" s="1"/>
  <c r="CM116" i="1"/>
  <c r="CM186" i="1"/>
  <c r="CW186" i="1"/>
  <c r="CC186" i="1"/>
  <c r="CW150" i="1"/>
  <c r="CM150" i="1"/>
  <c r="CC150" i="1"/>
  <c r="CW133" i="1"/>
  <c r="CM133" i="1"/>
  <c r="BZ88" i="1"/>
  <c r="CA88" i="1" s="1"/>
  <c r="CM94" i="1"/>
  <c r="DA200" i="1"/>
  <c r="DD200" i="1" s="1"/>
  <c r="DD142" i="1"/>
  <c r="DD103" i="1"/>
  <c r="CW88" i="1"/>
  <c r="CM88" i="1"/>
  <c r="CW204" i="1"/>
  <c r="CM204" i="1"/>
  <c r="CC204" i="1"/>
  <c r="CW111" i="1"/>
  <c r="CM111" i="1"/>
  <c r="CC111" i="1"/>
  <c r="DD77" i="1"/>
  <c r="CW201" i="1"/>
  <c r="CM201" i="1"/>
  <c r="CW191" i="1"/>
  <c r="CM191" i="1"/>
  <c r="CC175" i="1"/>
  <c r="DD27" i="1"/>
  <c r="CW235" i="1"/>
  <c r="CC201" i="1"/>
  <c r="CC191" i="1"/>
  <c r="CC96" i="1"/>
  <c r="CW145" i="1"/>
  <c r="CM145" i="1"/>
  <c r="CC144" i="1"/>
  <c r="CC145" i="1"/>
  <c r="CW108" i="1"/>
  <c r="CM108" i="1"/>
  <c r="CC108" i="1"/>
  <c r="CC20" i="1"/>
  <c r="BZ20" i="1" s="1"/>
  <c r="CM192" i="1"/>
  <c r="CW192" i="1"/>
  <c r="DB236" i="1"/>
  <c r="DA236" i="1"/>
  <c r="CC192" i="1"/>
  <c r="CC46" i="1"/>
  <c r="CC236" i="1"/>
  <c r="CM98" i="1"/>
  <c r="CW98" i="1"/>
  <c r="CW92" i="1"/>
  <c r="CM92" i="1"/>
  <c r="CM60" i="1"/>
  <c r="CW60" i="1"/>
  <c r="CC98" i="1"/>
  <c r="CC92" i="1"/>
  <c r="CC60" i="1"/>
  <c r="CW47" i="1"/>
  <c r="CM47" i="1"/>
  <c r="CC47" i="1"/>
  <c r="CM21" i="1"/>
  <c r="CW21" i="1"/>
  <c r="CM233" i="1"/>
  <c r="CW233" i="1"/>
  <c r="CC42" i="1"/>
  <c r="CC21" i="1"/>
  <c r="BZ21" i="1" s="1"/>
  <c r="CC233" i="1"/>
  <c r="CW96" i="1"/>
  <c r="CM96" i="1"/>
  <c r="CW175" i="1"/>
  <c r="CM175" i="1"/>
  <c r="CM236" i="1"/>
  <c r="CM36" i="1"/>
  <c r="CW122" i="1"/>
  <c r="DB122" i="1" s="1"/>
  <c r="CM66" i="1"/>
  <c r="CW66" i="1"/>
  <c r="CC66" i="1"/>
  <c r="CM56" i="1"/>
  <c r="CW56" i="1"/>
  <c r="CC56" i="1"/>
  <c r="DD226" i="1"/>
  <c r="DD211" i="1"/>
  <c r="CC239" i="1"/>
  <c r="CM102" i="1"/>
  <c r="CW102" i="1"/>
  <c r="CW218" i="1"/>
  <c r="CM218" i="1"/>
  <c r="CC102" i="1"/>
  <c r="CC218" i="1"/>
  <c r="CC122" i="1"/>
  <c r="CM185" i="1"/>
  <c r="CW185" i="1"/>
  <c r="CC126" i="1"/>
  <c r="CC185" i="1"/>
  <c r="CM170" i="1"/>
  <c r="CW170" i="1"/>
  <c r="CW110" i="1"/>
  <c r="CM110" i="1"/>
  <c r="CW62" i="1"/>
  <c r="CM62" i="1"/>
  <c r="CC170" i="1"/>
  <c r="DD234" i="1"/>
  <c r="CC110" i="1"/>
  <c r="CC62" i="1"/>
  <c r="CM228" i="1"/>
  <c r="CW228" i="1"/>
  <c r="CM190" i="1"/>
  <c r="CW190" i="1"/>
  <c r="CM217" i="1"/>
  <c r="CW217" i="1"/>
  <c r="CC228" i="1"/>
  <c r="CC190" i="1"/>
  <c r="CC217" i="1"/>
  <c r="CM232" i="1"/>
  <c r="CW232" i="1"/>
  <c r="CM196" i="1"/>
  <c r="CW196" i="1"/>
  <c r="CC232" i="1"/>
  <c r="CC196" i="1"/>
  <c r="CW68" i="1"/>
  <c r="CM68" i="1"/>
  <c r="CM164" i="1"/>
  <c r="CW164" i="1"/>
  <c r="CC68" i="1"/>
  <c r="CM222" i="1"/>
  <c r="CW222" i="1"/>
  <c r="CC164" i="1"/>
  <c r="CC222" i="1"/>
  <c r="CW215" i="1"/>
  <c r="CM215" i="1"/>
  <c r="CW162" i="1"/>
  <c r="CM162" i="1"/>
  <c r="DB36" i="1"/>
  <c r="DA36" i="1"/>
  <c r="CW239" i="1"/>
  <c r="CM239" i="1"/>
  <c r="CC215" i="1"/>
  <c r="CC162" i="1"/>
  <c r="CC36" i="1"/>
  <c r="DD79" i="1"/>
  <c r="DD160" i="1"/>
  <c r="DB35" i="1"/>
  <c r="DA35" i="1"/>
  <c r="CC26" i="1"/>
  <c r="BZ26" i="1" s="1"/>
  <c r="DB224" i="1"/>
  <c r="DA224" i="1"/>
  <c r="DB148" i="1"/>
  <c r="DA148" i="1"/>
  <c r="CC152" i="1"/>
  <c r="CC67" i="1"/>
  <c r="CC109" i="1"/>
  <c r="DD210" i="1"/>
  <c r="CC224" i="1"/>
  <c r="DB65" i="1"/>
  <c r="DA65" i="1"/>
  <c r="DB171" i="1"/>
  <c r="DA171" i="1"/>
  <c r="CC200" i="1"/>
  <c r="CC202" i="1"/>
  <c r="CC216" i="1"/>
  <c r="CC93" i="1"/>
  <c r="CC188" i="1"/>
  <c r="CC78" i="1"/>
  <c r="CC48" i="1"/>
  <c r="CW180" i="1"/>
  <c r="CM180" i="1"/>
  <c r="CC31" i="1"/>
  <c r="BZ31" i="1" s="1"/>
  <c r="CC116" i="1"/>
  <c r="DB63" i="1"/>
  <c r="DA63" i="1"/>
  <c r="CC103" i="1"/>
  <c r="DD128" i="1"/>
  <c r="DB159" i="1"/>
  <c r="DA159" i="1"/>
  <c r="CW119" i="1"/>
  <c r="CM119" i="1"/>
  <c r="DB80" i="1"/>
  <c r="DA80" i="1"/>
  <c r="CC169" i="1"/>
  <c r="DB188" i="1"/>
  <c r="DA188" i="1"/>
  <c r="CC142" i="1"/>
  <c r="CC123" i="1"/>
  <c r="CC13" i="1"/>
  <c r="BZ13" i="1" s="1"/>
  <c r="CC129" i="1"/>
  <c r="CC64" i="1"/>
  <c r="CC84" i="1"/>
  <c r="CC198" i="1"/>
  <c r="CC61" i="1"/>
  <c r="CM155" i="1"/>
  <c r="CW155" i="1"/>
  <c r="CC197" i="1"/>
  <c r="DB143" i="1"/>
  <c r="DA143" i="1"/>
  <c r="CC90" i="1"/>
  <c r="CM187" i="1"/>
  <c r="CW187" i="1"/>
  <c r="CM225" i="1"/>
  <c r="CW225" i="1"/>
  <c r="CC80" i="1"/>
  <c r="DB184" i="1"/>
  <c r="DA184" i="1"/>
  <c r="CC74" i="1"/>
  <c r="CC226" i="1"/>
  <c r="DB112" i="1"/>
  <c r="DA112" i="1"/>
  <c r="DD43" i="1"/>
  <c r="CC105" i="1"/>
  <c r="CC210" i="1"/>
  <c r="DB123" i="1"/>
  <c r="DA123" i="1"/>
  <c r="CC178" i="1"/>
  <c r="CC30" i="1"/>
  <c r="BZ30" i="1" s="1"/>
  <c r="CC240" i="1"/>
  <c r="DA216" i="1"/>
  <c r="DB216" i="1"/>
  <c r="CC79" i="1"/>
  <c r="CC49" i="1"/>
  <c r="CD136" i="1"/>
  <c r="BZ136" i="1"/>
  <c r="CA136" i="1" s="1"/>
  <c r="CC148" i="1"/>
  <c r="DD105" i="1"/>
  <c r="CC112" i="1"/>
  <c r="CW139" i="1"/>
  <c r="DB198" i="1"/>
  <c r="DA198" i="1"/>
  <c r="DB158" i="1"/>
  <c r="DA158" i="1"/>
  <c r="DB116" i="1"/>
  <c r="DA116" i="1"/>
  <c r="CC119" i="1"/>
  <c r="CC113" i="1"/>
  <c r="CC127" i="1"/>
  <c r="CC206" i="1"/>
  <c r="CC95" i="1"/>
  <c r="CC158" i="1"/>
  <c r="CC177" i="1"/>
  <c r="CC97" i="1"/>
  <c r="CC179" i="1"/>
  <c r="CC37" i="1"/>
  <c r="CM127" i="1"/>
  <c r="CW127" i="1"/>
  <c r="CM154" i="1"/>
  <c r="CW154" i="1"/>
  <c r="CM227" i="1"/>
  <c r="CW227" i="1"/>
  <c r="CC25" i="1"/>
  <c r="BZ25" i="1" s="1"/>
  <c r="CC193" i="1"/>
  <c r="DA193" i="1"/>
  <c r="DB193" i="1"/>
  <c r="DB90" i="1"/>
  <c r="DA90" i="1"/>
  <c r="CC76" i="1"/>
  <c r="CC59" i="1"/>
  <c r="DA174" i="1"/>
  <c r="CW241" i="1"/>
  <c r="CM241" i="1"/>
  <c r="DB135" i="1"/>
  <c r="DA135" i="1"/>
  <c r="CC23" i="1"/>
  <c r="BZ23" i="1" s="1"/>
  <c r="DB69" i="1"/>
  <c r="DA69" i="1"/>
  <c r="CC189" i="1"/>
  <c r="DB149" i="1"/>
  <c r="DA149" i="1"/>
  <c r="DB202" i="1"/>
  <c r="DA202" i="1"/>
  <c r="DB84" i="1"/>
  <c r="DA84" i="1"/>
  <c r="CC135" i="1"/>
  <c r="CM35" i="1"/>
  <c r="CC143" i="1"/>
  <c r="CC32" i="1"/>
  <c r="BZ32" i="1" s="1"/>
  <c r="CC171" i="1"/>
  <c r="CW214" i="1"/>
  <c r="CM214" i="1"/>
  <c r="CC57" i="1"/>
  <c r="CC141" i="1"/>
  <c r="CC130" i="1"/>
  <c r="CC184" i="1"/>
  <c r="DB240" i="1"/>
  <c r="DA240" i="1"/>
  <c r="CW44" i="1"/>
  <c r="CC213" i="1"/>
  <c r="CC28" i="1"/>
  <c r="BZ28" i="1" s="1"/>
  <c r="CC160" i="1"/>
  <c r="DB189" i="1"/>
  <c r="DA189" i="1"/>
  <c r="DA223" i="1"/>
  <c r="CC58" i="1"/>
  <c r="DB178" i="1"/>
  <c r="DA178" i="1"/>
  <c r="CC132" i="1"/>
  <c r="CC45" i="1"/>
  <c r="CC106" i="1"/>
  <c r="DB93" i="1"/>
  <c r="DA93" i="1"/>
  <c r="CC176" i="1"/>
  <c r="CC52" i="1"/>
  <c r="CC94" i="1"/>
  <c r="CM146" i="1"/>
  <c r="CW146" i="1"/>
  <c r="DB165" i="1"/>
  <c r="DA165" i="1"/>
  <c r="CM166" i="1"/>
  <c r="CW166" i="1"/>
  <c r="CC53" i="1"/>
  <c r="CC134" i="1"/>
  <c r="DB231" i="1"/>
  <c r="DA231" i="1"/>
  <c r="CC199" i="1"/>
  <c r="DD107" i="1"/>
  <c r="DB82" i="1"/>
  <c r="DA82" i="1"/>
  <c r="DB61" i="1"/>
  <c r="DA61" i="1"/>
  <c r="CC128" i="1"/>
  <c r="DB64" i="1"/>
  <c r="DA64" i="1"/>
  <c r="CC165" i="1"/>
  <c r="CC234" i="1"/>
  <c r="CC221" i="1"/>
  <c r="CC137" i="1"/>
  <c r="DB76" i="1"/>
  <c r="DA76" i="1"/>
  <c r="CC54" i="1"/>
  <c r="DD382" i="1"/>
  <c r="DD387" i="1"/>
  <c r="DD262" i="1"/>
  <c r="S17" i="5"/>
  <c r="DF306" i="1"/>
  <c r="DF242" i="1"/>
  <c r="DD407" i="1"/>
  <c r="DD406" i="1"/>
  <c r="DD362" i="1"/>
  <c r="DD404" i="1"/>
  <c r="DD306" i="1"/>
  <c r="DF395" i="1"/>
  <c r="DI136" i="1"/>
  <c r="DI304" i="1"/>
  <c r="DI51" i="1"/>
  <c r="BT298" i="1"/>
  <c r="BT376" i="1"/>
  <c r="DI242" i="1"/>
  <c r="BT81" i="1"/>
  <c r="BT406" i="1"/>
  <c r="BT382" i="1"/>
  <c r="BT361" i="1"/>
  <c r="BT249" i="1"/>
  <c r="BT264" i="1"/>
  <c r="BT331" i="1"/>
  <c r="BT238" i="1"/>
  <c r="BT107" i="1"/>
  <c r="DI255" i="1"/>
  <c r="BT245" i="1"/>
  <c r="BT387" i="1"/>
  <c r="DF347" i="1"/>
  <c r="DD401" i="1"/>
  <c r="BT53" i="1"/>
  <c r="BT237" i="1"/>
  <c r="BT248" i="1"/>
  <c r="BT214" i="1"/>
  <c r="BT100" i="1"/>
  <c r="BT88" i="1"/>
  <c r="BT280" i="1"/>
  <c r="DI256" i="1"/>
  <c r="BT70" i="1"/>
  <c r="BT209" i="1"/>
  <c r="BT407" i="1"/>
  <c r="BT63" i="1"/>
  <c r="BT71" i="1"/>
  <c r="BT372" i="1"/>
  <c r="DI346" i="1"/>
  <c r="DI138" i="1"/>
  <c r="BT391" i="1"/>
  <c r="DD411" i="1"/>
  <c r="DF353" i="1"/>
  <c r="DF274" i="1"/>
  <c r="DF125" i="1"/>
  <c r="DI139" i="1"/>
  <c r="BT267" i="1"/>
  <c r="BT128" i="1"/>
  <c r="BT252" i="1"/>
  <c r="BT253" i="1"/>
  <c r="DD305" i="1"/>
  <c r="DF256" i="1"/>
  <c r="BT90" i="1"/>
  <c r="BT119" i="1"/>
  <c r="BT201" i="1"/>
  <c r="BT337" i="1"/>
  <c r="DD253" i="1"/>
  <c r="BT78" i="1"/>
  <c r="BT93" i="1"/>
  <c r="BT130" i="1"/>
  <c r="BT202" i="1"/>
  <c r="BT55" i="1"/>
  <c r="BT381" i="1"/>
  <c r="BT332" i="1"/>
  <c r="CI282" i="1"/>
  <c r="CJ282" i="1" s="1" a="1"/>
  <c r="CJ282" i="1" s="1"/>
  <c r="DJ282" i="1" s="1"/>
  <c r="DM282" i="1"/>
  <c r="DD402" i="1"/>
  <c r="DI359" i="1"/>
  <c r="DI320" i="1"/>
  <c r="DI137" i="1"/>
  <c r="BT83" i="1"/>
  <c r="DF399" i="1"/>
  <c r="DF346" i="1"/>
  <c r="BT278" i="1"/>
  <c r="DF304" i="1"/>
  <c r="DI142" i="1"/>
  <c r="BT364" i="1"/>
  <c r="BT210" i="1"/>
  <c r="DI326" i="1"/>
  <c r="DI368" i="1"/>
  <c r="BT199" i="1"/>
  <c r="CW12" i="1"/>
  <c r="AN12" i="1"/>
  <c r="AV12" i="1"/>
  <c r="Z12" i="1"/>
  <c r="AU12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A197" i="1" l="1"/>
  <c r="DA152" i="1"/>
  <c r="DA78" i="1"/>
  <c r="DA138" i="1"/>
  <c r="DD138" i="1" s="1"/>
  <c r="DB72" i="1"/>
  <c r="DB131" i="1"/>
  <c r="DA153" i="1"/>
  <c r="DA208" i="1"/>
  <c r="DA73" i="1"/>
  <c r="DA207" i="1"/>
  <c r="DA163" i="1"/>
  <c r="DD163" i="1" s="1"/>
  <c r="DA176" i="1"/>
  <c r="DA114" i="1"/>
  <c r="DB74" i="1"/>
  <c r="DB213" i="1"/>
  <c r="DD213" i="1" s="1"/>
  <c r="DA219" i="1"/>
  <c r="DD219" i="1" s="1"/>
  <c r="DA109" i="1"/>
  <c r="DD109" i="1" s="1"/>
  <c r="DA161" i="1"/>
  <c r="DD161" i="1" s="1"/>
  <c r="DA129" i="1"/>
  <c r="DD129" i="1" s="1"/>
  <c r="CD150" i="1"/>
  <c r="BZ150" i="1"/>
  <c r="CA150" i="1" s="1"/>
  <c r="DB150" i="1"/>
  <c r="DA150" i="1"/>
  <c r="CD186" i="1"/>
  <c r="BZ186" i="1"/>
  <c r="CA186" i="1" s="1"/>
  <c r="DB186" i="1"/>
  <c r="DA186" i="1"/>
  <c r="DB133" i="1"/>
  <c r="DA133" i="1"/>
  <c r="DD90" i="1"/>
  <c r="DD36" i="1"/>
  <c r="DA122" i="1"/>
  <c r="DD122" i="1" s="1"/>
  <c r="CD111" i="1"/>
  <c r="BZ111" i="1"/>
  <c r="CA111" i="1" s="1"/>
  <c r="DB111" i="1"/>
  <c r="DA111" i="1"/>
  <c r="BZ204" i="1"/>
  <c r="CA204" i="1" s="1"/>
  <c r="CD204" i="1"/>
  <c r="DB204" i="1"/>
  <c r="DA204" i="1"/>
  <c r="DB88" i="1"/>
  <c r="DA88" i="1"/>
  <c r="DB96" i="1"/>
  <c r="DA96" i="1"/>
  <c r="BZ60" i="1"/>
  <c r="CA60" i="1" s="1"/>
  <c r="CD60" i="1"/>
  <c r="DB145" i="1"/>
  <c r="DA145" i="1"/>
  <c r="DD236" i="1"/>
  <c r="CD96" i="1"/>
  <c r="BZ96" i="1"/>
  <c r="CA96" i="1" s="1"/>
  <c r="CD233" i="1"/>
  <c r="BZ233" i="1"/>
  <c r="CA233" i="1" s="1"/>
  <c r="BZ92" i="1"/>
  <c r="CA92" i="1" s="1"/>
  <c r="CD92" i="1"/>
  <c r="CD21" i="1"/>
  <c r="CA21" i="1"/>
  <c r="DB192" i="1"/>
  <c r="DA192" i="1"/>
  <c r="BZ98" i="1"/>
  <c r="CA98" i="1" s="1"/>
  <c r="CD98" i="1"/>
  <c r="BZ191" i="1"/>
  <c r="CA191" i="1" s="1"/>
  <c r="DF191" i="1" s="1"/>
  <c r="CD191" i="1"/>
  <c r="CD42" i="1"/>
  <c r="BZ42" i="1"/>
  <c r="CA42" i="1" s="1"/>
  <c r="DB60" i="1"/>
  <c r="DA60" i="1"/>
  <c r="CD20" i="1"/>
  <c r="CA20" i="1"/>
  <c r="CD201" i="1"/>
  <c r="BZ201" i="1"/>
  <c r="CA201" i="1" s="1"/>
  <c r="DB233" i="1"/>
  <c r="DA233" i="1"/>
  <c r="DB92" i="1"/>
  <c r="DA92" i="1"/>
  <c r="BZ108" i="1"/>
  <c r="CA108" i="1" s="1"/>
  <c r="CD108" i="1"/>
  <c r="DB235" i="1"/>
  <c r="DA235" i="1"/>
  <c r="DB21" i="1"/>
  <c r="DA21" i="1"/>
  <c r="DB98" i="1"/>
  <c r="DA98" i="1"/>
  <c r="DD112" i="1"/>
  <c r="DB108" i="1"/>
  <c r="DA108" i="1"/>
  <c r="CD47" i="1"/>
  <c r="BZ47" i="1"/>
  <c r="CA47" i="1" s="1"/>
  <c r="CD145" i="1"/>
  <c r="BZ145" i="1"/>
  <c r="CA145" i="1" s="1"/>
  <c r="BZ175" i="1"/>
  <c r="CA175" i="1" s="1"/>
  <c r="CD175" i="1"/>
  <c r="BZ236" i="1"/>
  <c r="CA236" i="1" s="1"/>
  <c r="CD236" i="1"/>
  <c r="CD46" i="1"/>
  <c r="BZ46" i="1"/>
  <c r="CA46" i="1" s="1"/>
  <c r="CD144" i="1"/>
  <c r="BZ144" i="1"/>
  <c r="CA144" i="1" s="1"/>
  <c r="DB191" i="1"/>
  <c r="DA191" i="1"/>
  <c r="DB175" i="1"/>
  <c r="DA175" i="1"/>
  <c r="DB47" i="1"/>
  <c r="DA47" i="1"/>
  <c r="CD192" i="1"/>
  <c r="BZ192" i="1"/>
  <c r="CA192" i="1" s="1"/>
  <c r="DB201" i="1"/>
  <c r="DA201" i="1"/>
  <c r="DD223" i="1"/>
  <c r="DD171" i="1"/>
  <c r="CD56" i="1"/>
  <c r="BZ56" i="1"/>
  <c r="CA56" i="1" s="1"/>
  <c r="DB56" i="1"/>
  <c r="DA56" i="1"/>
  <c r="BZ66" i="1"/>
  <c r="CA66" i="1" s="1"/>
  <c r="CD66" i="1"/>
  <c r="DB66" i="1"/>
  <c r="DA66" i="1"/>
  <c r="DD231" i="1"/>
  <c r="DB68" i="1"/>
  <c r="DA68" i="1"/>
  <c r="BZ228" i="1"/>
  <c r="CA228" i="1" s="1"/>
  <c r="CD228" i="1"/>
  <c r="DD123" i="1"/>
  <c r="DB217" i="1"/>
  <c r="DA217" i="1"/>
  <c r="CD218" i="1"/>
  <c r="BZ218" i="1"/>
  <c r="CA218" i="1" s="1"/>
  <c r="DB162" i="1"/>
  <c r="DA162" i="1"/>
  <c r="CD196" i="1"/>
  <c r="BZ196" i="1"/>
  <c r="CA196" i="1" s="1"/>
  <c r="DB62" i="1"/>
  <c r="DA62" i="1"/>
  <c r="CD102" i="1"/>
  <c r="BZ102" i="1"/>
  <c r="CA102" i="1" s="1"/>
  <c r="DB190" i="1"/>
  <c r="DA190" i="1"/>
  <c r="DB215" i="1"/>
  <c r="DA215" i="1"/>
  <c r="DB110" i="1"/>
  <c r="DA110" i="1"/>
  <c r="CD222" i="1"/>
  <c r="BZ222" i="1"/>
  <c r="CD232" i="1"/>
  <c r="BZ232" i="1"/>
  <c r="CA232" i="1" s="1"/>
  <c r="DB228" i="1"/>
  <c r="DA228" i="1"/>
  <c r="DD61" i="1"/>
  <c r="DD174" i="1"/>
  <c r="DB196" i="1"/>
  <c r="DA196" i="1"/>
  <c r="DB170" i="1"/>
  <c r="DA170" i="1"/>
  <c r="DD178" i="1"/>
  <c r="DB218" i="1"/>
  <c r="DA218" i="1"/>
  <c r="CD36" i="1"/>
  <c r="BZ36" i="1"/>
  <c r="CA36" i="1" s="1"/>
  <c r="DF36" i="1" s="1"/>
  <c r="CD164" i="1"/>
  <c r="BZ164" i="1"/>
  <c r="DB232" i="1"/>
  <c r="DA232" i="1"/>
  <c r="CD62" i="1"/>
  <c r="BZ62" i="1"/>
  <c r="CA62" i="1" s="1"/>
  <c r="DB222" i="1"/>
  <c r="DA222" i="1"/>
  <c r="CD110" i="1"/>
  <c r="BZ110" i="1"/>
  <c r="CA110" i="1" s="1"/>
  <c r="CD185" i="1"/>
  <c r="BZ185" i="1"/>
  <c r="CA185" i="1" s="1"/>
  <c r="DD153" i="1"/>
  <c r="BZ162" i="1"/>
  <c r="CA162" i="1" s="1"/>
  <c r="CD162" i="1"/>
  <c r="DB102" i="1"/>
  <c r="DA102" i="1"/>
  <c r="CD215" i="1"/>
  <c r="BZ215" i="1"/>
  <c r="CA215" i="1" s="1"/>
  <c r="CD68" i="1"/>
  <c r="BZ68" i="1"/>
  <c r="CA68" i="1" s="1"/>
  <c r="CD126" i="1"/>
  <c r="CI126" i="1" s="1"/>
  <c r="CJ126" i="1" s="1" a="1"/>
  <c r="CJ126" i="1" s="1"/>
  <c r="BZ126" i="1"/>
  <c r="CA126" i="1" s="1"/>
  <c r="CD217" i="1"/>
  <c r="BZ217" i="1"/>
  <c r="CA217" i="1" s="1"/>
  <c r="DA185" i="1"/>
  <c r="DB185" i="1"/>
  <c r="DD64" i="1"/>
  <c r="DD116" i="1"/>
  <c r="DB164" i="1"/>
  <c r="DA164" i="1"/>
  <c r="BZ239" i="1"/>
  <c r="CA239" i="1" s="1"/>
  <c r="CD239" i="1"/>
  <c r="DB239" i="1"/>
  <c r="DA239" i="1"/>
  <c r="CD190" i="1"/>
  <c r="BZ190" i="1"/>
  <c r="CA190" i="1" s="1"/>
  <c r="CD122" i="1"/>
  <c r="BZ122" i="1"/>
  <c r="CA122" i="1" s="1"/>
  <c r="CD170" i="1"/>
  <c r="BZ170" i="1"/>
  <c r="DD224" i="1"/>
  <c r="DD193" i="1"/>
  <c r="DD76" i="1"/>
  <c r="DD78" i="1"/>
  <c r="DD73" i="1"/>
  <c r="DD143" i="1"/>
  <c r="DD216" i="1"/>
  <c r="DD189" i="1"/>
  <c r="DD84" i="1"/>
  <c r="DD135" i="1"/>
  <c r="DD208" i="1"/>
  <c r="CD141" i="1"/>
  <c r="BZ141" i="1"/>
  <c r="CA141" i="1" s="1"/>
  <c r="DM141" i="1" s="1"/>
  <c r="DB214" i="1"/>
  <c r="DA214" i="1"/>
  <c r="DB154" i="1"/>
  <c r="DA154" i="1"/>
  <c r="CC77" i="1"/>
  <c r="CD119" i="1"/>
  <c r="BZ119" i="1"/>
  <c r="CA119" i="1" s="1"/>
  <c r="DD207" i="1"/>
  <c r="DA166" i="1"/>
  <c r="DB166" i="1"/>
  <c r="DD93" i="1"/>
  <c r="CD45" i="1"/>
  <c r="BZ45" i="1"/>
  <c r="CA45" i="1" s="1"/>
  <c r="DD240" i="1"/>
  <c r="CC241" i="1"/>
  <c r="CC154" i="1"/>
  <c r="CA15" i="1"/>
  <c r="CD15" i="1"/>
  <c r="CD240" i="1"/>
  <c r="BZ240" i="1"/>
  <c r="CA240" i="1" s="1"/>
  <c r="CC91" i="1"/>
  <c r="DD184" i="1"/>
  <c r="DB155" i="1"/>
  <c r="DA155" i="1"/>
  <c r="CD169" i="1"/>
  <c r="BZ169" i="1"/>
  <c r="CA169" i="1" s="1"/>
  <c r="CA31" i="1"/>
  <c r="CD31" i="1"/>
  <c r="DD65" i="1"/>
  <c r="CD152" i="1"/>
  <c r="BZ152" i="1"/>
  <c r="CA152" i="1" s="1"/>
  <c r="CC83" i="1"/>
  <c r="BZ234" i="1"/>
  <c r="CA234" i="1" s="1"/>
  <c r="CD234" i="1"/>
  <c r="CD171" i="1"/>
  <c r="BZ171" i="1"/>
  <c r="CA171" i="1" s="1"/>
  <c r="DB127" i="1"/>
  <c r="DA127" i="1"/>
  <c r="CD206" i="1"/>
  <c r="BZ206" i="1"/>
  <c r="CA206" i="1" s="1"/>
  <c r="DF206" i="1" s="1"/>
  <c r="DD131" i="1"/>
  <c r="CC203" i="1"/>
  <c r="BZ216" i="1"/>
  <c r="CA216" i="1" s="1"/>
  <c r="CD216" i="1"/>
  <c r="BZ165" i="1"/>
  <c r="CA165" i="1" s="1"/>
  <c r="CD165" i="1"/>
  <c r="DD82" i="1"/>
  <c r="DD165" i="1"/>
  <c r="BZ69" i="1"/>
  <c r="CA69" i="1" s="1"/>
  <c r="DF69" i="1" s="1"/>
  <c r="CD69" i="1"/>
  <c r="CA32" i="1"/>
  <c r="CD32" i="1"/>
  <c r="CC174" i="1"/>
  <c r="CD23" i="1"/>
  <c r="CA23" i="1"/>
  <c r="CC208" i="1"/>
  <c r="CC183" i="1"/>
  <c r="CD61" i="1"/>
  <c r="BZ61" i="1"/>
  <c r="CA61" i="1" s="1"/>
  <c r="DD80" i="1"/>
  <c r="CD224" i="1"/>
  <c r="BZ224" i="1"/>
  <c r="CA224" i="1" s="1"/>
  <c r="DD148" i="1"/>
  <c r="CD193" i="1"/>
  <c r="BZ193" i="1"/>
  <c r="CA193" i="1" s="1"/>
  <c r="CC211" i="1"/>
  <c r="BZ184" i="1"/>
  <c r="CA184" i="1" s="1"/>
  <c r="CD184" i="1"/>
  <c r="CD177" i="1"/>
  <c r="BZ177" i="1"/>
  <c r="BZ127" i="1"/>
  <c r="CD127" i="1"/>
  <c r="CD30" i="1"/>
  <c r="CA30" i="1"/>
  <c r="BZ210" i="1"/>
  <c r="CA210" i="1" s="1"/>
  <c r="CD210" i="1"/>
  <c r="CD80" i="1"/>
  <c r="BZ80" i="1"/>
  <c r="CA80" i="1" s="1"/>
  <c r="DF80" i="1" s="1"/>
  <c r="CD129" i="1"/>
  <c r="BZ129" i="1"/>
  <c r="CA129" i="1" s="1"/>
  <c r="CC65" i="1"/>
  <c r="CC75" i="1"/>
  <c r="CD128" i="1"/>
  <c r="BZ128" i="1"/>
  <c r="CA128" i="1" s="1"/>
  <c r="CD231" i="1"/>
  <c r="BZ231" i="1"/>
  <c r="CA231" i="1" s="1"/>
  <c r="CC147" i="1"/>
  <c r="DB225" i="1"/>
  <c r="DA225" i="1"/>
  <c r="CD198" i="1"/>
  <c r="BZ198" i="1"/>
  <c r="CA198" i="1" s="1"/>
  <c r="CD13" i="1"/>
  <c r="CA13" i="1"/>
  <c r="DF13" i="1" s="1"/>
  <c r="BZ202" i="1"/>
  <c r="CA202" i="1" s="1"/>
  <c r="CD202" i="1"/>
  <c r="DB146" i="1"/>
  <c r="DA146" i="1"/>
  <c r="CD132" i="1"/>
  <c r="BZ132" i="1"/>
  <c r="CA132" i="1" s="1"/>
  <c r="CC41" i="1"/>
  <c r="BZ140" i="1"/>
  <c r="CA140" i="1" s="1"/>
  <c r="CD140" i="1"/>
  <c r="CC107" i="1"/>
  <c r="CD160" i="1"/>
  <c r="BZ160" i="1"/>
  <c r="CC99" i="1"/>
  <c r="DD202" i="1"/>
  <c r="CD158" i="1"/>
  <c r="BZ158" i="1"/>
  <c r="CA158" i="1" s="1"/>
  <c r="DD158" i="1"/>
  <c r="CC225" i="1"/>
  <c r="BZ105" i="1"/>
  <c r="CA105" i="1" s="1"/>
  <c r="CD105" i="1"/>
  <c r="DB119" i="1"/>
  <c r="DA119" i="1"/>
  <c r="DB180" i="1"/>
  <c r="DA180" i="1"/>
  <c r="CD109" i="1"/>
  <c r="BZ109" i="1"/>
  <c r="CA109" i="1" s="1"/>
  <c r="CD54" i="1"/>
  <c r="BZ54" i="1"/>
  <c r="CA54" i="1" s="1"/>
  <c r="CC166" i="1"/>
  <c r="DD197" i="1"/>
  <c r="CD143" i="1"/>
  <c r="BZ143" i="1"/>
  <c r="CA143" i="1" s="1"/>
  <c r="CC81" i="1"/>
  <c r="BZ37" i="1"/>
  <c r="CA37" i="1" s="1"/>
  <c r="CD37" i="1"/>
  <c r="CC153" i="1"/>
  <c r="DD114" i="1"/>
  <c r="DD74" i="1"/>
  <c r="DD159" i="1"/>
  <c r="BZ48" i="1"/>
  <c r="CA48" i="1" s="1"/>
  <c r="CD48" i="1"/>
  <c r="CD199" i="1"/>
  <c r="BZ199" i="1"/>
  <c r="CA199" i="1" s="1"/>
  <c r="CC220" i="1"/>
  <c r="CC44" i="1"/>
  <c r="CA28" i="1"/>
  <c r="CD28" i="1"/>
  <c r="BZ130" i="1"/>
  <c r="CA130" i="1" s="1"/>
  <c r="CD130" i="1"/>
  <c r="DD149" i="1"/>
  <c r="DD176" i="1"/>
  <c r="CA14" i="1"/>
  <c r="CD14" i="1"/>
  <c r="DD198" i="1"/>
  <c r="CD148" i="1"/>
  <c r="BZ148" i="1"/>
  <c r="CA148" i="1" s="1"/>
  <c r="CC114" i="1"/>
  <c r="CD123" i="1"/>
  <c r="BZ123" i="1"/>
  <c r="CA123" i="1" s="1"/>
  <c r="CC235" i="1"/>
  <c r="CC73" i="1"/>
  <c r="CC155" i="1"/>
  <c r="DB187" i="1"/>
  <c r="DA187" i="1"/>
  <c r="CD200" i="1"/>
  <c r="BZ200" i="1"/>
  <c r="CA200" i="1" s="1"/>
  <c r="CC27" i="1"/>
  <c r="BZ27" i="1" s="1"/>
  <c r="CC187" i="1"/>
  <c r="CD84" i="1"/>
  <c r="BZ84" i="1"/>
  <c r="CA84" i="1" s="1"/>
  <c r="CC63" i="1"/>
  <c r="CD103" i="1"/>
  <c r="BZ103" i="1"/>
  <c r="CA103" i="1" s="1"/>
  <c r="CC207" i="1"/>
  <c r="CD94" i="1"/>
  <c r="BZ94" i="1"/>
  <c r="CA94" i="1" s="1"/>
  <c r="CD106" i="1"/>
  <c r="BZ106" i="1"/>
  <c r="CA106" i="1" s="1"/>
  <c r="DF106" i="1" s="1"/>
  <c r="CD57" i="1"/>
  <c r="BZ57" i="1"/>
  <c r="CA57" i="1" s="1"/>
  <c r="CC227" i="1"/>
  <c r="CC118" i="1"/>
  <c r="CC19" i="1"/>
  <c r="BZ19" i="1" s="1"/>
  <c r="CC131" i="1"/>
  <c r="DB139" i="1"/>
  <c r="DA139" i="1"/>
  <c r="CD49" i="1"/>
  <c r="BZ49" i="1"/>
  <c r="CA49" i="1" s="1"/>
  <c r="BZ178" i="1"/>
  <c r="CA178" i="1" s="1"/>
  <c r="CD178" i="1"/>
  <c r="BZ90" i="1"/>
  <c r="CA90" i="1" s="1"/>
  <c r="CD90" i="1"/>
  <c r="BZ205" i="1"/>
  <c r="CA205" i="1" s="1"/>
  <c r="CD205" i="1"/>
  <c r="CD142" i="1"/>
  <c r="BZ142" i="1"/>
  <c r="CA142" i="1" s="1"/>
  <c r="CD78" i="1"/>
  <c r="BZ78" i="1"/>
  <c r="CA78" i="1" s="1"/>
  <c r="CD26" i="1"/>
  <c r="CA26" i="1"/>
  <c r="CC16" i="1"/>
  <c r="BZ16" i="1" s="1"/>
  <c r="CC146" i="1"/>
  <c r="CD134" i="1"/>
  <c r="BZ134" i="1"/>
  <c r="CA134" i="1" s="1"/>
  <c r="CC35" i="1"/>
  <c r="CD189" i="1"/>
  <c r="BZ189" i="1"/>
  <c r="CA189" i="1" s="1"/>
  <c r="DF189" i="1" s="1"/>
  <c r="CD138" i="1"/>
  <c r="BZ138" i="1"/>
  <c r="CA138" i="1" s="1"/>
  <c r="DD63" i="1"/>
  <c r="CC139" i="1"/>
  <c r="CD137" i="1"/>
  <c r="BZ137" i="1"/>
  <c r="CA137" i="1" s="1"/>
  <c r="CD52" i="1"/>
  <c r="BZ52" i="1"/>
  <c r="CA52" i="1" s="1"/>
  <c r="CC163" i="1"/>
  <c r="CC214" i="1"/>
  <c r="BZ213" i="1"/>
  <c r="CA213" i="1" s="1"/>
  <c r="CD213" i="1"/>
  <c r="CD135" i="1"/>
  <c r="BZ135" i="1"/>
  <c r="CD59" i="1"/>
  <c r="BZ59" i="1"/>
  <c r="CA59" i="1" s="1"/>
  <c r="CD25" i="1"/>
  <c r="CA25" i="1"/>
  <c r="CC43" i="1"/>
  <c r="CC38" i="1"/>
  <c r="CC29" i="1"/>
  <c r="BZ29" i="1" s="1"/>
  <c r="CD64" i="1"/>
  <c r="BZ64" i="1"/>
  <c r="CA64" i="1" s="1"/>
  <c r="CC180" i="1"/>
  <c r="CD67" i="1"/>
  <c r="BZ67" i="1"/>
  <c r="CA67" i="1" s="1"/>
  <c r="DF67" i="1" s="1"/>
  <c r="DB241" i="1"/>
  <c r="DA241" i="1"/>
  <c r="BZ95" i="1"/>
  <c r="CA95" i="1" s="1"/>
  <c r="CD95" i="1"/>
  <c r="DB44" i="1"/>
  <c r="DA44" i="1"/>
  <c r="CC149" i="1"/>
  <c r="DD69" i="1"/>
  <c r="DB227" i="1"/>
  <c r="DA227" i="1"/>
  <c r="CD179" i="1"/>
  <c r="BZ179" i="1"/>
  <c r="CA179" i="1" s="1"/>
  <c r="CD113" i="1"/>
  <c r="BZ113" i="1"/>
  <c r="CA113" i="1" s="1"/>
  <c r="CD112" i="1"/>
  <c r="BZ112" i="1"/>
  <c r="CA112" i="1" s="1"/>
  <c r="BZ79" i="1"/>
  <c r="CA79" i="1" s="1"/>
  <c r="DF79" i="1" s="1"/>
  <c r="CD79" i="1"/>
  <c r="BZ226" i="1"/>
  <c r="CA226" i="1" s="1"/>
  <c r="CD226" i="1"/>
  <c r="BZ188" i="1"/>
  <c r="CA188" i="1" s="1"/>
  <c r="CD188" i="1"/>
  <c r="CC72" i="1"/>
  <c r="CC82" i="1"/>
  <c r="CD219" i="1"/>
  <c r="BZ219" i="1"/>
  <c r="BZ53" i="1"/>
  <c r="CA53" i="1" s="1"/>
  <c r="CD53" i="1"/>
  <c r="CD176" i="1"/>
  <c r="BZ176" i="1"/>
  <c r="CA176" i="1" s="1"/>
  <c r="DF176" i="1" s="1"/>
  <c r="DD152" i="1"/>
  <c r="CD161" i="1"/>
  <c r="BZ161" i="1"/>
  <c r="CA161" i="1" s="1"/>
  <c r="CC87" i="1"/>
  <c r="BZ76" i="1"/>
  <c r="CA76" i="1" s="1"/>
  <c r="CD76" i="1"/>
  <c r="CC89" i="1"/>
  <c r="CD197" i="1"/>
  <c r="BZ197" i="1"/>
  <c r="CA197" i="1" s="1"/>
  <c r="DD188" i="1"/>
  <c r="BZ116" i="1"/>
  <c r="CA116" i="1" s="1"/>
  <c r="CD116" i="1"/>
  <c r="CD93" i="1"/>
  <c r="BZ93" i="1"/>
  <c r="CA93" i="1" s="1"/>
  <c r="DD72" i="1"/>
  <c r="DD35" i="1"/>
  <c r="BZ221" i="1"/>
  <c r="CA221" i="1" s="1"/>
  <c r="CD221" i="1"/>
  <c r="CD58" i="1"/>
  <c r="BZ58" i="1"/>
  <c r="CA58" i="1" s="1"/>
  <c r="CD97" i="1"/>
  <c r="BZ97" i="1"/>
  <c r="CA97" i="1" s="1"/>
  <c r="CD74" i="1"/>
  <c r="BZ74" i="1"/>
  <c r="CA74" i="1" s="1"/>
  <c r="CC159" i="1"/>
  <c r="BZ223" i="1"/>
  <c r="CA223" i="1" s="1"/>
  <c r="CD223" i="1"/>
  <c r="BD12" i="1"/>
  <c r="CC12" i="1" s="1"/>
  <c r="BZ12" i="1" s="1"/>
  <c r="DB12" i="1"/>
  <c r="Q12" i="1"/>
  <c r="P12" i="1"/>
  <c r="DF354" i="1"/>
  <c r="DF342" i="1"/>
  <c r="DF305" i="1"/>
  <c r="AD12" i="1"/>
  <c r="AW12" i="1"/>
  <c r="BB12" i="1" s="1"/>
  <c r="CW13" i="1"/>
  <c r="DB13" i="1" s="1"/>
  <c r="DF325" i="1"/>
  <c r="DF380" i="1"/>
  <c r="DF396" i="1"/>
  <c r="DF363" i="1"/>
  <c r="DF401" i="1"/>
  <c r="DF98" i="1"/>
  <c r="DI401" i="1"/>
  <c r="DI338" i="1"/>
  <c r="DI19" i="1"/>
  <c r="DI357" i="1"/>
  <c r="DI243" i="1"/>
  <c r="DI380" i="1"/>
  <c r="DI131" i="1"/>
  <c r="DI352" i="1"/>
  <c r="DI14" i="1"/>
  <c r="DI336" i="1"/>
  <c r="DI285" i="1"/>
  <c r="DI337" i="1"/>
  <c r="DI385" i="1"/>
  <c r="DI393" i="1"/>
  <c r="DI239" i="1"/>
  <c r="DI291" i="1"/>
  <c r="DI330" i="1"/>
  <c r="DI121" i="1"/>
  <c r="DI288" i="1"/>
  <c r="DI20" i="1"/>
  <c r="DI409" i="1"/>
  <c r="DI300" i="1"/>
  <c r="DI321" i="1"/>
  <c r="DI382" i="1"/>
  <c r="DI341" i="1"/>
  <c r="DI275" i="1"/>
  <c r="DI363" i="1"/>
  <c r="DI126" i="1"/>
  <c r="DI290" i="1"/>
  <c r="DI273" i="1"/>
  <c r="DI294" i="1"/>
  <c r="DI396" i="1"/>
  <c r="DI241" i="1"/>
  <c r="DI278" i="1"/>
  <c r="DI15" i="1"/>
  <c r="DI299" i="1"/>
  <c r="DI237" i="1"/>
  <c r="DI381" i="1"/>
  <c r="DI314" i="1"/>
  <c r="DI367" i="1"/>
  <c r="DI377" i="1"/>
  <c r="DI358" i="1"/>
  <c r="DI339" i="1"/>
  <c r="DI348" i="1"/>
  <c r="DI322" i="1"/>
  <c r="DI302" i="1"/>
  <c r="DI353" i="1"/>
  <c r="DI303" i="1"/>
  <c r="DI86" i="1"/>
  <c r="DI263" i="1"/>
  <c r="DI18" i="1"/>
  <c r="DI23" i="1"/>
  <c r="DI259" i="1"/>
  <c r="DI391" i="1"/>
  <c r="DI269" i="1"/>
  <c r="DI130" i="1"/>
  <c r="DI277" i="1"/>
  <c r="DI293" i="1"/>
  <c r="DI238" i="1"/>
  <c r="DI297" i="1"/>
  <c r="DI342" i="1"/>
  <c r="DI311" i="1"/>
  <c r="DI83" i="1"/>
  <c r="DF371" i="1"/>
  <c r="DI274" i="1"/>
  <c r="DF293" i="1"/>
  <c r="DI262" i="1"/>
  <c r="DF350" i="1"/>
  <c r="DF291" i="1"/>
  <c r="DF402" i="1"/>
  <c r="DF405" i="1"/>
  <c r="DF263" i="1"/>
  <c r="DI124" i="1"/>
  <c r="DF318" i="1"/>
  <c r="CI251" i="1"/>
  <c r="CJ251" i="1" s="1" a="1"/>
  <c r="CJ251" i="1" s="1"/>
  <c r="DJ251" i="1" s="1"/>
  <c r="DM251" i="1"/>
  <c r="DF333" i="1"/>
  <c r="DI371" i="1"/>
  <c r="DI70" i="1"/>
  <c r="DI386" i="1"/>
  <c r="DF374" i="1"/>
  <c r="DF336" i="1"/>
  <c r="DI362" i="1"/>
  <c r="DF351" i="1"/>
  <c r="DI283" i="1"/>
  <c r="CI362" i="1"/>
  <c r="CJ362" i="1" s="1" a="1"/>
  <c r="CJ362" i="1" s="1"/>
  <c r="DJ362" i="1" s="1"/>
  <c r="DM362" i="1"/>
  <c r="DI157" i="1"/>
  <c r="DI323" i="1"/>
  <c r="CI357" i="1"/>
  <c r="CJ357" i="1" s="1" a="1"/>
  <c r="CJ357" i="1" s="1"/>
  <c r="DJ357" i="1" s="1"/>
  <c r="DM357" i="1"/>
  <c r="DF339" i="1"/>
  <c r="DF229" i="1"/>
  <c r="DI392" i="1"/>
  <c r="DF330" i="1"/>
  <c r="DF302" i="1"/>
  <c r="DI16" i="1"/>
  <c r="DI295" i="1"/>
  <c r="CI274" i="1"/>
  <c r="CJ274" i="1" s="1" a="1"/>
  <c r="CJ274" i="1" s="1"/>
  <c r="DJ274" i="1" s="1"/>
  <c r="DM274" i="1"/>
  <c r="DF283" i="1"/>
  <c r="DI78" i="1"/>
  <c r="DI22" i="1"/>
  <c r="DF324" i="1"/>
  <c r="DI398" i="1"/>
  <c r="DI100" i="1"/>
  <c r="DF362" i="1"/>
  <c r="CI342" i="1"/>
  <c r="CJ342" i="1" s="1" a="1"/>
  <c r="CJ342" i="1" s="1"/>
  <c r="DJ342" i="1" s="1"/>
  <c r="DM342" i="1"/>
  <c r="DF251" i="1"/>
  <c r="DM140" i="1"/>
  <c r="CI136" i="1"/>
  <c r="CJ136" i="1" s="1" a="1"/>
  <c r="CJ136" i="1" s="1"/>
  <c r="DM136" i="1"/>
  <c r="DI247" i="1"/>
  <c r="DF121" i="1"/>
  <c r="DI48" i="1"/>
  <c r="DF303" i="1"/>
  <c r="DI125" i="1"/>
  <c r="DF379" i="1"/>
  <c r="DI319" i="1"/>
  <c r="DI45" i="1"/>
  <c r="DI365" i="1"/>
  <c r="DI101" i="1"/>
  <c r="DI85" i="1"/>
  <c r="DF314" i="1"/>
  <c r="DF398" i="1"/>
  <c r="DI408" i="1"/>
  <c r="DI39" i="1"/>
  <c r="DM126" i="1"/>
  <c r="DF243" i="1"/>
  <c r="DF270" i="1"/>
  <c r="DF355" i="1"/>
  <c r="DF269" i="1"/>
  <c r="DI364" i="1"/>
  <c r="DF329" i="1"/>
  <c r="DI350" i="1"/>
  <c r="DF277" i="1"/>
  <c r="DI402" i="1"/>
  <c r="DI360" i="1"/>
  <c r="DI253" i="1"/>
  <c r="DI340" i="1"/>
  <c r="DI194" i="1"/>
  <c r="DF157" i="1"/>
  <c r="DI140" i="1"/>
  <c r="DI74" i="1"/>
  <c r="DI133" i="1"/>
  <c r="DI153" i="1"/>
  <c r="DF181" i="1"/>
  <c r="DF230" i="1"/>
  <c r="DF108" i="1"/>
  <c r="DF403" i="1"/>
  <c r="DI347" i="1"/>
  <c r="DI240" i="1"/>
  <c r="DF254" i="1"/>
  <c r="DI310" i="1"/>
  <c r="CI399" i="1"/>
  <c r="CJ399" i="1" s="1" a="1"/>
  <c r="CJ399" i="1" s="1"/>
  <c r="DJ399" i="1" s="1"/>
  <c r="DM399" i="1"/>
  <c r="DF344" i="1"/>
  <c r="DF288" i="1"/>
  <c r="DI212" i="1"/>
  <c r="DI344" i="1"/>
  <c r="DF290" i="1"/>
  <c r="DF271" i="1"/>
  <c r="DI127" i="1"/>
  <c r="DI271" i="1"/>
  <c r="DI76" i="1"/>
  <c r="CI395" i="1"/>
  <c r="CJ395" i="1" s="1" a="1"/>
  <c r="CJ395" i="1" s="1"/>
  <c r="DJ395" i="1" s="1"/>
  <c r="DM395" i="1"/>
  <c r="CI346" i="1"/>
  <c r="CJ346" i="1" s="1" a="1"/>
  <c r="CJ346" i="1" s="1"/>
  <c r="DJ346" i="1" s="1"/>
  <c r="DM346" i="1"/>
  <c r="DI318" i="1"/>
  <c r="DF388" i="1"/>
  <c r="DI44" i="1"/>
  <c r="DI33" i="1"/>
  <c r="DI252" i="1"/>
  <c r="CI256" i="1"/>
  <c r="CJ256" i="1" s="1" a="1"/>
  <c r="CJ256" i="1" s="1"/>
  <c r="DJ256" i="1" s="1"/>
  <c r="DM256" i="1"/>
  <c r="DF313" i="1"/>
  <c r="DI254" i="1"/>
  <c r="DI172" i="1"/>
  <c r="DF234" i="1"/>
  <c r="DF262" i="1"/>
  <c r="CI34" i="1"/>
  <c r="CJ34" i="1" s="1" a="1"/>
  <c r="CJ34" i="1" s="1"/>
  <c r="DM34" i="1"/>
  <c r="DI145" i="1"/>
  <c r="DI284" i="1"/>
  <c r="DI298" i="1"/>
  <c r="DF250" i="1"/>
  <c r="DI146" i="1"/>
  <c r="DI411" i="1"/>
  <c r="DF185" i="1"/>
  <c r="DI331" i="1"/>
  <c r="DI387" i="1"/>
  <c r="DF261" i="1"/>
  <c r="DI71" i="1"/>
  <c r="DI306" i="1"/>
  <c r="DI167" i="1"/>
  <c r="CI359" i="1"/>
  <c r="CJ359" i="1" s="1" a="1"/>
  <c r="CJ359" i="1" s="1"/>
  <c r="DJ359" i="1" s="1"/>
  <c r="DM359" i="1"/>
  <c r="DI286" i="1"/>
  <c r="CI306" i="1"/>
  <c r="CJ306" i="1" s="1" a="1"/>
  <c r="CJ306" i="1" s="1"/>
  <c r="DJ306" i="1" s="1"/>
  <c r="DM306" i="1"/>
  <c r="DI324" i="1"/>
  <c r="DF319" i="1"/>
  <c r="DI406" i="1"/>
  <c r="DF172" i="1"/>
  <c r="DF173" i="1"/>
  <c r="DI47" i="1"/>
  <c r="DI21" i="1"/>
  <c r="DI397" i="1"/>
  <c r="DI129" i="1"/>
  <c r="DI149" i="1"/>
  <c r="DI312" i="1"/>
  <c r="DI395" i="1"/>
  <c r="DI376" i="1"/>
  <c r="DF359" i="1"/>
  <c r="DI394" i="1"/>
  <c r="DI115" i="1"/>
  <c r="DF286" i="1"/>
  <c r="DI49" i="1"/>
  <c r="DI404" i="1"/>
  <c r="DI389" i="1"/>
  <c r="DF101" i="1"/>
  <c r="DI80" i="1"/>
  <c r="DF158" i="1"/>
  <c r="DF308" i="1"/>
  <c r="DI155" i="1"/>
  <c r="DI135" i="1"/>
  <c r="DI154" i="1"/>
  <c r="DI34" i="1"/>
  <c r="DI332" i="1"/>
  <c r="DF410" i="1"/>
  <c r="DF373" i="1"/>
  <c r="DI373" i="1"/>
  <c r="DI148" i="1"/>
  <c r="DI120" i="1"/>
  <c r="DF322" i="1"/>
  <c r="DF328" i="1"/>
  <c r="DF156" i="1"/>
  <c r="DF194" i="1"/>
  <c r="DF246" i="1"/>
  <c r="DI81" i="1"/>
  <c r="DF408" i="1"/>
  <c r="DI390" i="1"/>
  <c r="DI379" i="1"/>
  <c r="DF384" i="1"/>
  <c r="DI378" i="1"/>
  <c r="DI345" i="1"/>
  <c r="DI13" i="1"/>
  <c r="DF289" i="1"/>
  <c r="DF228" i="1"/>
  <c r="DF367" i="1"/>
  <c r="DI307" i="1"/>
  <c r="DI325" i="1"/>
  <c r="DI209" i="1"/>
  <c r="DI248" i="1"/>
  <c r="DF111" i="1"/>
  <c r="DI333" i="1"/>
  <c r="DI354" i="1"/>
  <c r="DF244" i="1"/>
  <c r="DF320" i="1"/>
  <c r="CI242" i="1"/>
  <c r="CJ242" i="1" s="1" a="1"/>
  <c r="CJ242" i="1" s="1"/>
  <c r="DJ242" i="1" s="1"/>
  <c r="DM242" i="1"/>
  <c r="DI75" i="1"/>
  <c r="DF296" i="1"/>
  <c r="DI279" i="1"/>
  <c r="DI384" i="1"/>
  <c r="DI128" i="1"/>
  <c r="DF275" i="1"/>
  <c r="DI280" i="1"/>
  <c r="DI245" i="1"/>
  <c r="DI374" i="1"/>
  <c r="DI296" i="1"/>
  <c r="DI40" i="1"/>
  <c r="DI82" i="1"/>
  <c r="DI270" i="1"/>
  <c r="DI292" i="1"/>
  <c r="DI268" i="1"/>
  <c r="DI24" i="1"/>
  <c r="DI17" i="1"/>
  <c r="DI388" i="1"/>
  <c r="DI400" i="1"/>
  <c r="DI272" i="1"/>
  <c r="CI347" i="1"/>
  <c r="CJ347" i="1" s="1" a="1"/>
  <c r="CJ347" i="1" s="1"/>
  <c r="DJ347" i="1" s="1"/>
  <c r="DM347" i="1"/>
  <c r="CI358" i="1"/>
  <c r="CJ358" i="1" s="1" a="1"/>
  <c r="CJ358" i="1" s="1"/>
  <c r="DJ358" i="1" s="1"/>
  <c r="DM358" i="1"/>
  <c r="DI383" i="1"/>
  <c r="DI244" i="1"/>
  <c r="DI372" i="1"/>
  <c r="DI79" i="1"/>
  <c r="CI304" i="1"/>
  <c r="CJ304" i="1" s="1" a="1"/>
  <c r="CJ304" i="1" s="1"/>
  <c r="DJ304" i="1" s="1"/>
  <c r="DM304" i="1"/>
  <c r="DF195" i="1"/>
  <c r="DI399" i="1"/>
  <c r="DF357" i="1"/>
  <c r="DI282" i="1"/>
  <c r="DI152" i="1"/>
  <c r="DF268" i="1"/>
  <c r="CI353" i="1"/>
  <c r="CJ353" i="1" s="1" a="1"/>
  <c r="CJ353" i="1" s="1"/>
  <c r="DJ353" i="1" s="1"/>
  <c r="DM353" i="1"/>
  <c r="DI141" i="1"/>
  <c r="DF312" i="1"/>
  <c r="DF317" i="1"/>
  <c r="DI132" i="1"/>
  <c r="DF284" i="1"/>
  <c r="DI246" i="1"/>
  <c r="DF358" i="1"/>
  <c r="DF186" i="1"/>
  <c r="DF287" i="1"/>
  <c r="DF390" i="1"/>
  <c r="DI410" i="1"/>
  <c r="CI125" i="1"/>
  <c r="CJ125" i="1" s="1" a="1"/>
  <c r="CJ125" i="1" s="1"/>
  <c r="DJ125" i="1" s="1"/>
  <c r="DM125" i="1"/>
  <c r="DI281" i="1"/>
  <c r="DI369" i="1"/>
  <c r="DF341" i="1"/>
  <c r="DI334" i="1"/>
  <c r="DA12" i="1"/>
  <c r="AN6" i="1"/>
  <c r="DI12" i="1"/>
  <c r="P13" i="1" l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CI141" i="1"/>
  <c r="CJ141" i="1" s="1" a="1"/>
  <c r="CJ141" i="1" s="1"/>
  <c r="DF66" i="1"/>
  <c r="DF192" i="1"/>
  <c r="DF226" i="1"/>
  <c r="DF140" i="1"/>
  <c r="DF231" i="1"/>
  <c r="DF178" i="1"/>
  <c r="DF236" i="1"/>
  <c r="DF148" i="1"/>
  <c r="DD225" i="1"/>
  <c r="DD127" i="1"/>
  <c r="DF102" i="1"/>
  <c r="DD150" i="1"/>
  <c r="DD186" i="1"/>
  <c r="DD133" i="1"/>
  <c r="DD201" i="1"/>
  <c r="CY12" i="1"/>
  <c r="U12" i="1"/>
  <c r="DD175" i="1"/>
  <c r="DD108" i="1"/>
  <c r="DD111" i="1"/>
  <c r="DF142" i="1"/>
  <c r="DD96" i="1"/>
  <c r="DF224" i="1"/>
  <c r="DD88" i="1"/>
  <c r="DD21" i="1"/>
  <c r="DD164" i="1"/>
  <c r="DD233" i="1"/>
  <c r="DD204" i="1"/>
  <c r="DD98" i="1"/>
  <c r="DD60" i="1"/>
  <c r="DD145" i="1"/>
  <c r="DD66" i="1"/>
  <c r="DD47" i="1"/>
  <c r="DD162" i="1"/>
  <c r="DD56" i="1"/>
  <c r="DD191" i="1"/>
  <c r="DF132" i="1"/>
  <c r="DD218" i="1"/>
  <c r="DD235" i="1"/>
  <c r="DF184" i="1"/>
  <c r="DD68" i="1"/>
  <c r="DD92" i="1"/>
  <c r="DD192" i="1"/>
  <c r="DD170" i="1"/>
  <c r="DD190" i="1"/>
  <c r="DD239" i="1"/>
  <c r="DD166" i="1"/>
  <c r="DD110" i="1"/>
  <c r="DD217" i="1"/>
  <c r="CD12" i="1"/>
  <c r="DD62" i="1"/>
  <c r="DD228" i="1"/>
  <c r="DD232" i="1"/>
  <c r="CA164" i="1"/>
  <c r="DF164" i="1" s="1"/>
  <c r="DF105" i="1"/>
  <c r="DF97" i="1"/>
  <c r="DD102" i="1"/>
  <c r="CA222" i="1"/>
  <c r="DF222" i="1" s="1"/>
  <c r="DD155" i="1"/>
  <c r="DF94" i="1"/>
  <c r="DD215" i="1"/>
  <c r="DD180" i="1"/>
  <c r="DD185" i="1"/>
  <c r="CA170" i="1"/>
  <c r="DF170" i="1" s="1"/>
  <c r="DD196" i="1"/>
  <c r="DD214" i="1"/>
  <c r="DD222" i="1"/>
  <c r="DF138" i="1"/>
  <c r="DF179" i="1"/>
  <c r="DF58" i="1"/>
  <c r="DF112" i="1"/>
  <c r="DF161" i="1"/>
  <c r="DF223" i="1"/>
  <c r="CI140" i="1"/>
  <c r="CJ140" i="1" s="1" a="1"/>
  <c r="CJ140" i="1" s="1"/>
  <c r="DJ140" i="1" s="1"/>
  <c r="DD227" i="1"/>
  <c r="DD187" i="1"/>
  <c r="DD154" i="1"/>
  <c r="CA135" i="1"/>
  <c r="DF135" i="1" s="1"/>
  <c r="BZ220" i="1"/>
  <c r="CA220" i="1" s="1"/>
  <c r="DM220" i="1" s="1"/>
  <c r="CD220" i="1"/>
  <c r="DD146" i="1"/>
  <c r="CD75" i="1"/>
  <c r="BZ75" i="1"/>
  <c r="CA75" i="1" s="1"/>
  <c r="CD227" i="1"/>
  <c r="BZ227" i="1"/>
  <c r="CD187" i="1"/>
  <c r="BZ187" i="1"/>
  <c r="CA187" i="1" s="1"/>
  <c r="DF187" i="1" s="1"/>
  <c r="BZ114" i="1"/>
  <c r="CD114" i="1"/>
  <c r="CD166" i="1"/>
  <c r="BZ166" i="1"/>
  <c r="CA166" i="1" s="1"/>
  <c r="CD65" i="1"/>
  <c r="BZ65" i="1"/>
  <c r="CD174" i="1"/>
  <c r="BZ174" i="1"/>
  <c r="CD180" i="1"/>
  <c r="BZ180" i="1"/>
  <c r="CA180" i="1" s="1"/>
  <c r="DF103" i="1"/>
  <c r="BZ159" i="1"/>
  <c r="CD159" i="1"/>
  <c r="CA219" i="1"/>
  <c r="DF219" i="1" s="1"/>
  <c r="CD35" i="1"/>
  <c r="BZ35" i="1"/>
  <c r="CA35" i="1" s="1"/>
  <c r="CI35" i="1" s="1"/>
  <c r="CJ35" i="1" s="1" a="1"/>
  <c r="CJ35" i="1" s="1"/>
  <c r="DJ35" i="1" s="1"/>
  <c r="CD27" i="1"/>
  <c r="CA27" i="1"/>
  <c r="CD211" i="1"/>
  <c r="BZ211" i="1"/>
  <c r="CA211" i="1" s="1"/>
  <c r="DF211" i="1" s="1"/>
  <c r="CD214" i="1"/>
  <c r="BZ214" i="1"/>
  <c r="CA214" i="1" s="1"/>
  <c r="CD99" i="1"/>
  <c r="BZ99" i="1"/>
  <c r="CA99" i="1" s="1"/>
  <c r="CD89" i="1"/>
  <c r="BZ89" i="1"/>
  <c r="CD29" i="1"/>
  <c r="CA29" i="1"/>
  <c r="CA160" i="1"/>
  <c r="DF160" i="1" s="1"/>
  <c r="CD91" i="1"/>
  <c r="BZ91" i="1"/>
  <c r="BZ82" i="1"/>
  <c r="CD82" i="1"/>
  <c r="DF64" i="1"/>
  <c r="BZ149" i="1"/>
  <c r="CA149" i="1" s="1"/>
  <c r="DF149" i="1" s="1"/>
  <c r="CD149" i="1"/>
  <c r="CD38" i="1"/>
  <c r="BZ38" i="1"/>
  <c r="CA38" i="1" s="1"/>
  <c r="DM38" i="1" s="1"/>
  <c r="CD107" i="1"/>
  <c r="BZ107" i="1"/>
  <c r="CA107" i="1" s="1"/>
  <c r="DF107" i="1" s="1"/>
  <c r="CD77" i="1"/>
  <c r="BZ77" i="1"/>
  <c r="DF116" i="1"/>
  <c r="CD72" i="1"/>
  <c r="BZ72" i="1"/>
  <c r="CD163" i="1"/>
  <c r="BZ163" i="1"/>
  <c r="CA163" i="1" s="1"/>
  <c r="DF163" i="1" s="1"/>
  <c r="CD146" i="1"/>
  <c r="BZ146" i="1"/>
  <c r="CA16" i="1"/>
  <c r="DM16" i="1" s="1"/>
  <c r="CD16" i="1"/>
  <c r="DD139" i="1"/>
  <c r="CD207" i="1"/>
  <c r="BZ207" i="1"/>
  <c r="CD155" i="1"/>
  <c r="BZ155" i="1"/>
  <c r="CA155" i="1" s="1"/>
  <c r="BZ153" i="1"/>
  <c r="CA153" i="1" s="1"/>
  <c r="CD153" i="1"/>
  <c r="CD83" i="1"/>
  <c r="BZ83" i="1"/>
  <c r="CA83" i="1" s="1"/>
  <c r="DD44" i="1"/>
  <c r="DD119" i="1"/>
  <c r="CD43" i="1"/>
  <c r="BZ43" i="1"/>
  <c r="CD147" i="1"/>
  <c r="BZ147" i="1"/>
  <c r="CA147" i="1" s="1"/>
  <c r="CD139" i="1"/>
  <c r="BZ139" i="1"/>
  <c r="BZ41" i="1"/>
  <c r="CA41" i="1" s="1"/>
  <c r="CD41" i="1"/>
  <c r="CD183" i="1"/>
  <c r="BZ183" i="1"/>
  <c r="BZ154" i="1"/>
  <c r="CD154" i="1"/>
  <c r="CD131" i="1"/>
  <c r="BZ131" i="1"/>
  <c r="CD73" i="1"/>
  <c r="BZ73" i="1"/>
  <c r="CA73" i="1" s="1"/>
  <c r="DF74" i="1"/>
  <c r="CD19" i="1"/>
  <c r="CA19" i="1"/>
  <c r="DM19" i="1" s="1"/>
  <c r="BZ63" i="1"/>
  <c r="CA63" i="1" s="1"/>
  <c r="DF63" i="1" s="1"/>
  <c r="CD63" i="1"/>
  <c r="CD235" i="1"/>
  <c r="BZ235" i="1"/>
  <c r="CD81" i="1"/>
  <c r="BZ81" i="1"/>
  <c r="CA81" i="1" s="1"/>
  <c r="DF81" i="1" s="1"/>
  <c r="CA127" i="1"/>
  <c r="DF127" i="1" s="1"/>
  <c r="CD241" i="1"/>
  <c r="BZ241" i="1"/>
  <c r="CA241" i="1" s="1"/>
  <c r="CD87" i="1"/>
  <c r="BZ87" i="1"/>
  <c r="CA87" i="1" s="1"/>
  <c r="DD241" i="1"/>
  <c r="CD44" i="1"/>
  <c r="BZ44" i="1"/>
  <c r="CA44" i="1" s="1"/>
  <c r="BZ225" i="1"/>
  <c r="CA225" i="1" s="1"/>
  <c r="CD225" i="1"/>
  <c r="CA177" i="1"/>
  <c r="CD208" i="1"/>
  <c r="BZ208" i="1"/>
  <c r="CD203" i="1"/>
  <c r="BZ203" i="1"/>
  <c r="CD118" i="1"/>
  <c r="BZ118" i="1"/>
  <c r="CA118" i="1" s="1"/>
  <c r="DF377" i="1"/>
  <c r="DM179" i="1"/>
  <c r="CI179" i="1"/>
  <c r="CJ179" i="1" s="1" a="1"/>
  <c r="CJ179" i="1" s="1"/>
  <c r="DJ179" i="1" s="1"/>
  <c r="S20" i="5"/>
  <c r="DI160" i="1"/>
  <c r="DI191" i="1"/>
  <c r="DI161" i="1"/>
  <c r="DI158" i="1"/>
  <c r="DI196" i="1"/>
  <c r="DI183" i="1"/>
  <c r="DI163" i="1"/>
  <c r="DI159" i="1"/>
  <c r="DI186" i="1"/>
  <c r="DI190" i="1"/>
  <c r="DI192" i="1"/>
  <c r="DI166" i="1"/>
  <c r="DI188" i="1"/>
  <c r="DI162" i="1"/>
  <c r="DI184" i="1"/>
  <c r="DI185" i="1"/>
  <c r="DI189" i="1"/>
  <c r="DI193" i="1"/>
  <c r="DI165" i="1"/>
  <c r="DF193" i="1"/>
  <c r="DF297" i="1"/>
  <c r="D10" i="15"/>
  <c r="CI233" i="1"/>
  <c r="CJ233" i="1" s="1" a="1"/>
  <c r="CJ233" i="1" s="1"/>
  <c r="DJ233" i="1" s="1"/>
  <c r="DF188" i="1"/>
  <c r="CI401" i="1"/>
  <c r="CJ401" i="1" s="1" a="1"/>
  <c r="CJ401" i="1" s="1"/>
  <c r="DJ401" i="1" s="1"/>
  <c r="DA13" i="1"/>
  <c r="CW14" i="1"/>
  <c r="CI325" i="1"/>
  <c r="CJ325" i="1" s="1" a="1"/>
  <c r="CJ325" i="1" s="1"/>
  <c r="DJ325" i="1" s="1"/>
  <c r="CI247" i="1"/>
  <c r="CJ247" i="1" s="1" a="1"/>
  <c r="CJ247" i="1" s="1"/>
  <c r="DJ247" i="1" s="1"/>
  <c r="DM247" i="1"/>
  <c r="CI15" i="1"/>
  <c r="CJ15" i="1" s="1" a="1"/>
  <c r="CJ15" i="1" s="1"/>
  <c r="DM15" i="1"/>
  <c r="DI309" i="1"/>
  <c r="DF232" i="1"/>
  <c r="DF117" i="1"/>
  <c r="CI51" i="1"/>
  <c r="CJ51" i="1" s="1" a="1"/>
  <c r="CJ51" i="1" s="1"/>
  <c r="DJ51" i="1" s="1"/>
  <c r="DM51" i="1"/>
  <c r="CI47" i="1"/>
  <c r="CJ47" i="1" s="1" a="1"/>
  <c r="CJ47" i="1" s="1"/>
  <c r="DJ47" i="1" s="1"/>
  <c r="DM47" i="1"/>
  <c r="DF85" i="1"/>
  <c r="DI266" i="1"/>
  <c r="DF309" i="1"/>
  <c r="DI308" i="1"/>
  <c r="CI104" i="1"/>
  <c r="CJ104" i="1" s="1" a="1"/>
  <c r="CJ104" i="1" s="1"/>
  <c r="DJ104" i="1" s="1"/>
  <c r="DM104" i="1"/>
  <c r="CI373" i="1"/>
  <c r="CJ373" i="1" s="1" a="1"/>
  <c r="CJ373" i="1" s="1"/>
  <c r="DJ373" i="1" s="1"/>
  <c r="DM373" i="1"/>
  <c r="DF123" i="1"/>
  <c r="CI297" i="1"/>
  <c r="CJ297" i="1" s="1" a="1"/>
  <c r="CJ297" i="1" s="1"/>
  <c r="DJ297" i="1" s="1"/>
  <c r="DM297" i="1"/>
  <c r="CI250" i="1"/>
  <c r="CJ250" i="1" s="1" a="1"/>
  <c r="CJ250" i="1" s="1"/>
  <c r="DJ250" i="1" s="1"/>
  <c r="DM250" i="1"/>
  <c r="DF311" i="1"/>
  <c r="DI343" i="1"/>
  <c r="DI257" i="1"/>
  <c r="DI289" i="1"/>
  <c r="CI168" i="1"/>
  <c r="CJ168" i="1" s="1" a="1"/>
  <c r="CJ168" i="1" s="1"/>
  <c r="DJ168" i="1" s="1"/>
  <c r="DM168" i="1"/>
  <c r="DI230" i="1"/>
  <c r="DF56" i="1"/>
  <c r="CI257" i="1"/>
  <c r="CJ257" i="1" s="1" a="1"/>
  <c r="CJ257" i="1" s="1"/>
  <c r="DJ257" i="1" s="1"/>
  <c r="DM257" i="1"/>
  <c r="CI398" i="1"/>
  <c r="CJ398" i="1" s="1" a="1"/>
  <c r="CJ398" i="1" s="1"/>
  <c r="DJ398" i="1" s="1"/>
  <c r="DM398" i="1"/>
  <c r="CI36" i="1"/>
  <c r="CJ36" i="1" s="1" a="1"/>
  <c r="CJ36" i="1" s="1"/>
  <c r="DJ36" i="1" s="1"/>
  <c r="DM36" i="1"/>
  <c r="CI283" i="1"/>
  <c r="CJ283" i="1" s="1" a="1"/>
  <c r="CJ283" i="1" s="1"/>
  <c r="DJ283" i="1" s="1"/>
  <c r="DM283" i="1"/>
  <c r="DI317" i="1"/>
  <c r="CI132" i="1"/>
  <c r="CJ132" i="1" s="1" a="1"/>
  <c r="CJ132" i="1" s="1"/>
  <c r="DJ132" i="1" s="1"/>
  <c r="DM132" i="1"/>
  <c r="CI171" i="1"/>
  <c r="CJ171" i="1" s="1" a="1"/>
  <c r="CJ171" i="1" s="1"/>
  <c r="DJ171" i="1" s="1"/>
  <c r="DM171" i="1"/>
  <c r="CI14" i="1"/>
  <c r="CJ14" i="1" s="1" a="1"/>
  <c r="CJ14" i="1" s="1"/>
  <c r="DM14" i="1"/>
  <c r="DF68" i="1"/>
  <c r="CI143" i="1"/>
  <c r="CJ143" i="1" s="1" a="1"/>
  <c r="CJ143" i="1" s="1"/>
  <c r="DJ143" i="1" s="1"/>
  <c r="DM143" i="1"/>
  <c r="DF356" i="1"/>
  <c r="DI77" i="1"/>
  <c r="CI186" i="1"/>
  <c r="CJ186" i="1" s="1" a="1"/>
  <c r="CJ186" i="1" s="1"/>
  <c r="DJ186" i="1" s="1"/>
  <c r="DM186" i="1"/>
  <c r="CI375" i="1"/>
  <c r="CJ375" i="1" s="1" a="1"/>
  <c r="CJ375" i="1" s="1"/>
  <c r="DJ375" i="1" s="1"/>
  <c r="DM375" i="1"/>
  <c r="DF301" i="1"/>
  <c r="DI370" i="1"/>
  <c r="DI261" i="1"/>
  <c r="DF300" i="1"/>
  <c r="CI226" i="1"/>
  <c r="CJ226" i="1" s="1" a="1"/>
  <c r="CJ226" i="1" s="1"/>
  <c r="DJ226" i="1" s="1"/>
  <c r="DM226" i="1"/>
  <c r="DF239" i="1"/>
  <c r="CI156" i="1"/>
  <c r="CJ156" i="1" s="1" a="1"/>
  <c r="CJ156" i="1" s="1"/>
  <c r="DJ156" i="1" s="1"/>
  <c r="DM156" i="1"/>
  <c r="DF260" i="1"/>
  <c r="DF327" i="1"/>
  <c r="DI316" i="1"/>
  <c r="CI169" i="1"/>
  <c r="CJ169" i="1" s="1" a="1"/>
  <c r="CJ169" i="1" s="1"/>
  <c r="DM169" i="1"/>
  <c r="CI204" i="1"/>
  <c r="CJ204" i="1" s="1" a="1"/>
  <c r="CJ204" i="1" s="1"/>
  <c r="DJ204" i="1" s="1"/>
  <c r="DM204" i="1"/>
  <c r="CI108" i="1"/>
  <c r="CJ108" i="1" s="1" a="1"/>
  <c r="CJ108" i="1" s="1"/>
  <c r="DJ108" i="1" s="1"/>
  <c r="DM108" i="1"/>
  <c r="DF84" i="1"/>
  <c r="CI396" i="1"/>
  <c r="CJ396" i="1" s="1" a="1"/>
  <c r="CJ396" i="1" s="1"/>
  <c r="DJ396" i="1" s="1"/>
  <c r="DM396" i="1"/>
  <c r="DF360" i="1"/>
  <c r="DI143" i="1"/>
  <c r="CI379" i="1"/>
  <c r="CJ379" i="1" s="1" a="1"/>
  <c r="CJ379" i="1" s="1"/>
  <c r="DJ379" i="1" s="1"/>
  <c r="DM379" i="1"/>
  <c r="CI324" i="1"/>
  <c r="CJ324" i="1" s="1" a="1"/>
  <c r="CJ324" i="1" s="1"/>
  <c r="DJ324" i="1" s="1"/>
  <c r="DM324" i="1"/>
  <c r="DF280" i="1"/>
  <c r="CI336" i="1"/>
  <c r="CJ336" i="1" s="1" a="1"/>
  <c r="CJ336" i="1" s="1"/>
  <c r="DJ336" i="1" s="1"/>
  <c r="DM336" i="1"/>
  <c r="CI402" i="1"/>
  <c r="CJ402" i="1" s="1" a="1"/>
  <c r="CJ402" i="1" s="1"/>
  <c r="DJ402" i="1" s="1"/>
  <c r="DM402" i="1"/>
  <c r="CI378" i="1"/>
  <c r="CJ378" i="1" s="1" a="1"/>
  <c r="CJ378" i="1" s="1"/>
  <c r="DJ378" i="1" s="1"/>
  <c r="DM378" i="1"/>
  <c r="DI264" i="1"/>
  <c r="DI276" i="1"/>
  <c r="CI165" i="1"/>
  <c r="CJ165" i="1" s="1" a="1"/>
  <c r="CJ165" i="1" s="1"/>
  <c r="DJ165" i="1" s="1"/>
  <c r="DM165" i="1"/>
  <c r="CI377" i="1"/>
  <c r="CJ377" i="1" s="1" a="1"/>
  <c r="CJ377" i="1" s="1"/>
  <c r="DJ377" i="1" s="1"/>
  <c r="DM377" i="1"/>
  <c r="CI341" i="1"/>
  <c r="CJ341" i="1" s="1" a="1"/>
  <c r="CJ341" i="1" s="1"/>
  <c r="DJ341" i="1" s="1"/>
  <c r="DM341" i="1"/>
  <c r="DF307" i="1"/>
  <c r="DI349" i="1"/>
  <c r="DF375" i="1"/>
  <c r="CI275" i="1"/>
  <c r="CJ275" i="1" s="1" a="1"/>
  <c r="CJ275" i="1" s="1"/>
  <c r="DJ275" i="1" s="1"/>
  <c r="DM275" i="1"/>
  <c r="CI48" i="1"/>
  <c r="CJ48" i="1" s="1" a="1"/>
  <c r="CJ48" i="1" s="1"/>
  <c r="DM48" i="1"/>
  <c r="DI403" i="1"/>
  <c r="DI42" i="1"/>
  <c r="DF204" i="1"/>
  <c r="CI45" i="1"/>
  <c r="CJ45" i="1" s="1" a="1"/>
  <c r="CJ45" i="1" s="1"/>
  <c r="DM45" i="1"/>
  <c r="DI250" i="1"/>
  <c r="CI302" i="1"/>
  <c r="CJ302" i="1" s="1" a="1"/>
  <c r="CJ302" i="1" s="1"/>
  <c r="DJ302" i="1" s="1"/>
  <c r="DM302" i="1"/>
  <c r="DF248" i="1"/>
  <c r="DF407" i="1"/>
  <c r="CI350" i="1"/>
  <c r="CJ350" i="1" s="1" a="1"/>
  <c r="CJ350" i="1" s="1"/>
  <c r="DJ350" i="1" s="1"/>
  <c r="DM350" i="1"/>
  <c r="CI61" i="1"/>
  <c r="CJ61" i="1" s="1" a="1"/>
  <c r="CJ61" i="1" s="1"/>
  <c r="DJ61" i="1" s="1"/>
  <c r="DM61" i="1"/>
  <c r="DF119" i="1"/>
  <c r="DF258" i="1"/>
  <c r="CI58" i="1"/>
  <c r="CJ58" i="1" s="1" a="1"/>
  <c r="CJ58" i="1" s="1"/>
  <c r="DJ58" i="1" s="1"/>
  <c r="DM58" i="1"/>
  <c r="CI308" i="1"/>
  <c r="CJ308" i="1" s="1" a="1"/>
  <c r="CJ308" i="1" s="1"/>
  <c r="DJ308" i="1" s="1"/>
  <c r="DM308" i="1"/>
  <c r="CI262" i="1"/>
  <c r="CJ262" i="1" s="1" a="1"/>
  <c r="CJ262" i="1" s="1"/>
  <c r="DJ262" i="1" s="1"/>
  <c r="DM262" i="1"/>
  <c r="CI112" i="1"/>
  <c r="CJ112" i="1" s="1" a="1"/>
  <c r="CJ112" i="1" s="1"/>
  <c r="DJ112" i="1" s="1"/>
  <c r="DM112" i="1"/>
  <c r="DI375" i="1"/>
  <c r="DF198" i="1"/>
  <c r="CI17" i="1"/>
  <c r="CJ17" i="1" s="1" a="1"/>
  <c r="CJ17" i="1" s="1"/>
  <c r="DM17" i="1"/>
  <c r="CI69" i="1"/>
  <c r="CJ69" i="1" s="1" a="1"/>
  <c r="CJ69" i="1" s="1"/>
  <c r="DJ69" i="1" s="1"/>
  <c r="DM69" i="1"/>
  <c r="CI269" i="1"/>
  <c r="CJ269" i="1" s="1" a="1"/>
  <c r="CJ269" i="1" s="1"/>
  <c r="DJ269" i="1" s="1"/>
  <c r="DM269" i="1"/>
  <c r="DF90" i="1"/>
  <c r="DI249" i="1"/>
  <c r="CI52" i="1"/>
  <c r="CJ52" i="1" s="1" a="1"/>
  <c r="CJ52" i="1" s="1"/>
  <c r="DM52" i="1"/>
  <c r="CI121" i="1"/>
  <c r="CJ121" i="1" s="1" a="1"/>
  <c r="CJ121" i="1" s="1"/>
  <c r="DJ121" i="1" s="1"/>
  <c r="DM121" i="1"/>
  <c r="CI28" i="1"/>
  <c r="CJ28" i="1" s="1" a="1"/>
  <c r="CJ28" i="1" s="1"/>
  <c r="DM28" i="1"/>
  <c r="CI305" i="1"/>
  <c r="CJ305" i="1" s="1" a="1"/>
  <c r="CJ305" i="1" s="1"/>
  <c r="DJ305" i="1" s="1"/>
  <c r="DM305" i="1"/>
  <c r="CI98" i="1"/>
  <c r="CJ98" i="1" s="1" a="1"/>
  <c r="CJ98" i="1" s="1"/>
  <c r="DJ98" i="1" s="1"/>
  <c r="DM98" i="1"/>
  <c r="CI390" i="1"/>
  <c r="CJ390" i="1" s="1" a="1"/>
  <c r="CJ390" i="1" s="1"/>
  <c r="DJ390" i="1" s="1"/>
  <c r="DM390" i="1"/>
  <c r="CI294" i="1"/>
  <c r="CJ294" i="1" s="1" a="1"/>
  <c r="CJ294" i="1" s="1"/>
  <c r="DJ294" i="1" s="1"/>
  <c r="DM294" i="1"/>
  <c r="DI84" i="1"/>
  <c r="CI212" i="1"/>
  <c r="CJ212" i="1" s="1" a="1"/>
  <c r="CJ212" i="1" s="1"/>
  <c r="DJ212" i="1" s="1"/>
  <c r="DM212" i="1"/>
  <c r="DF387" i="1"/>
  <c r="CI319" i="1"/>
  <c r="CJ319" i="1" s="1" a="1"/>
  <c r="CJ319" i="1" s="1"/>
  <c r="DJ319" i="1" s="1"/>
  <c r="DM319" i="1"/>
  <c r="DF338" i="1"/>
  <c r="CI231" i="1"/>
  <c r="CJ231" i="1" s="1" a="1"/>
  <c r="CJ231" i="1" s="1"/>
  <c r="DJ231" i="1" s="1"/>
  <c r="DM231" i="1"/>
  <c r="CI290" i="1"/>
  <c r="CJ290" i="1" s="1" a="1"/>
  <c r="CJ290" i="1" s="1"/>
  <c r="DJ290" i="1" s="1"/>
  <c r="DM290" i="1"/>
  <c r="DI287" i="1"/>
  <c r="DI168" i="1"/>
  <c r="CI254" i="1"/>
  <c r="CJ254" i="1" s="1" a="1"/>
  <c r="CJ254" i="1" s="1"/>
  <c r="DJ254" i="1" s="1"/>
  <c r="DM254" i="1"/>
  <c r="CI230" i="1"/>
  <c r="CJ230" i="1" s="1" a="1"/>
  <c r="CJ230" i="1" s="1"/>
  <c r="DJ230" i="1" s="1"/>
  <c r="DM230" i="1"/>
  <c r="CI157" i="1"/>
  <c r="CJ157" i="1" s="1" a="1"/>
  <c r="CJ157" i="1" s="1"/>
  <c r="DJ157" i="1" s="1"/>
  <c r="DM157" i="1"/>
  <c r="CI355" i="1"/>
  <c r="CJ355" i="1" s="1" a="1"/>
  <c r="CJ355" i="1" s="1"/>
  <c r="DJ355" i="1" s="1"/>
  <c r="DM355" i="1"/>
  <c r="DF276" i="1"/>
  <c r="CI134" i="1"/>
  <c r="CJ134" i="1" s="1" a="1"/>
  <c r="CJ134" i="1" s="1"/>
  <c r="DM134" i="1"/>
  <c r="CI236" i="1"/>
  <c r="CJ236" i="1" s="1" a="1"/>
  <c r="CJ236" i="1" s="1"/>
  <c r="DJ236" i="1" s="1"/>
  <c r="DM236" i="1"/>
  <c r="CI351" i="1"/>
  <c r="CJ351" i="1" s="1" a="1"/>
  <c r="CJ351" i="1" s="1"/>
  <c r="DJ351" i="1" s="1"/>
  <c r="DM351" i="1"/>
  <c r="CI206" i="1"/>
  <c r="CJ206" i="1" s="1" a="1"/>
  <c r="CJ206" i="1" s="1"/>
  <c r="DJ206" i="1" s="1"/>
  <c r="DM206" i="1"/>
  <c r="CI105" i="1"/>
  <c r="CJ105" i="1" s="1" a="1"/>
  <c r="CJ105" i="1" s="1"/>
  <c r="DJ105" i="1" s="1"/>
  <c r="DM105" i="1"/>
  <c r="DI182" i="1"/>
  <c r="DI265" i="1"/>
  <c r="DF128" i="1"/>
  <c r="DI187" i="1"/>
  <c r="DF212" i="1"/>
  <c r="DF267" i="1"/>
  <c r="CI380" i="1"/>
  <c r="CJ380" i="1" s="1" a="1"/>
  <c r="CJ380" i="1" s="1"/>
  <c r="DJ380" i="1" s="1"/>
  <c r="DM380" i="1"/>
  <c r="DF370" i="1"/>
  <c r="CI102" i="1"/>
  <c r="CJ102" i="1" s="1" a="1"/>
  <c r="CJ102" i="1" s="1"/>
  <c r="DJ102" i="1" s="1"/>
  <c r="DM102" i="1"/>
  <c r="DI328" i="1"/>
  <c r="DI366" i="1"/>
  <c r="DI251" i="1"/>
  <c r="CI243" i="1"/>
  <c r="CJ243" i="1" s="1" a="1"/>
  <c r="CJ243" i="1" s="1"/>
  <c r="DJ243" i="1" s="1"/>
  <c r="DM243" i="1"/>
  <c r="CI224" i="1"/>
  <c r="CJ224" i="1" s="1" a="1"/>
  <c r="CJ224" i="1" s="1"/>
  <c r="DJ224" i="1" s="1"/>
  <c r="DM224" i="1"/>
  <c r="CI38" i="1"/>
  <c r="CJ38" i="1" s="1" a="1"/>
  <c r="CJ38" i="1" s="1"/>
  <c r="CI25" i="1"/>
  <c r="CJ25" i="1" s="1" a="1"/>
  <c r="CJ25" i="1" s="1"/>
  <c r="DM25" i="1"/>
  <c r="CI369" i="1"/>
  <c r="CJ369" i="1" s="1" a="1"/>
  <c r="CJ369" i="1" s="1"/>
  <c r="DJ369" i="1" s="1"/>
  <c r="DM369" i="1"/>
  <c r="CI383" i="1"/>
  <c r="CJ383" i="1" s="1" a="1"/>
  <c r="CJ383" i="1" s="1"/>
  <c r="DJ383" i="1" s="1"/>
  <c r="DM383" i="1"/>
  <c r="CI284" i="1"/>
  <c r="CJ284" i="1" s="1" a="1"/>
  <c r="CJ284" i="1" s="1"/>
  <c r="DJ284" i="1" s="1"/>
  <c r="DM284" i="1"/>
  <c r="DI301" i="1"/>
  <c r="DI329" i="1"/>
  <c r="DI356" i="1"/>
  <c r="CI312" i="1"/>
  <c r="CJ312" i="1" s="1" a="1"/>
  <c r="CJ312" i="1" s="1"/>
  <c r="DJ312" i="1" s="1"/>
  <c r="DM312" i="1"/>
  <c r="CI176" i="1"/>
  <c r="CJ176" i="1" s="1" a="1"/>
  <c r="CJ176" i="1" s="1"/>
  <c r="DJ176" i="1" s="1"/>
  <c r="DM176" i="1"/>
  <c r="DF294" i="1"/>
  <c r="DF365" i="1"/>
  <c r="CI244" i="1"/>
  <c r="CJ244" i="1" s="1" a="1"/>
  <c r="CJ244" i="1" s="1"/>
  <c r="DJ244" i="1" s="1"/>
  <c r="DM244" i="1"/>
  <c r="CI191" i="1"/>
  <c r="CJ191" i="1" s="1" a="1"/>
  <c r="CJ191" i="1" s="1"/>
  <c r="DJ191" i="1" s="1"/>
  <c r="DM191" i="1"/>
  <c r="CI246" i="1"/>
  <c r="CJ246" i="1" s="1" a="1"/>
  <c r="CJ246" i="1" s="1"/>
  <c r="DJ246" i="1" s="1"/>
  <c r="DM246" i="1"/>
  <c r="CI158" i="1"/>
  <c r="CJ158" i="1" s="1" a="1"/>
  <c r="CJ158" i="1" s="1"/>
  <c r="DJ158" i="1" s="1"/>
  <c r="DM158" i="1"/>
  <c r="CI30" i="1"/>
  <c r="CJ30" i="1" s="1" a="1"/>
  <c r="CJ30" i="1" s="1"/>
  <c r="DM30" i="1"/>
  <c r="CI271" i="1"/>
  <c r="CJ271" i="1" s="1" a="1"/>
  <c r="CJ271" i="1" s="1"/>
  <c r="DJ271" i="1" s="1"/>
  <c r="DM271" i="1"/>
  <c r="DF298" i="1"/>
  <c r="DF60" i="1"/>
  <c r="DI351" i="1"/>
  <c r="DF62" i="1"/>
  <c r="DF92" i="1"/>
  <c r="CI192" i="1"/>
  <c r="CJ192" i="1" s="1" a="1"/>
  <c r="CJ192" i="1" s="1"/>
  <c r="DJ192" i="1" s="1"/>
  <c r="DM192" i="1"/>
  <c r="DI181" i="1"/>
  <c r="CI178" i="1"/>
  <c r="CJ178" i="1" s="1" a="1"/>
  <c r="CJ178" i="1" s="1"/>
  <c r="DJ178" i="1" s="1"/>
  <c r="DM178" i="1"/>
  <c r="CI197" i="1"/>
  <c r="CJ197" i="1" s="1" a="1"/>
  <c r="CJ197" i="1" s="1"/>
  <c r="DJ197" i="1" s="1"/>
  <c r="DM197" i="1"/>
  <c r="CI74" i="1"/>
  <c r="CJ74" i="1" s="1" a="1"/>
  <c r="CJ74" i="1" s="1"/>
  <c r="DJ74" i="1" s="1"/>
  <c r="DM74" i="1"/>
  <c r="DF369" i="1"/>
  <c r="DF383" i="1"/>
  <c r="CI79" i="1"/>
  <c r="CJ79" i="1" s="1" a="1"/>
  <c r="CJ79" i="1" s="1"/>
  <c r="DJ79" i="1" s="1"/>
  <c r="DM79" i="1"/>
  <c r="DF200" i="1"/>
  <c r="CI106" i="1"/>
  <c r="CJ106" i="1" s="1" a="1"/>
  <c r="CJ106" i="1" s="1"/>
  <c r="DJ106" i="1" s="1"/>
  <c r="DM106" i="1"/>
  <c r="DF151" i="1"/>
  <c r="DF349" i="1"/>
  <c r="CI97" i="1"/>
  <c r="CJ97" i="1" s="1" a="1"/>
  <c r="CJ97" i="1" s="1"/>
  <c r="DJ97" i="1" s="1"/>
  <c r="DM97" i="1"/>
  <c r="DF120" i="1"/>
  <c r="CI80" i="1"/>
  <c r="CJ80" i="1" s="1" a="1"/>
  <c r="CJ80" i="1" s="1"/>
  <c r="DJ80" i="1" s="1"/>
  <c r="DM80" i="1"/>
  <c r="DI73" i="1"/>
  <c r="CI205" i="1"/>
  <c r="CJ205" i="1" s="1" a="1"/>
  <c r="CJ205" i="1" s="1"/>
  <c r="DJ205" i="1" s="1"/>
  <c r="DM205" i="1"/>
  <c r="DI46" i="1"/>
  <c r="DF110" i="1"/>
  <c r="CI410" i="1"/>
  <c r="CJ410" i="1" s="1" a="1"/>
  <c r="CJ410" i="1" s="1"/>
  <c r="DJ410" i="1" s="1"/>
  <c r="DM410" i="1"/>
  <c r="CI113" i="1"/>
  <c r="CJ113" i="1" s="1" a="1"/>
  <c r="CJ113" i="1" s="1"/>
  <c r="DM113" i="1"/>
  <c r="CI323" i="1"/>
  <c r="CJ323" i="1" s="1" a="1"/>
  <c r="CJ323" i="1" s="1"/>
  <c r="DJ323" i="1" s="1"/>
  <c r="DM323" i="1"/>
  <c r="DF335" i="1"/>
  <c r="DF237" i="1"/>
  <c r="CI277" i="1"/>
  <c r="CJ277" i="1" s="1" a="1"/>
  <c r="CJ277" i="1" s="1"/>
  <c r="DJ277" i="1" s="1"/>
  <c r="DM277" i="1"/>
  <c r="CI329" i="1"/>
  <c r="CJ329" i="1" s="1" a="1"/>
  <c r="CJ329" i="1" s="1"/>
  <c r="DJ329" i="1" s="1"/>
  <c r="DM329" i="1"/>
  <c r="DI151" i="1"/>
  <c r="DF404" i="1"/>
  <c r="DI315" i="1"/>
  <c r="CI314" i="1"/>
  <c r="CJ314" i="1" s="1" a="1"/>
  <c r="CJ314" i="1" s="1"/>
  <c r="DJ314" i="1" s="1"/>
  <c r="DM314" i="1"/>
  <c r="DF366" i="1"/>
  <c r="DF272" i="1"/>
  <c r="DF259" i="1"/>
  <c r="CI23" i="1"/>
  <c r="CJ23" i="1" s="1" a="1"/>
  <c r="CJ23" i="1" s="1"/>
  <c r="DM23" i="1"/>
  <c r="DF197" i="1"/>
  <c r="CI229" i="1"/>
  <c r="CJ229" i="1" s="1" a="1"/>
  <c r="CJ229" i="1" s="1"/>
  <c r="DJ229" i="1" s="1"/>
  <c r="DM229" i="1"/>
  <c r="DF364" i="1"/>
  <c r="DF348" i="1"/>
  <c r="CI137" i="1"/>
  <c r="CJ137" i="1" s="1" a="1"/>
  <c r="CJ137" i="1" s="1"/>
  <c r="DM137" i="1"/>
  <c r="DF310" i="1"/>
  <c r="CI287" i="1"/>
  <c r="CJ287" i="1" s="1" a="1"/>
  <c r="CJ287" i="1" s="1"/>
  <c r="DJ287" i="1" s="1"/>
  <c r="DM287" i="1"/>
  <c r="CI54" i="1"/>
  <c r="CJ54" i="1" s="1" a="1"/>
  <c r="CJ54" i="1" s="1"/>
  <c r="DM54" i="1"/>
  <c r="DF167" i="1"/>
  <c r="DF109" i="1"/>
  <c r="DF71" i="1"/>
  <c r="CI384" i="1"/>
  <c r="CJ384" i="1" s="1" a="1"/>
  <c r="CJ384" i="1" s="1"/>
  <c r="DJ384" i="1" s="1"/>
  <c r="DM384" i="1"/>
  <c r="DF205" i="1"/>
  <c r="DF273" i="1"/>
  <c r="CI189" i="1"/>
  <c r="CJ189" i="1" s="1" a="1"/>
  <c r="CJ189" i="1" s="1"/>
  <c r="DJ189" i="1" s="1"/>
  <c r="DM189" i="1"/>
  <c r="CI66" i="1"/>
  <c r="CJ66" i="1" s="1" a="1"/>
  <c r="CJ66" i="1" s="1"/>
  <c r="DJ66" i="1" s="1"/>
  <c r="DM66" i="1"/>
  <c r="CI286" i="1"/>
  <c r="CJ286" i="1" s="1" a="1"/>
  <c r="CJ286" i="1" s="1"/>
  <c r="DJ286" i="1" s="1"/>
  <c r="DM286" i="1"/>
  <c r="CI363" i="1"/>
  <c r="CJ363" i="1" s="1" a="1"/>
  <c r="CJ363" i="1" s="1"/>
  <c r="DJ363" i="1" s="1"/>
  <c r="DM363" i="1"/>
  <c r="CI261" i="1"/>
  <c r="CJ261" i="1" s="1" a="1"/>
  <c r="CJ261" i="1" s="1"/>
  <c r="DJ261" i="1" s="1"/>
  <c r="DM261" i="1"/>
  <c r="CI116" i="1"/>
  <c r="CJ116" i="1" s="1" a="1"/>
  <c r="CJ116" i="1" s="1"/>
  <c r="DJ116" i="1" s="1"/>
  <c r="DM116" i="1"/>
  <c r="DF400" i="1"/>
  <c r="CI234" i="1"/>
  <c r="CJ234" i="1" s="1" a="1"/>
  <c r="CJ234" i="1" s="1"/>
  <c r="DJ234" i="1" s="1"/>
  <c r="DM234" i="1"/>
  <c r="DF323" i="1"/>
  <c r="DF76" i="1"/>
  <c r="CI397" i="1"/>
  <c r="CJ397" i="1" s="1" a="1"/>
  <c r="CJ397" i="1" s="1"/>
  <c r="DJ397" i="1" s="1"/>
  <c r="DM397" i="1"/>
  <c r="DI260" i="1"/>
  <c r="DF382" i="1"/>
  <c r="DI267" i="1"/>
  <c r="CI13" i="1"/>
  <c r="CJ13" i="1" s="1" a="1"/>
  <c r="CJ13" i="1" s="1"/>
  <c r="DJ13" i="1" s="1"/>
  <c r="DM13" i="1"/>
  <c r="DF182" i="1"/>
  <c r="CI374" i="1"/>
  <c r="CJ374" i="1" s="1" a="1"/>
  <c r="CJ374" i="1" s="1"/>
  <c r="DJ374" i="1" s="1"/>
  <c r="DM374" i="1"/>
  <c r="DI355" i="1"/>
  <c r="CI293" i="1"/>
  <c r="CJ293" i="1" s="1" a="1"/>
  <c r="CJ293" i="1" s="1"/>
  <c r="DJ293" i="1" s="1"/>
  <c r="DM293" i="1"/>
  <c r="CI334" i="1"/>
  <c r="CJ334" i="1" s="1" a="1"/>
  <c r="CJ334" i="1" s="1"/>
  <c r="DJ334" i="1" s="1"/>
  <c r="DM334" i="1"/>
  <c r="DI173" i="1"/>
  <c r="DI258" i="1"/>
  <c r="DF150" i="1"/>
  <c r="DF295" i="1"/>
  <c r="DI164" i="1"/>
  <c r="DI305" i="1"/>
  <c r="DM401" i="1"/>
  <c r="CI173" i="1"/>
  <c r="CJ173" i="1" s="1" a="1"/>
  <c r="CJ173" i="1" s="1"/>
  <c r="DJ173" i="1" s="1"/>
  <c r="DM173" i="1"/>
  <c r="DF145" i="1"/>
  <c r="CI326" i="1"/>
  <c r="CJ326" i="1" s="1" a="1"/>
  <c r="CJ326" i="1" s="1"/>
  <c r="DJ326" i="1" s="1"/>
  <c r="DM326" i="1"/>
  <c r="DF299" i="1"/>
  <c r="DI327" i="1"/>
  <c r="CI389" i="1"/>
  <c r="CJ389" i="1" s="1" a="1"/>
  <c r="CJ389" i="1" s="1"/>
  <c r="DJ389" i="1" s="1"/>
  <c r="DM389" i="1"/>
  <c r="CI265" i="1"/>
  <c r="CJ265" i="1" s="1" a="1"/>
  <c r="CJ265" i="1" s="1"/>
  <c r="DJ265" i="1" s="1"/>
  <c r="DM265" i="1"/>
  <c r="DF397" i="1"/>
  <c r="DF129" i="1"/>
  <c r="CI393" i="1"/>
  <c r="CJ393" i="1" s="1" a="1"/>
  <c r="CJ393" i="1" s="1"/>
  <c r="DJ393" i="1" s="1"/>
  <c r="DM393" i="1"/>
  <c r="CI50" i="1"/>
  <c r="CJ50" i="1" s="1" a="1"/>
  <c r="CJ50" i="1" s="1"/>
  <c r="DM50" i="1"/>
  <c r="CI148" i="1"/>
  <c r="CJ148" i="1" s="1" a="1"/>
  <c r="CJ148" i="1" s="1"/>
  <c r="DJ148" i="1" s="1"/>
  <c r="DM148" i="1"/>
  <c r="CI142" i="1"/>
  <c r="CJ142" i="1" s="1" a="1"/>
  <c r="CJ142" i="1" s="1"/>
  <c r="DJ142" i="1" s="1"/>
  <c r="DM142" i="1"/>
  <c r="DF21" i="1"/>
  <c r="CI368" i="1"/>
  <c r="CJ368" i="1" s="1" a="1"/>
  <c r="CJ368" i="1" s="1"/>
  <c r="DJ368" i="1" s="1"/>
  <c r="DM368" i="1"/>
  <c r="CI111" i="1"/>
  <c r="CJ111" i="1" s="1" a="1"/>
  <c r="CJ111" i="1" s="1"/>
  <c r="DJ111" i="1" s="1"/>
  <c r="DM111" i="1"/>
  <c r="CI188" i="1"/>
  <c r="CJ188" i="1" s="1" a="1"/>
  <c r="CJ188" i="1" s="1"/>
  <c r="DJ188" i="1" s="1"/>
  <c r="DM188" i="1"/>
  <c r="CI328" i="1"/>
  <c r="CJ328" i="1" s="1" a="1"/>
  <c r="CJ328" i="1" s="1"/>
  <c r="DJ328" i="1" s="1"/>
  <c r="DM328" i="1"/>
  <c r="DF391" i="1"/>
  <c r="DM325" i="1"/>
  <c r="DF245" i="1"/>
  <c r="DF326" i="1"/>
  <c r="CI388" i="1"/>
  <c r="CJ388" i="1" s="1" a="1"/>
  <c r="CJ388" i="1" s="1"/>
  <c r="DJ388" i="1" s="1"/>
  <c r="DM388" i="1"/>
  <c r="DF100" i="1"/>
  <c r="DF389" i="1"/>
  <c r="DI405" i="1"/>
  <c r="DF162" i="1"/>
  <c r="CI270" i="1"/>
  <c r="CJ270" i="1" s="1" a="1"/>
  <c r="CJ270" i="1" s="1"/>
  <c r="DJ270" i="1" s="1"/>
  <c r="DM270" i="1"/>
  <c r="DF278" i="1"/>
  <c r="DI335" i="1"/>
  <c r="CI216" i="1"/>
  <c r="CJ216" i="1" s="1" a="1"/>
  <c r="CJ216" i="1" s="1"/>
  <c r="DJ216" i="1" s="1"/>
  <c r="DM216" i="1"/>
  <c r="CI94" i="1"/>
  <c r="CJ94" i="1" s="1" a="1"/>
  <c r="CJ94" i="1" s="1"/>
  <c r="DJ94" i="1" s="1"/>
  <c r="DM94" i="1"/>
  <c r="DF393" i="1"/>
  <c r="CI333" i="1"/>
  <c r="CJ333" i="1" s="1" a="1"/>
  <c r="CJ333" i="1" s="1"/>
  <c r="DJ333" i="1" s="1"/>
  <c r="DM333" i="1"/>
  <c r="CI405" i="1"/>
  <c r="CJ405" i="1" s="1" a="1"/>
  <c r="CJ405" i="1" s="1"/>
  <c r="DJ405" i="1" s="1"/>
  <c r="DM405" i="1"/>
  <c r="DF152" i="1"/>
  <c r="CI371" i="1"/>
  <c r="CJ371" i="1" s="1" a="1"/>
  <c r="CJ371" i="1" s="1"/>
  <c r="DJ371" i="1" s="1"/>
  <c r="DM371" i="1"/>
  <c r="DI117" i="1"/>
  <c r="DF334" i="1"/>
  <c r="CI223" i="1"/>
  <c r="CJ223" i="1" s="1" a="1"/>
  <c r="CJ223" i="1" s="1"/>
  <c r="DJ223" i="1" s="1"/>
  <c r="DM223" i="1"/>
  <c r="CI268" i="1"/>
  <c r="CJ268" i="1" s="1" a="1"/>
  <c r="CJ268" i="1" s="1"/>
  <c r="DJ268" i="1" s="1"/>
  <c r="DM268" i="1"/>
  <c r="DI195" i="1"/>
  <c r="DF406" i="1"/>
  <c r="DF368" i="1"/>
  <c r="CI185" i="1"/>
  <c r="CJ185" i="1" s="1" a="1"/>
  <c r="CJ185" i="1" s="1"/>
  <c r="DJ185" i="1" s="1"/>
  <c r="DM185" i="1"/>
  <c r="DF252" i="1"/>
  <c r="DF253" i="1"/>
  <c r="CI181" i="1"/>
  <c r="CJ181" i="1" s="1" a="1"/>
  <c r="CJ181" i="1" s="1"/>
  <c r="DJ181" i="1" s="1"/>
  <c r="DM181" i="1"/>
  <c r="DF411" i="1"/>
  <c r="DF265" i="1"/>
  <c r="DI150" i="1"/>
  <c r="DI407" i="1"/>
  <c r="DI361" i="1"/>
  <c r="CI255" i="1"/>
  <c r="CJ255" i="1" s="1" a="1"/>
  <c r="CJ255" i="1" s="1"/>
  <c r="DJ255" i="1" s="1"/>
  <c r="DM255" i="1"/>
  <c r="DF216" i="1"/>
  <c r="DI43" i="1"/>
  <c r="CI193" i="1"/>
  <c r="CJ193" i="1" s="1" a="1"/>
  <c r="CJ193" i="1" s="1"/>
  <c r="DJ193" i="1" s="1"/>
  <c r="DM193" i="1"/>
  <c r="DF175" i="1"/>
  <c r="CI95" i="1"/>
  <c r="CJ95" i="1" s="1" a="1"/>
  <c r="CJ95" i="1" s="1"/>
  <c r="DJ95" i="1" s="1"/>
  <c r="DM95" i="1"/>
  <c r="DF124" i="1"/>
  <c r="DI134" i="1"/>
  <c r="CI296" i="1"/>
  <c r="CJ296" i="1" s="1" a="1"/>
  <c r="CJ296" i="1" s="1"/>
  <c r="DJ296" i="1" s="1"/>
  <c r="DM296" i="1"/>
  <c r="CI320" i="1"/>
  <c r="CJ320" i="1" s="1" a="1"/>
  <c r="CJ320" i="1" s="1"/>
  <c r="DJ320" i="1" s="1"/>
  <c r="DM320" i="1"/>
  <c r="CI289" i="1"/>
  <c r="CJ289" i="1" s="1" a="1"/>
  <c r="CJ289" i="1" s="1"/>
  <c r="DJ289" i="1" s="1"/>
  <c r="DM289" i="1"/>
  <c r="CI408" i="1"/>
  <c r="CJ408" i="1" s="1" a="1"/>
  <c r="CJ408" i="1" s="1"/>
  <c r="DJ408" i="1" s="1"/>
  <c r="DM408" i="1"/>
  <c r="CI194" i="1"/>
  <c r="CJ194" i="1" s="1" a="1"/>
  <c r="CJ194" i="1" s="1"/>
  <c r="DJ194" i="1" s="1"/>
  <c r="DM194" i="1"/>
  <c r="CI313" i="1"/>
  <c r="CJ313" i="1" s="1" a="1"/>
  <c r="CJ313" i="1" s="1"/>
  <c r="DJ313" i="1" s="1"/>
  <c r="DM313" i="1"/>
  <c r="CI344" i="1"/>
  <c r="CJ344" i="1" s="1" a="1"/>
  <c r="CJ344" i="1" s="1"/>
  <c r="DJ344" i="1" s="1"/>
  <c r="DM344" i="1"/>
  <c r="DF96" i="1"/>
  <c r="CI138" i="1"/>
  <c r="CJ138" i="1" s="1" a="1"/>
  <c r="CJ138" i="1" s="1"/>
  <c r="DJ138" i="1" s="1"/>
  <c r="DM138" i="1"/>
  <c r="DF133" i="1"/>
  <c r="DF255" i="1"/>
  <c r="CI330" i="1"/>
  <c r="CJ330" i="1" s="1" a="1"/>
  <c r="CJ330" i="1" s="1"/>
  <c r="DJ330" i="1" s="1"/>
  <c r="DM330" i="1"/>
  <c r="DI147" i="1"/>
  <c r="CI354" i="1"/>
  <c r="CJ354" i="1" s="1" a="1"/>
  <c r="CJ354" i="1" s="1"/>
  <c r="DJ354" i="1" s="1"/>
  <c r="DM354" i="1"/>
  <c r="CI46" i="1"/>
  <c r="CJ46" i="1" s="1" a="1"/>
  <c r="CJ46" i="1" s="1"/>
  <c r="DM46" i="1"/>
  <c r="CI315" i="1"/>
  <c r="CJ315" i="1" s="1" a="1"/>
  <c r="CJ315" i="1" s="1"/>
  <c r="DJ315" i="1" s="1"/>
  <c r="DM315" i="1"/>
  <c r="CI64" i="1"/>
  <c r="CJ64" i="1" s="1" a="1"/>
  <c r="CJ64" i="1" s="1"/>
  <c r="DJ64" i="1" s="1"/>
  <c r="DM64" i="1"/>
  <c r="DI50" i="1"/>
  <c r="DF315" i="1"/>
  <c r="DF238" i="1"/>
  <c r="DF61" i="1"/>
  <c r="CI367" i="1"/>
  <c r="CJ367" i="1" s="1" a="1"/>
  <c r="CJ367" i="1" s="1"/>
  <c r="DJ367" i="1" s="1"/>
  <c r="DM367" i="1"/>
  <c r="DF285" i="1"/>
  <c r="CI101" i="1"/>
  <c r="CJ101" i="1" s="1" a="1"/>
  <c r="CJ101" i="1" s="1"/>
  <c r="DJ101" i="1" s="1"/>
  <c r="DM101" i="1"/>
  <c r="CI172" i="1"/>
  <c r="CJ172" i="1" s="1" a="1"/>
  <c r="CJ172" i="1" s="1"/>
  <c r="DJ172" i="1" s="1"/>
  <c r="DM172" i="1"/>
  <c r="DF372" i="1"/>
  <c r="DF86" i="1"/>
  <c r="DF247" i="1"/>
  <c r="DF171" i="1"/>
  <c r="CI18" i="1"/>
  <c r="CJ18" i="1" s="1" a="1"/>
  <c r="CJ18" i="1" s="1"/>
  <c r="DM18" i="1"/>
  <c r="DI156" i="1"/>
  <c r="CI144" i="1"/>
  <c r="CJ144" i="1" s="1" a="1"/>
  <c r="CJ144" i="1" s="1"/>
  <c r="DM144" i="1"/>
  <c r="CI184" i="1"/>
  <c r="CJ184" i="1" s="1" a="1"/>
  <c r="CJ184" i="1" s="1"/>
  <c r="DJ184" i="1" s="1"/>
  <c r="DM184" i="1"/>
  <c r="CI161" i="1"/>
  <c r="CJ161" i="1" s="1" a="1"/>
  <c r="CJ161" i="1" s="1"/>
  <c r="DJ161" i="1" s="1"/>
  <c r="DM161" i="1"/>
  <c r="DF378" i="1"/>
  <c r="DF51" i="1"/>
  <c r="DF321" i="1"/>
  <c r="CI263" i="1"/>
  <c r="CJ263" i="1" s="1" a="1"/>
  <c r="CJ263" i="1" s="1"/>
  <c r="DJ263" i="1" s="1"/>
  <c r="DM263" i="1"/>
  <c r="DF88" i="1"/>
  <c r="CI317" i="1"/>
  <c r="CJ317" i="1" s="1" a="1"/>
  <c r="CJ317" i="1" s="1"/>
  <c r="DJ317" i="1" s="1"/>
  <c r="DM317" i="1"/>
  <c r="DI144" i="1"/>
  <c r="DF201" i="1"/>
  <c r="DF264" i="1"/>
  <c r="DF95" i="1"/>
  <c r="DI313" i="1"/>
  <c r="DF143" i="1"/>
  <c r="DF165" i="1"/>
  <c r="CI103" i="1"/>
  <c r="CJ103" i="1" s="1" a="1"/>
  <c r="CJ103" i="1" s="1"/>
  <c r="DJ103" i="1" s="1"/>
  <c r="DM103" i="1"/>
  <c r="DF47" i="1"/>
  <c r="CI195" i="1"/>
  <c r="CJ195" i="1" s="1" a="1"/>
  <c r="CJ195" i="1" s="1"/>
  <c r="DJ195" i="1" s="1"/>
  <c r="DM195" i="1"/>
  <c r="DF376" i="1"/>
  <c r="DF281" i="1"/>
  <c r="DI229" i="1"/>
  <c r="CI228" i="1"/>
  <c r="CJ228" i="1" s="1" a="1"/>
  <c r="CJ228" i="1" s="1"/>
  <c r="DJ228" i="1" s="1"/>
  <c r="DM228" i="1"/>
  <c r="DF104" i="1"/>
  <c r="CI322" i="1"/>
  <c r="CJ322" i="1" s="1" a="1"/>
  <c r="CJ322" i="1" s="1"/>
  <c r="DJ322" i="1" s="1"/>
  <c r="DM322" i="1"/>
  <c r="CI288" i="1"/>
  <c r="CJ288" i="1" s="1" a="1"/>
  <c r="CJ288" i="1" s="1"/>
  <c r="DJ288" i="1" s="1"/>
  <c r="DM288" i="1"/>
  <c r="CI403" i="1"/>
  <c r="CJ403" i="1" s="1" a="1"/>
  <c r="CJ403" i="1" s="1"/>
  <c r="DJ403" i="1" s="1"/>
  <c r="DM403" i="1"/>
  <c r="DF168" i="1"/>
  <c r="CI67" i="1"/>
  <c r="CJ67" i="1" s="1" a="1"/>
  <c r="CJ67" i="1" s="1"/>
  <c r="DJ67" i="1" s="1"/>
  <c r="DM67" i="1"/>
  <c r="DF221" i="1"/>
  <c r="DF257" i="1"/>
  <c r="CI303" i="1"/>
  <c r="CJ303" i="1" s="1" a="1"/>
  <c r="CJ303" i="1" s="1"/>
  <c r="DJ303" i="1" s="1"/>
  <c r="DM303" i="1"/>
  <c r="DF218" i="1"/>
  <c r="CI339" i="1"/>
  <c r="CJ339" i="1" s="1" a="1"/>
  <c r="CJ339" i="1" s="1"/>
  <c r="DJ339" i="1" s="1"/>
  <c r="DM339" i="1"/>
  <c r="CI318" i="1"/>
  <c r="CJ318" i="1" s="1" a="1"/>
  <c r="CJ318" i="1" s="1"/>
  <c r="DJ318" i="1" s="1"/>
  <c r="DM318" i="1"/>
  <c r="DF345" i="1"/>
  <c r="CI291" i="1"/>
  <c r="CJ291" i="1" s="1" a="1"/>
  <c r="CJ291" i="1" s="1"/>
  <c r="DJ291" i="1" s="1"/>
  <c r="DM291" i="1"/>
  <c r="CM6" i="1"/>
  <c r="DD12" i="1"/>
  <c r="DH12" i="1"/>
  <c r="M21" i="7"/>
  <c r="CA12" i="1"/>
  <c r="CI12" i="1" s="1"/>
  <c r="CJ12" i="1" s="1" a="1"/>
  <c r="CJ12" i="1" s="1"/>
  <c r="DF180" i="1" l="1"/>
  <c r="DF27" i="1"/>
  <c r="CI220" i="1"/>
  <c r="CJ220" i="1" s="1" a="1"/>
  <c r="CJ220" i="1" s="1"/>
  <c r="DJ220" i="1" s="1"/>
  <c r="DF220" i="1"/>
  <c r="DF99" i="1"/>
  <c r="DF75" i="1"/>
  <c r="DF225" i="1"/>
  <c r="DM35" i="1"/>
  <c r="DF35" i="1"/>
  <c r="CI87" i="1"/>
  <c r="CJ87" i="1" s="1" a="1"/>
  <c r="CJ87" i="1" s="1"/>
  <c r="DJ87" i="1" s="1"/>
  <c r="CI19" i="1"/>
  <c r="CJ19" i="1" s="1" a="1"/>
  <c r="CJ19" i="1" s="1"/>
  <c r="CI222" i="1"/>
  <c r="CJ222" i="1" s="1" a="1"/>
  <c r="CJ222" i="1" s="1"/>
  <c r="DJ222" i="1" s="1"/>
  <c r="DM222" i="1"/>
  <c r="CI164" i="1"/>
  <c r="CJ164" i="1" s="1" a="1"/>
  <c r="CJ164" i="1" s="1"/>
  <c r="DJ164" i="1" s="1"/>
  <c r="DM164" i="1"/>
  <c r="DF155" i="1"/>
  <c r="DM170" i="1"/>
  <c r="CI170" i="1"/>
  <c r="CJ170" i="1" s="1" a="1"/>
  <c r="CJ170" i="1" s="1"/>
  <c r="DJ170" i="1" s="1"/>
  <c r="DF87" i="1"/>
  <c r="DM87" i="1"/>
  <c r="DF83" i="1"/>
  <c r="CI16" i="1"/>
  <c r="CJ16" i="1" s="1" a="1"/>
  <c r="CJ16" i="1" s="1"/>
  <c r="CI147" i="1"/>
  <c r="CJ147" i="1" s="1" a="1"/>
  <c r="CJ147" i="1" s="1"/>
  <c r="DM147" i="1"/>
  <c r="DM177" i="1"/>
  <c r="CI177" i="1"/>
  <c r="CJ177" i="1" s="1" a="1"/>
  <c r="CJ177" i="1" s="1"/>
  <c r="DJ177" i="1" s="1"/>
  <c r="CA146" i="1"/>
  <c r="DF146" i="1" s="1"/>
  <c r="CA43" i="1"/>
  <c r="DF43" i="1" s="1"/>
  <c r="CA82" i="1"/>
  <c r="DF82" i="1" s="1"/>
  <c r="DF73" i="1"/>
  <c r="CA91" i="1"/>
  <c r="DF91" i="1" s="1"/>
  <c r="CA114" i="1"/>
  <c r="DF114" i="1" s="1"/>
  <c r="CA72" i="1"/>
  <c r="CA131" i="1"/>
  <c r="DF131" i="1" s="1"/>
  <c r="CI160" i="1"/>
  <c r="CJ160" i="1" s="1" a="1"/>
  <c r="CJ160" i="1" s="1"/>
  <c r="DJ160" i="1" s="1"/>
  <c r="DM160" i="1"/>
  <c r="DM219" i="1"/>
  <c r="CI219" i="1"/>
  <c r="CJ219" i="1" s="1" a="1"/>
  <c r="CJ219" i="1" s="1"/>
  <c r="DJ219" i="1" s="1"/>
  <c r="CA227" i="1"/>
  <c r="DF227" i="1" s="1"/>
  <c r="CA77" i="1"/>
  <c r="DF77" i="1" s="1"/>
  <c r="CA159" i="1"/>
  <c r="DF159" i="1" s="1"/>
  <c r="DF241" i="1"/>
  <c r="DF118" i="1"/>
  <c r="CA154" i="1"/>
  <c r="CA89" i="1"/>
  <c r="DF89" i="1" s="1"/>
  <c r="CA203" i="1"/>
  <c r="DF203" i="1" s="1"/>
  <c r="DM127" i="1"/>
  <c r="CI127" i="1"/>
  <c r="CJ127" i="1" s="1" a="1"/>
  <c r="CJ127" i="1" s="1"/>
  <c r="DJ127" i="1" s="1"/>
  <c r="CA183" i="1"/>
  <c r="DF183" i="1" s="1"/>
  <c r="CA208" i="1"/>
  <c r="DF208" i="1" s="1"/>
  <c r="CA207" i="1"/>
  <c r="DF207" i="1" s="1"/>
  <c r="CA174" i="1"/>
  <c r="DF174" i="1" s="1"/>
  <c r="CA235" i="1"/>
  <c r="DF177" i="1"/>
  <c r="CA139" i="1"/>
  <c r="CA65" i="1"/>
  <c r="DF65" i="1" s="1"/>
  <c r="DM135" i="1"/>
  <c r="CI135" i="1"/>
  <c r="CJ135" i="1" s="1" a="1"/>
  <c r="CJ135" i="1" s="1"/>
  <c r="DJ135" i="1" s="1"/>
  <c r="DF14" i="1"/>
  <c r="CW15" i="1"/>
  <c r="CW16" i="1" s="1"/>
  <c r="DJ14" i="1"/>
  <c r="D11" i="15"/>
  <c r="C11" i="15" s="1"/>
  <c r="D49" i="15"/>
  <c r="D29" i="15"/>
  <c r="D27" i="15"/>
  <c r="D52" i="15"/>
  <c r="D35" i="15"/>
  <c r="D33" i="15"/>
  <c r="D56" i="15"/>
  <c r="D53" i="15"/>
  <c r="D36" i="15"/>
  <c r="D21" i="15"/>
  <c r="D40" i="15"/>
  <c r="D25" i="15"/>
  <c r="D12" i="15"/>
  <c r="D48" i="15"/>
  <c r="D31" i="15"/>
  <c r="D26" i="15"/>
  <c r="D44" i="15"/>
  <c r="D17" i="15"/>
  <c r="D32" i="15"/>
  <c r="D51" i="15"/>
  <c r="D42" i="15"/>
  <c r="D43" i="15"/>
  <c r="D59" i="15"/>
  <c r="D38" i="15"/>
  <c r="D50" i="15"/>
  <c r="D20" i="15"/>
  <c r="D47" i="15"/>
  <c r="D39" i="15"/>
  <c r="D24" i="15"/>
  <c r="D28" i="15"/>
  <c r="D37" i="15"/>
  <c r="D30" i="15"/>
  <c r="D14" i="15"/>
  <c r="D58" i="15"/>
  <c r="D46" i="15"/>
  <c r="D22" i="15"/>
  <c r="D15" i="15"/>
  <c r="D13" i="15"/>
  <c r="D45" i="15"/>
  <c r="D19" i="15"/>
  <c r="D55" i="15"/>
  <c r="D57" i="15"/>
  <c r="D23" i="15"/>
  <c r="D16" i="15"/>
  <c r="D34" i="15"/>
  <c r="D18" i="15"/>
  <c r="D54" i="15"/>
  <c r="D41" i="15"/>
  <c r="S22" i="5"/>
  <c r="S19" i="5"/>
  <c r="DM233" i="1"/>
  <c r="DI232" i="1"/>
  <c r="DI123" i="1"/>
  <c r="DI119" i="1"/>
  <c r="DI236" i="1"/>
  <c r="DI235" i="1"/>
  <c r="DI118" i="1"/>
  <c r="DI122" i="1"/>
  <c r="DI234" i="1"/>
  <c r="DI233" i="1"/>
  <c r="DM163" i="1"/>
  <c r="CI163" i="1"/>
  <c r="CJ163" i="1" s="1" a="1"/>
  <c r="CJ163" i="1" s="1"/>
  <c r="DJ163" i="1" s="1"/>
  <c r="DF233" i="1"/>
  <c r="E10" i="15"/>
  <c r="C10" i="15"/>
  <c r="N10" i="15"/>
  <c r="DA14" i="1"/>
  <c r="DB14" i="1" s="1"/>
  <c r="DD13" i="1"/>
  <c r="CI166" i="1"/>
  <c r="CJ166" i="1" s="1" a="1"/>
  <c r="CJ166" i="1" s="1"/>
  <c r="DJ166" i="1" s="1"/>
  <c r="DM166" i="1"/>
  <c r="CI153" i="1"/>
  <c r="CJ153" i="1" s="1" a="1"/>
  <c r="CJ153" i="1" s="1"/>
  <c r="DJ153" i="1" s="1"/>
  <c r="DM153" i="1"/>
  <c r="CI217" i="1"/>
  <c r="CJ217" i="1" s="1" a="1"/>
  <c r="CJ217" i="1" s="1"/>
  <c r="DJ217" i="1" s="1"/>
  <c r="DM217" i="1"/>
  <c r="CI392" i="1"/>
  <c r="CJ392" i="1" s="1" a="1"/>
  <c r="CJ392" i="1" s="1"/>
  <c r="DJ392" i="1" s="1"/>
  <c r="DM392" i="1"/>
  <c r="CI279" i="1"/>
  <c r="CJ279" i="1" s="1" a="1"/>
  <c r="CJ279" i="1" s="1"/>
  <c r="DJ279" i="1" s="1"/>
  <c r="DM279" i="1"/>
  <c r="CI237" i="1"/>
  <c r="CJ237" i="1" s="1" a="1"/>
  <c r="CJ237" i="1" s="1"/>
  <c r="DJ237" i="1" s="1"/>
  <c r="DM237" i="1"/>
  <c r="CI122" i="1"/>
  <c r="CJ122" i="1" s="1" a="1"/>
  <c r="CJ122" i="1" s="1"/>
  <c r="DJ122" i="1" s="1"/>
  <c r="DM122" i="1"/>
  <c r="CI44" i="1"/>
  <c r="CJ44" i="1" s="1" a="1"/>
  <c r="CJ44" i="1" s="1"/>
  <c r="DJ44" i="1" s="1"/>
  <c r="DM44" i="1"/>
  <c r="CI90" i="1"/>
  <c r="CJ90" i="1" s="1" a="1"/>
  <c r="CJ90" i="1" s="1"/>
  <c r="DJ90" i="1" s="1"/>
  <c r="DM90" i="1"/>
  <c r="CI211" i="1"/>
  <c r="CJ211" i="1" s="1" a="1"/>
  <c r="CJ211" i="1" s="1"/>
  <c r="DJ211" i="1" s="1"/>
  <c r="DM211" i="1"/>
  <c r="CI281" i="1"/>
  <c r="CJ281" i="1" s="1" a="1"/>
  <c r="CJ281" i="1" s="1"/>
  <c r="DJ281" i="1" s="1"/>
  <c r="DM281" i="1"/>
  <c r="CI78" i="1"/>
  <c r="CJ78" i="1" s="1" a="1"/>
  <c r="CJ78" i="1" s="1"/>
  <c r="DJ78" i="1" s="1"/>
  <c r="DM78" i="1"/>
  <c r="CI409" i="1"/>
  <c r="CJ409" i="1" s="1" a="1"/>
  <c r="CJ409" i="1" s="1"/>
  <c r="DJ409" i="1" s="1"/>
  <c r="DM409" i="1"/>
  <c r="DH13" i="1"/>
  <c r="CI345" i="1"/>
  <c r="CJ345" i="1" s="1" a="1"/>
  <c r="CJ345" i="1" s="1"/>
  <c r="DJ345" i="1" s="1"/>
  <c r="DM345" i="1"/>
  <c r="CI130" i="1"/>
  <c r="CJ130" i="1" s="1" a="1"/>
  <c r="CJ130" i="1" s="1"/>
  <c r="DM130" i="1"/>
  <c r="CI278" i="1"/>
  <c r="CJ278" i="1" s="1" a="1"/>
  <c r="CJ278" i="1" s="1"/>
  <c r="DJ278" i="1" s="1"/>
  <c r="DM278" i="1"/>
  <c r="DF392" i="1"/>
  <c r="CI400" i="1"/>
  <c r="CJ400" i="1" s="1" a="1"/>
  <c r="CJ400" i="1" s="1"/>
  <c r="DJ400" i="1" s="1"/>
  <c r="DM400" i="1"/>
  <c r="DF279" i="1"/>
  <c r="CI200" i="1"/>
  <c r="CJ200" i="1" s="1" a="1"/>
  <c r="CJ200" i="1" s="1"/>
  <c r="DJ200" i="1" s="1"/>
  <c r="DM200" i="1"/>
  <c r="CI190" i="1"/>
  <c r="CJ190" i="1" s="1" a="1"/>
  <c r="CJ190" i="1" s="1"/>
  <c r="DJ190" i="1" s="1"/>
  <c r="DM190" i="1"/>
  <c r="CI115" i="1"/>
  <c r="CJ115" i="1" s="1" a="1"/>
  <c r="CJ115" i="1" s="1"/>
  <c r="DJ115" i="1" s="1"/>
  <c r="DM115" i="1"/>
  <c r="CI285" i="1"/>
  <c r="CJ285" i="1" s="1" a="1"/>
  <c r="CJ285" i="1" s="1"/>
  <c r="DJ285" i="1" s="1"/>
  <c r="DM285" i="1"/>
  <c r="CI175" i="1"/>
  <c r="CJ175" i="1" s="1" a="1"/>
  <c r="CJ175" i="1" s="1"/>
  <c r="DJ175" i="1" s="1"/>
  <c r="DM175" i="1"/>
  <c r="CI316" i="1"/>
  <c r="CJ316" i="1" s="1" a="1"/>
  <c r="CJ316" i="1" s="1"/>
  <c r="DJ316" i="1" s="1"/>
  <c r="DM316" i="1"/>
  <c r="CI71" i="1"/>
  <c r="CJ71" i="1" s="1" a="1"/>
  <c r="CJ71" i="1" s="1"/>
  <c r="DJ71" i="1" s="1"/>
  <c r="DM71" i="1"/>
  <c r="CI348" i="1"/>
  <c r="CJ348" i="1" s="1" a="1"/>
  <c r="CJ348" i="1" s="1"/>
  <c r="DJ348" i="1" s="1"/>
  <c r="DM348" i="1"/>
  <c r="CI404" i="1"/>
  <c r="CJ404" i="1" s="1" a="1"/>
  <c r="CJ404" i="1" s="1"/>
  <c r="DJ404" i="1" s="1"/>
  <c r="DM404" i="1"/>
  <c r="CI335" i="1"/>
  <c r="CJ335" i="1" s="1" a="1"/>
  <c r="CJ335" i="1" s="1"/>
  <c r="DJ335" i="1" s="1"/>
  <c r="DM335" i="1"/>
  <c r="CI120" i="1"/>
  <c r="CJ120" i="1" s="1" a="1"/>
  <c r="CJ120" i="1" s="1"/>
  <c r="DJ120" i="1" s="1"/>
  <c r="DM120" i="1"/>
  <c r="CI298" i="1"/>
  <c r="CJ298" i="1" s="1" a="1"/>
  <c r="CJ298" i="1" s="1"/>
  <c r="DJ298" i="1" s="1"/>
  <c r="DM298" i="1"/>
  <c r="CI81" i="1"/>
  <c r="CJ81" i="1" s="1" a="1"/>
  <c r="CJ81" i="1" s="1"/>
  <c r="DJ81" i="1" s="1"/>
  <c r="DM81" i="1"/>
  <c r="CI360" i="1"/>
  <c r="CJ360" i="1" s="1" a="1"/>
  <c r="CJ360" i="1" s="1"/>
  <c r="DJ360" i="1" s="1"/>
  <c r="DM360" i="1"/>
  <c r="CI218" i="1"/>
  <c r="CJ218" i="1" s="1" a="1"/>
  <c r="CJ218" i="1" s="1"/>
  <c r="DJ218" i="1" s="1"/>
  <c r="DM218" i="1"/>
  <c r="CI376" i="1"/>
  <c r="CJ376" i="1" s="1" a="1"/>
  <c r="CJ376" i="1" s="1"/>
  <c r="DJ376" i="1" s="1"/>
  <c r="DM376" i="1"/>
  <c r="CI372" i="1"/>
  <c r="CJ372" i="1" s="1" a="1"/>
  <c r="CJ372" i="1" s="1"/>
  <c r="DJ372" i="1" s="1"/>
  <c r="DM372" i="1"/>
  <c r="CI238" i="1"/>
  <c r="CJ238" i="1" s="1" a="1"/>
  <c r="CJ238" i="1" s="1"/>
  <c r="DJ238" i="1" s="1"/>
  <c r="DM238" i="1"/>
  <c r="CI150" i="1"/>
  <c r="CJ150" i="1" s="1" a="1"/>
  <c r="CJ150" i="1" s="1"/>
  <c r="DJ150" i="1" s="1"/>
  <c r="DM150" i="1"/>
  <c r="DF316" i="1"/>
  <c r="CI273" i="1"/>
  <c r="CJ273" i="1" s="1" a="1"/>
  <c r="CJ273" i="1" s="1"/>
  <c r="DJ273" i="1" s="1"/>
  <c r="DM273" i="1"/>
  <c r="CI349" i="1"/>
  <c r="CJ349" i="1" s="1" a="1"/>
  <c r="CJ349" i="1" s="1"/>
  <c r="DJ349" i="1" s="1"/>
  <c r="DM349" i="1"/>
  <c r="CI92" i="1"/>
  <c r="CJ92" i="1" s="1" a="1"/>
  <c r="CJ92" i="1" s="1"/>
  <c r="DJ92" i="1" s="1"/>
  <c r="DM92" i="1"/>
  <c r="CI33" i="1"/>
  <c r="CJ33" i="1" s="1" a="1"/>
  <c r="CJ33" i="1" s="1"/>
  <c r="DM33" i="1"/>
  <c r="CI258" i="1"/>
  <c r="CJ258" i="1" s="1" a="1"/>
  <c r="CJ258" i="1" s="1"/>
  <c r="DJ258" i="1" s="1"/>
  <c r="DM258" i="1"/>
  <c r="CI239" i="1"/>
  <c r="CJ239" i="1" s="1" a="1"/>
  <c r="CJ239" i="1" s="1"/>
  <c r="DJ239" i="1" s="1"/>
  <c r="DM239" i="1"/>
  <c r="CI406" i="1"/>
  <c r="CJ406" i="1" s="1" a="1"/>
  <c r="CJ406" i="1" s="1"/>
  <c r="DJ406" i="1" s="1"/>
  <c r="DM406" i="1"/>
  <c r="CI152" i="1"/>
  <c r="CJ152" i="1" s="1" a="1"/>
  <c r="CJ152" i="1" s="1"/>
  <c r="DJ152" i="1" s="1"/>
  <c r="DM152" i="1"/>
  <c r="CI70" i="1"/>
  <c r="CJ70" i="1" s="1" a="1"/>
  <c r="CJ70" i="1" s="1"/>
  <c r="DJ70" i="1" s="1"/>
  <c r="DM70" i="1"/>
  <c r="CI292" i="1"/>
  <c r="CJ292" i="1" s="1" a="1"/>
  <c r="CJ292" i="1" s="1"/>
  <c r="DJ292" i="1" s="1"/>
  <c r="DM292" i="1"/>
  <c r="CI249" i="1"/>
  <c r="CJ249" i="1" s="1" a="1"/>
  <c r="CJ249" i="1" s="1"/>
  <c r="DJ249" i="1" s="1"/>
  <c r="DM249" i="1"/>
  <c r="CI280" i="1"/>
  <c r="CJ280" i="1" s="1" a="1"/>
  <c r="CJ280" i="1" s="1"/>
  <c r="DJ280" i="1" s="1"/>
  <c r="DM280" i="1"/>
  <c r="CI59" i="1"/>
  <c r="CJ59" i="1" s="1" a="1"/>
  <c r="CJ59" i="1" s="1"/>
  <c r="DM59" i="1"/>
  <c r="CI356" i="1"/>
  <c r="CJ356" i="1" s="1" a="1"/>
  <c r="CJ356" i="1" s="1"/>
  <c r="DJ356" i="1" s="1"/>
  <c r="DM356" i="1"/>
  <c r="CI215" i="1"/>
  <c r="CJ215" i="1" s="1" a="1"/>
  <c r="CJ215" i="1" s="1"/>
  <c r="DJ215" i="1" s="1"/>
  <c r="DM215" i="1"/>
  <c r="CI214" i="1"/>
  <c r="CJ214" i="1" s="1" a="1"/>
  <c r="CJ214" i="1" s="1"/>
  <c r="DJ214" i="1" s="1"/>
  <c r="DM214" i="1"/>
  <c r="CI332" i="1"/>
  <c r="CJ332" i="1" s="1" a="1"/>
  <c r="CJ332" i="1" s="1"/>
  <c r="DJ332" i="1" s="1"/>
  <c r="DM332" i="1"/>
  <c r="CI381" i="1"/>
  <c r="CJ381" i="1" s="1" a="1"/>
  <c r="CJ381" i="1" s="1"/>
  <c r="DJ381" i="1" s="1"/>
  <c r="DM381" i="1"/>
  <c r="CI53" i="1"/>
  <c r="CJ53" i="1" s="1" a="1"/>
  <c r="CJ53" i="1" s="1"/>
  <c r="DM53" i="1"/>
  <c r="DF332" i="1"/>
  <c r="CI210" i="1"/>
  <c r="CJ210" i="1" s="1" a="1"/>
  <c r="CJ210" i="1" s="1"/>
  <c r="DJ210" i="1" s="1"/>
  <c r="DM210" i="1"/>
  <c r="CI129" i="1"/>
  <c r="CJ129" i="1" s="1" a="1"/>
  <c r="CJ129" i="1" s="1"/>
  <c r="DJ129" i="1" s="1"/>
  <c r="DM129" i="1"/>
  <c r="CI182" i="1"/>
  <c r="CJ182" i="1" s="1" a="1"/>
  <c r="CJ182" i="1" s="1"/>
  <c r="DJ182" i="1" s="1"/>
  <c r="DM182" i="1"/>
  <c r="CI29" i="1"/>
  <c r="CJ29" i="1" s="1" a="1"/>
  <c r="CJ29" i="1" s="1"/>
  <c r="DM29" i="1"/>
  <c r="CI187" i="1"/>
  <c r="CJ187" i="1" s="1" a="1"/>
  <c r="CJ187" i="1" s="1"/>
  <c r="DJ187" i="1" s="1"/>
  <c r="DM187" i="1"/>
  <c r="DF70" i="1"/>
  <c r="DF292" i="1"/>
  <c r="DF249" i="1"/>
  <c r="CI307" i="1"/>
  <c r="CJ307" i="1" s="1" a="1"/>
  <c r="CJ307" i="1" s="1"/>
  <c r="DJ307" i="1" s="1"/>
  <c r="DM307" i="1"/>
  <c r="CI93" i="1"/>
  <c r="CJ93" i="1" s="1" a="1"/>
  <c r="CJ93" i="1" s="1"/>
  <c r="DJ93" i="1" s="1"/>
  <c r="DM93" i="1"/>
  <c r="DF215" i="1"/>
  <c r="CI56" i="1"/>
  <c r="CJ56" i="1" s="1" a="1"/>
  <c r="CJ56" i="1" s="1"/>
  <c r="DJ56" i="1" s="1"/>
  <c r="DM56" i="1"/>
  <c r="DF214" i="1"/>
  <c r="CI117" i="1"/>
  <c r="CJ117" i="1" s="1" a="1"/>
  <c r="CJ117" i="1" s="1"/>
  <c r="DJ117" i="1" s="1"/>
  <c r="DM117" i="1"/>
  <c r="CI201" i="1"/>
  <c r="CJ201" i="1" s="1" a="1"/>
  <c r="CJ201" i="1" s="1"/>
  <c r="DJ201" i="1" s="1"/>
  <c r="DM201" i="1"/>
  <c r="CI321" i="1"/>
  <c r="CJ321" i="1" s="1" a="1"/>
  <c r="CJ321" i="1" s="1"/>
  <c r="DJ321" i="1" s="1"/>
  <c r="DM321" i="1"/>
  <c r="CI26" i="1"/>
  <c r="CJ26" i="1" s="1" a="1"/>
  <c r="CJ26" i="1" s="1"/>
  <c r="DM26" i="1"/>
  <c r="DF381" i="1"/>
  <c r="DF210" i="1"/>
  <c r="CI209" i="1"/>
  <c r="CJ209" i="1" s="1" a="1"/>
  <c r="CJ209" i="1" s="1"/>
  <c r="DJ209" i="1" s="1"/>
  <c r="DM209" i="1"/>
  <c r="CI272" i="1"/>
  <c r="CJ272" i="1" s="1" a="1"/>
  <c r="CJ272" i="1" s="1"/>
  <c r="DJ272" i="1" s="1"/>
  <c r="DM272" i="1"/>
  <c r="CI62" i="1"/>
  <c r="CJ62" i="1" s="1" a="1"/>
  <c r="CJ62" i="1" s="1"/>
  <c r="DJ62" i="1" s="1"/>
  <c r="DM62" i="1"/>
  <c r="CI365" i="1"/>
  <c r="CJ365" i="1" s="1" a="1"/>
  <c r="CJ365" i="1" s="1"/>
  <c r="DJ365" i="1" s="1"/>
  <c r="DM365" i="1"/>
  <c r="CI196" i="1"/>
  <c r="CJ196" i="1" s="1" a="1"/>
  <c r="CJ196" i="1" s="1"/>
  <c r="DJ196" i="1" s="1"/>
  <c r="DM196" i="1"/>
  <c r="CI276" i="1"/>
  <c r="CJ276" i="1" s="1" a="1"/>
  <c r="CJ276" i="1" s="1"/>
  <c r="DJ276" i="1" s="1"/>
  <c r="DM276" i="1"/>
  <c r="CI119" i="1"/>
  <c r="CJ119" i="1" s="1" a="1"/>
  <c r="CJ119" i="1" s="1"/>
  <c r="DJ119" i="1" s="1"/>
  <c r="DM119" i="1"/>
  <c r="CI39" i="1"/>
  <c r="CJ39" i="1" s="1" a="1"/>
  <c r="CJ39" i="1" s="1"/>
  <c r="DM39" i="1"/>
  <c r="CI22" i="1"/>
  <c r="CJ22" i="1" s="1" a="1"/>
  <c r="CJ22" i="1" s="1"/>
  <c r="DM22" i="1"/>
  <c r="DF93" i="1"/>
  <c r="CI57" i="1"/>
  <c r="CJ57" i="1" s="1" a="1"/>
  <c r="CJ57" i="1" s="1"/>
  <c r="DM57" i="1"/>
  <c r="CI96" i="1"/>
  <c r="CJ96" i="1" s="1" a="1"/>
  <c r="CJ96" i="1" s="1"/>
  <c r="DJ96" i="1" s="1"/>
  <c r="DM96" i="1"/>
  <c r="DF209" i="1"/>
  <c r="CI343" i="1"/>
  <c r="CJ343" i="1" s="1" a="1"/>
  <c r="CJ343" i="1" s="1"/>
  <c r="DJ343" i="1" s="1"/>
  <c r="DM343" i="1"/>
  <c r="CI100" i="1"/>
  <c r="CJ100" i="1" s="1" a="1"/>
  <c r="CJ100" i="1" s="1"/>
  <c r="DJ100" i="1" s="1"/>
  <c r="DM100" i="1"/>
  <c r="CI391" i="1"/>
  <c r="CJ391" i="1" s="1" a="1"/>
  <c r="CJ391" i="1" s="1"/>
  <c r="DJ391" i="1" s="1"/>
  <c r="DM391" i="1"/>
  <c r="CI41" i="1"/>
  <c r="CJ41" i="1" s="1" a="1"/>
  <c r="CJ41" i="1" s="1"/>
  <c r="DM41" i="1"/>
  <c r="CI107" i="1"/>
  <c r="CJ107" i="1" s="1" a="1"/>
  <c r="CJ107" i="1" s="1"/>
  <c r="DJ107" i="1" s="1"/>
  <c r="DM107" i="1"/>
  <c r="CI241" i="1"/>
  <c r="CJ241" i="1" s="1" a="1"/>
  <c r="CJ241" i="1" s="1"/>
  <c r="DJ241" i="1" s="1"/>
  <c r="DM241" i="1"/>
  <c r="DF196" i="1"/>
  <c r="CI248" i="1"/>
  <c r="CJ248" i="1" s="1" a="1"/>
  <c r="CJ248" i="1" s="1"/>
  <c r="DJ248" i="1" s="1"/>
  <c r="DM248" i="1"/>
  <c r="CI83" i="1"/>
  <c r="CJ83" i="1" s="1" a="1"/>
  <c r="CJ83" i="1" s="1"/>
  <c r="DJ83" i="1" s="1"/>
  <c r="DM83" i="1"/>
  <c r="CI84" i="1"/>
  <c r="CJ84" i="1" s="1" a="1"/>
  <c r="CJ84" i="1" s="1"/>
  <c r="DJ84" i="1" s="1"/>
  <c r="DM84" i="1"/>
  <c r="CI221" i="1"/>
  <c r="CJ221" i="1" s="1" a="1"/>
  <c r="CJ221" i="1" s="1"/>
  <c r="DJ221" i="1" s="1"/>
  <c r="DM221" i="1"/>
  <c r="CI252" i="1"/>
  <c r="CJ252" i="1" s="1" a="1"/>
  <c r="CJ252" i="1" s="1"/>
  <c r="DJ252" i="1" s="1"/>
  <c r="DM252" i="1"/>
  <c r="DF343" i="1"/>
  <c r="CI21" i="1"/>
  <c r="CJ21" i="1" s="1" a="1"/>
  <c r="CJ21" i="1" s="1"/>
  <c r="DJ21" i="1" s="1"/>
  <c r="DM21" i="1"/>
  <c r="CI40" i="1"/>
  <c r="CJ40" i="1" s="1" a="1"/>
  <c r="CJ40" i="1" s="1"/>
  <c r="DM40" i="1"/>
  <c r="CI76" i="1"/>
  <c r="CJ76" i="1" s="1" a="1"/>
  <c r="CJ76" i="1" s="1"/>
  <c r="DJ76" i="1" s="1"/>
  <c r="DM76" i="1"/>
  <c r="CI232" i="1"/>
  <c r="CJ232" i="1" s="1" a="1"/>
  <c r="CJ232" i="1" s="1"/>
  <c r="DJ232" i="1" s="1"/>
  <c r="DM232" i="1"/>
  <c r="CI124" i="1"/>
  <c r="CJ124" i="1" s="1" a="1"/>
  <c r="CJ124" i="1" s="1"/>
  <c r="DJ124" i="1" s="1"/>
  <c r="DM124" i="1"/>
  <c r="CI411" i="1"/>
  <c r="CJ411" i="1" s="1" a="1"/>
  <c r="CJ411" i="1" s="1"/>
  <c r="DJ411" i="1" s="1"/>
  <c r="DM411" i="1"/>
  <c r="CI162" i="1"/>
  <c r="CJ162" i="1" s="1" a="1"/>
  <c r="CJ162" i="1" s="1"/>
  <c r="DJ162" i="1" s="1"/>
  <c r="DM162" i="1"/>
  <c r="CI24" i="1"/>
  <c r="CJ24" i="1" s="1" a="1"/>
  <c r="CJ24" i="1" s="1"/>
  <c r="DM24" i="1"/>
  <c r="CI49" i="1"/>
  <c r="CJ49" i="1" s="1" a="1"/>
  <c r="CJ49" i="1" s="1"/>
  <c r="DM49" i="1"/>
  <c r="CI382" i="1"/>
  <c r="CJ382" i="1" s="1" a="1"/>
  <c r="CJ382" i="1" s="1"/>
  <c r="DJ382" i="1" s="1"/>
  <c r="DM382" i="1"/>
  <c r="CI310" i="1"/>
  <c r="CJ310" i="1" s="1" a="1"/>
  <c r="CJ310" i="1" s="1"/>
  <c r="DJ310" i="1" s="1"/>
  <c r="DM310" i="1"/>
  <c r="CI366" i="1"/>
  <c r="CJ366" i="1" s="1" a="1"/>
  <c r="CJ366" i="1" s="1"/>
  <c r="DJ366" i="1" s="1"/>
  <c r="DM366" i="1"/>
  <c r="CI155" i="1"/>
  <c r="CJ155" i="1" s="1" a="1"/>
  <c r="CJ155" i="1" s="1"/>
  <c r="DJ155" i="1" s="1"/>
  <c r="DM155" i="1"/>
  <c r="CI387" i="1"/>
  <c r="CJ387" i="1" s="1" a="1"/>
  <c r="CJ387" i="1" s="1"/>
  <c r="DJ387" i="1" s="1"/>
  <c r="DM387" i="1"/>
  <c r="CI75" i="1"/>
  <c r="CJ75" i="1" s="1" a="1"/>
  <c r="CJ75" i="1" s="1"/>
  <c r="DJ75" i="1" s="1"/>
  <c r="DM75" i="1"/>
  <c r="CI301" i="1"/>
  <c r="CJ301" i="1" s="1" a="1"/>
  <c r="CJ301" i="1" s="1"/>
  <c r="DJ301" i="1" s="1"/>
  <c r="DM301" i="1"/>
  <c r="CI68" i="1"/>
  <c r="CJ68" i="1" s="1" a="1"/>
  <c r="CJ68" i="1" s="1"/>
  <c r="DJ68" i="1" s="1"/>
  <c r="DM68" i="1"/>
  <c r="CI20" i="1"/>
  <c r="CJ20" i="1" s="1" a="1"/>
  <c r="CJ20" i="1" s="1"/>
  <c r="DM20" i="1"/>
  <c r="CI299" i="1"/>
  <c r="CJ299" i="1" s="1" a="1"/>
  <c r="CJ299" i="1" s="1"/>
  <c r="DJ299" i="1" s="1"/>
  <c r="DM299" i="1"/>
  <c r="CI295" i="1"/>
  <c r="CJ295" i="1" s="1" a="1"/>
  <c r="CJ295" i="1" s="1"/>
  <c r="DJ295" i="1" s="1"/>
  <c r="DM295" i="1"/>
  <c r="CI337" i="1"/>
  <c r="CJ337" i="1" s="1" a="1"/>
  <c r="CJ337" i="1" s="1"/>
  <c r="DJ337" i="1" s="1"/>
  <c r="DM337" i="1"/>
  <c r="CI31" i="1"/>
  <c r="CJ31" i="1" s="1" a="1"/>
  <c r="CJ31" i="1" s="1"/>
  <c r="DM31" i="1"/>
  <c r="CI260" i="1"/>
  <c r="CJ260" i="1" s="1" a="1"/>
  <c r="CJ260" i="1" s="1"/>
  <c r="DJ260" i="1" s="1"/>
  <c r="DM260" i="1"/>
  <c r="CI300" i="1"/>
  <c r="CJ300" i="1" s="1" a="1"/>
  <c r="CJ300" i="1" s="1"/>
  <c r="DJ300" i="1" s="1"/>
  <c r="DM300" i="1"/>
  <c r="CI85" i="1"/>
  <c r="CJ85" i="1" s="1" a="1"/>
  <c r="CJ85" i="1" s="1"/>
  <c r="DJ85" i="1" s="1"/>
  <c r="DM85" i="1"/>
  <c r="CI199" i="1"/>
  <c r="CJ199" i="1" s="1" a="1"/>
  <c r="CJ199" i="1" s="1"/>
  <c r="DJ199" i="1" s="1"/>
  <c r="DM199" i="1"/>
  <c r="CI133" i="1"/>
  <c r="CJ133" i="1" s="1" a="1"/>
  <c r="CJ133" i="1" s="1"/>
  <c r="DJ133" i="1" s="1"/>
  <c r="DM133" i="1"/>
  <c r="CI225" i="1"/>
  <c r="CJ225" i="1" s="1" a="1"/>
  <c r="CJ225" i="1" s="1"/>
  <c r="DJ225" i="1" s="1"/>
  <c r="DM225" i="1"/>
  <c r="CI245" i="1"/>
  <c r="CJ245" i="1" s="1" a="1"/>
  <c r="CJ245" i="1" s="1"/>
  <c r="DJ245" i="1" s="1"/>
  <c r="DM245" i="1"/>
  <c r="CI27" i="1"/>
  <c r="CJ27" i="1" s="1" a="1"/>
  <c r="CJ27" i="1" s="1"/>
  <c r="DJ27" i="1" s="1"/>
  <c r="DM27" i="1"/>
  <c r="DF337" i="1"/>
  <c r="CI338" i="1"/>
  <c r="CJ338" i="1" s="1" a="1"/>
  <c r="CJ338" i="1" s="1"/>
  <c r="DJ338" i="1" s="1"/>
  <c r="DM338" i="1"/>
  <c r="CI42" i="1"/>
  <c r="CJ42" i="1" s="1" a="1"/>
  <c r="CJ42" i="1" s="1"/>
  <c r="DM42" i="1"/>
  <c r="CI123" i="1"/>
  <c r="CJ123" i="1" s="1" a="1"/>
  <c r="CJ123" i="1" s="1"/>
  <c r="DJ123" i="1" s="1"/>
  <c r="DM123" i="1"/>
  <c r="DF199" i="1"/>
  <c r="CI32" i="1"/>
  <c r="CJ32" i="1" s="1" a="1"/>
  <c r="CJ32" i="1" s="1"/>
  <c r="DM32" i="1"/>
  <c r="CI213" i="1"/>
  <c r="CJ213" i="1" s="1" a="1"/>
  <c r="CJ213" i="1" s="1"/>
  <c r="DJ213" i="1" s="1"/>
  <c r="DM213" i="1"/>
  <c r="CI386" i="1"/>
  <c r="CJ386" i="1" s="1" a="1"/>
  <c r="CJ386" i="1" s="1"/>
  <c r="DJ386" i="1" s="1"/>
  <c r="DM386" i="1"/>
  <c r="CI340" i="1"/>
  <c r="CJ340" i="1" s="1" a="1"/>
  <c r="CJ340" i="1" s="1"/>
  <c r="DJ340" i="1" s="1"/>
  <c r="DM340" i="1"/>
  <c r="CI385" i="1"/>
  <c r="CJ385" i="1" s="1" a="1"/>
  <c r="CJ385" i="1" s="1"/>
  <c r="DJ385" i="1" s="1"/>
  <c r="DM385" i="1"/>
  <c r="CI109" i="1"/>
  <c r="CJ109" i="1" s="1" a="1"/>
  <c r="CJ109" i="1" s="1"/>
  <c r="DJ109" i="1" s="1"/>
  <c r="DM109" i="1"/>
  <c r="CI352" i="1"/>
  <c r="CJ352" i="1" s="1" a="1"/>
  <c r="CJ352" i="1" s="1"/>
  <c r="DJ352" i="1" s="1"/>
  <c r="DM352" i="1"/>
  <c r="CI55" i="1"/>
  <c r="CJ55" i="1" s="1" a="1"/>
  <c r="CJ55" i="1" s="1"/>
  <c r="DM55" i="1"/>
  <c r="CI240" i="1"/>
  <c r="CJ240" i="1" s="1" a="1"/>
  <c r="CJ240" i="1" s="1"/>
  <c r="DJ240" i="1" s="1"/>
  <c r="DM240" i="1"/>
  <c r="CI73" i="1"/>
  <c r="CJ73" i="1" s="1" a="1"/>
  <c r="CJ73" i="1" s="1"/>
  <c r="DJ73" i="1" s="1"/>
  <c r="DM73" i="1"/>
  <c r="CI309" i="1"/>
  <c r="CJ309" i="1" s="1" a="1"/>
  <c r="CJ309" i="1" s="1"/>
  <c r="DJ309" i="1" s="1"/>
  <c r="DM309" i="1"/>
  <c r="CI361" i="1"/>
  <c r="CJ361" i="1" s="1" a="1"/>
  <c r="CJ361" i="1" s="1"/>
  <c r="DJ361" i="1" s="1"/>
  <c r="DM361" i="1"/>
  <c r="CI202" i="1"/>
  <c r="CJ202" i="1" s="1" a="1"/>
  <c r="CJ202" i="1" s="1"/>
  <c r="DJ202" i="1" s="1"/>
  <c r="DM202" i="1"/>
  <c r="CI149" i="1"/>
  <c r="CJ149" i="1" s="1" a="1"/>
  <c r="CJ149" i="1" s="1"/>
  <c r="DJ149" i="1" s="1"/>
  <c r="DM149" i="1"/>
  <c r="DF386" i="1"/>
  <c r="CI394" i="1"/>
  <c r="CJ394" i="1" s="1" a="1"/>
  <c r="CJ394" i="1" s="1"/>
  <c r="DJ394" i="1" s="1"/>
  <c r="DM394" i="1"/>
  <c r="DF340" i="1"/>
  <c r="DF385" i="1"/>
  <c r="CI364" i="1"/>
  <c r="CJ364" i="1" s="1" a="1"/>
  <c r="CJ364" i="1" s="1"/>
  <c r="DJ364" i="1" s="1"/>
  <c r="DM364" i="1"/>
  <c r="CI259" i="1"/>
  <c r="CJ259" i="1" s="1" a="1"/>
  <c r="CJ259" i="1" s="1"/>
  <c r="DJ259" i="1" s="1"/>
  <c r="DM259" i="1"/>
  <c r="CI151" i="1"/>
  <c r="CJ151" i="1" s="1" a="1"/>
  <c r="CJ151" i="1" s="1"/>
  <c r="DJ151" i="1" s="1"/>
  <c r="DM151" i="1"/>
  <c r="CI128" i="1"/>
  <c r="CJ128" i="1" s="1" a="1"/>
  <c r="CJ128" i="1" s="1"/>
  <c r="DJ128" i="1" s="1"/>
  <c r="DM128" i="1"/>
  <c r="DF352" i="1"/>
  <c r="DF240" i="1"/>
  <c r="CI266" i="1"/>
  <c r="CJ266" i="1" s="1" a="1"/>
  <c r="CJ266" i="1" s="1"/>
  <c r="DJ266" i="1" s="1"/>
  <c r="DM266" i="1"/>
  <c r="CI118" i="1"/>
  <c r="CJ118" i="1" s="1" a="1"/>
  <c r="CJ118" i="1" s="1"/>
  <c r="DJ118" i="1" s="1"/>
  <c r="DM118" i="1"/>
  <c r="CI86" i="1"/>
  <c r="CJ86" i="1" s="1" a="1"/>
  <c r="CJ86" i="1" s="1"/>
  <c r="DJ86" i="1" s="1"/>
  <c r="DM86" i="1"/>
  <c r="CI63" i="1"/>
  <c r="CJ63" i="1" s="1" a="1"/>
  <c r="CJ63" i="1" s="1"/>
  <c r="DJ63" i="1" s="1"/>
  <c r="DM63" i="1"/>
  <c r="DF361" i="1"/>
  <c r="DF78" i="1"/>
  <c r="DF166" i="1"/>
  <c r="DF213" i="1"/>
  <c r="DF202" i="1"/>
  <c r="CI264" i="1"/>
  <c r="CJ264" i="1" s="1" a="1"/>
  <c r="CJ264" i="1" s="1"/>
  <c r="DJ264" i="1" s="1"/>
  <c r="DM264" i="1"/>
  <c r="CI88" i="1"/>
  <c r="CJ88" i="1" s="1" a="1"/>
  <c r="CJ88" i="1" s="1"/>
  <c r="DJ88" i="1" s="1"/>
  <c r="DM88" i="1"/>
  <c r="DF409" i="1"/>
  <c r="DF153" i="1"/>
  <c r="DF217" i="1"/>
  <c r="DF394" i="1"/>
  <c r="CI110" i="1"/>
  <c r="CJ110" i="1" s="1" a="1"/>
  <c r="CJ110" i="1" s="1"/>
  <c r="DJ110" i="1" s="1"/>
  <c r="DM110" i="1"/>
  <c r="CI267" i="1"/>
  <c r="CJ267" i="1" s="1" a="1"/>
  <c r="CJ267" i="1" s="1"/>
  <c r="DJ267" i="1" s="1"/>
  <c r="DM267" i="1"/>
  <c r="DF122" i="1"/>
  <c r="DF44" i="1"/>
  <c r="DF266" i="1"/>
  <c r="CI331" i="1"/>
  <c r="CJ331" i="1" s="1" a="1"/>
  <c r="CJ331" i="1" s="1"/>
  <c r="DJ331" i="1" s="1"/>
  <c r="DM331" i="1"/>
  <c r="CI253" i="1"/>
  <c r="CJ253" i="1" s="1" a="1"/>
  <c r="CJ253" i="1" s="1"/>
  <c r="DJ253" i="1" s="1"/>
  <c r="DM253" i="1"/>
  <c r="CI99" i="1"/>
  <c r="CJ99" i="1" s="1" a="1"/>
  <c r="CJ99" i="1" s="1"/>
  <c r="DJ99" i="1" s="1"/>
  <c r="DM99" i="1"/>
  <c r="CI37" i="1"/>
  <c r="CJ37" i="1" s="1" a="1"/>
  <c r="CJ37" i="1" s="1"/>
  <c r="DM37" i="1"/>
  <c r="CI145" i="1"/>
  <c r="CJ145" i="1" s="1" a="1"/>
  <c r="CJ145" i="1" s="1"/>
  <c r="DJ145" i="1" s="1"/>
  <c r="DM145" i="1"/>
  <c r="CI167" i="1"/>
  <c r="CJ167" i="1" s="1" a="1"/>
  <c r="CJ167" i="1" s="1"/>
  <c r="DJ167" i="1" s="1"/>
  <c r="DM167" i="1"/>
  <c r="CI60" i="1"/>
  <c r="CJ60" i="1" s="1" a="1"/>
  <c r="CJ60" i="1" s="1"/>
  <c r="DJ60" i="1" s="1"/>
  <c r="DM60" i="1"/>
  <c r="CI370" i="1"/>
  <c r="CJ370" i="1" s="1" a="1"/>
  <c r="CJ370" i="1" s="1"/>
  <c r="DJ370" i="1" s="1"/>
  <c r="DM370" i="1"/>
  <c r="CI198" i="1"/>
  <c r="CJ198" i="1" s="1" a="1"/>
  <c r="CJ198" i="1" s="1"/>
  <c r="DJ198" i="1" s="1"/>
  <c r="DM198" i="1"/>
  <c r="CI180" i="1"/>
  <c r="CJ180" i="1" s="1" a="1"/>
  <c r="CJ180" i="1" s="1"/>
  <c r="DJ180" i="1" s="1"/>
  <c r="DM180" i="1"/>
  <c r="CI407" i="1"/>
  <c r="CJ407" i="1" s="1" a="1"/>
  <c r="CJ407" i="1" s="1"/>
  <c r="DJ407" i="1" s="1"/>
  <c r="DM407" i="1"/>
  <c r="CI327" i="1"/>
  <c r="CJ327" i="1" s="1" a="1"/>
  <c r="CJ327" i="1" s="1"/>
  <c r="DJ327" i="1" s="1"/>
  <c r="DM327" i="1"/>
  <c r="DF190" i="1"/>
  <c r="DF331" i="1"/>
  <c r="CI311" i="1"/>
  <c r="CJ311" i="1" s="1" a="1"/>
  <c r="CJ311" i="1" s="1"/>
  <c r="DJ311" i="1" s="1"/>
  <c r="DM311" i="1"/>
  <c r="DF115" i="1"/>
  <c r="DJ12" i="1"/>
  <c r="DM12" i="1"/>
  <c r="DF12" i="1"/>
  <c r="DN12" i="1" s="1"/>
  <c r="CI235" i="1" l="1"/>
  <c r="CJ235" i="1" s="1" a="1"/>
  <c r="CJ235" i="1" s="1"/>
  <c r="DJ235" i="1" s="1"/>
  <c r="DM235" i="1"/>
  <c r="CI72" i="1"/>
  <c r="CJ72" i="1" s="1" a="1"/>
  <c r="CJ72" i="1" s="1"/>
  <c r="DJ72" i="1" s="1"/>
  <c r="DM72" i="1"/>
  <c r="CI154" i="1"/>
  <c r="CJ154" i="1" s="1" a="1"/>
  <c r="CJ154" i="1" s="1"/>
  <c r="DJ154" i="1" s="1"/>
  <c r="DM154" i="1"/>
  <c r="CI114" i="1"/>
  <c r="CJ114" i="1" s="1" a="1"/>
  <c r="CJ114" i="1" s="1"/>
  <c r="DJ114" i="1" s="1"/>
  <c r="DM114" i="1"/>
  <c r="CI174" i="1"/>
  <c r="CJ174" i="1" s="1" a="1"/>
  <c r="CJ174" i="1" s="1"/>
  <c r="DJ174" i="1" s="1"/>
  <c r="DM174" i="1"/>
  <c r="CI207" i="1"/>
  <c r="CJ207" i="1" s="1" a="1"/>
  <c r="CJ207" i="1" s="1"/>
  <c r="DJ207" i="1" s="1"/>
  <c r="DM207" i="1"/>
  <c r="CI91" i="1"/>
  <c r="CJ91" i="1" s="1" a="1"/>
  <c r="CJ91" i="1" s="1"/>
  <c r="DJ91" i="1" s="1"/>
  <c r="DM91" i="1"/>
  <c r="CI159" i="1"/>
  <c r="CJ159" i="1" s="1" a="1"/>
  <c r="CJ159" i="1" s="1"/>
  <c r="DJ159" i="1" s="1"/>
  <c r="DM159" i="1"/>
  <c r="DM208" i="1"/>
  <c r="CI208" i="1"/>
  <c r="CJ208" i="1" s="1" a="1"/>
  <c r="CJ208" i="1" s="1"/>
  <c r="DJ208" i="1" s="1"/>
  <c r="CI77" i="1"/>
  <c r="CJ77" i="1" s="1" a="1"/>
  <c r="CJ77" i="1" s="1"/>
  <c r="DJ77" i="1" s="1"/>
  <c r="DM77" i="1"/>
  <c r="DM82" i="1"/>
  <c r="CI82" i="1"/>
  <c r="CJ82" i="1" s="1" a="1"/>
  <c r="CJ82" i="1" s="1"/>
  <c r="DJ82" i="1" s="1"/>
  <c r="DM183" i="1"/>
  <c r="CI183" i="1"/>
  <c r="CJ183" i="1" s="1" a="1"/>
  <c r="CJ183" i="1" s="1"/>
  <c r="DJ183" i="1" s="1"/>
  <c r="CI227" i="1"/>
  <c r="CJ227" i="1" s="1" a="1"/>
  <c r="CJ227" i="1" s="1"/>
  <c r="DJ227" i="1" s="1"/>
  <c r="DM227" i="1"/>
  <c r="CI43" i="1"/>
  <c r="CJ43" i="1" s="1" a="1"/>
  <c r="CJ43" i="1" s="1"/>
  <c r="DJ43" i="1" s="1"/>
  <c r="DM43" i="1"/>
  <c r="CI65" i="1"/>
  <c r="CJ65" i="1" s="1" a="1"/>
  <c r="CJ65" i="1" s="1"/>
  <c r="DJ65" i="1" s="1"/>
  <c r="DM65" i="1"/>
  <c r="CI146" i="1"/>
  <c r="CJ146" i="1" s="1" a="1"/>
  <c r="CJ146" i="1" s="1"/>
  <c r="DJ146" i="1" s="1"/>
  <c r="DM146" i="1"/>
  <c r="CI203" i="1"/>
  <c r="CJ203" i="1" s="1" a="1"/>
  <c r="CJ203" i="1" s="1"/>
  <c r="DJ203" i="1" s="1"/>
  <c r="DM203" i="1"/>
  <c r="CI139" i="1"/>
  <c r="CJ139" i="1" s="1" a="1"/>
  <c r="CJ139" i="1" s="1"/>
  <c r="DJ139" i="1" s="1"/>
  <c r="DM139" i="1"/>
  <c r="CI131" i="1"/>
  <c r="CJ131" i="1" s="1" a="1"/>
  <c r="CJ131" i="1" s="1"/>
  <c r="DJ131" i="1" s="1"/>
  <c r="DM131" i="1"/>
  <c r="DF139" i="1"/>
  <c r="CI89" i="1"/>
  <c r="CJ89" i="1" s="1" a="1"/>
  <c r="CJ89" i="1" s="1"/>
  <c r="DJ89" i="1" s="1"/>
  <c r="DM89" i="1"/>
  <c r="DF235" i="1"/>
  <c r="DF154" i="1"/>
  <c r="DF72" i="1"/>
  <c r="DA15" i="1"/>
  <c r="DF15" i="1"/>
  <c r="DJ15" i="1"/>
  <c r="E11" i="15"/>
  <c r="G11" i="15" s="1"/>
  <c r="J14" i="5" s="1"/>
  <c r="U54" i="15"/>
  <c r="E54" i="15"/>
  <c r="C54" i="15"/>
  <c r="C18" i="15"/>
  <c r="E18" i="15"/>
  <c r="C28" i="15"/>
  <c r="E28" i="15"/>
  <c r="E48" i="15"/>
  <c r="C48" i="15"/>
  <c r="U48" i="15"/>
  <c r="C34" i="15"/>
  <c r="U34" i="15"/>
  <c r="E34" i="15"/>
  <c r="E24" i="15"/>
  <c r="C24" i="15"/>
  <c r="E12" i="15"/>
  <c r="C12" i="15"/>
  <c r="C16" i="15"/>
  <c r="E16" i="15"/>
  <c r="C39" i="15"/>
  <c r="U39" i="15"/>
  <c r="E39" i="15"/>
  <c r="E25" i="15"/>
  <c r="C25" i="15"/>
  <c r="C23" i="15"/>
  <c r="E23" i="15"/>
  <c r="U47" i="15"/>
  <c r="E47" i="15"/>
  <c r="C47" i="15"/>
  <c r="E40" i="15"/>
  <c r="U40" i="15"/>
  <c r="C40" i="15"/>
  <c r="E57" i="15"/>
  <c r="U57" i="15"/>
  <c r="C57" i="15"/>
  <c r="E20" i="15"/>
  <c r="C20" i="15"/>
  <c r="E21" i="15"/>
  <c r="F21" i="15" s="1"/>
  <c r="G21" i="15" s="1"/>
  <c r="J12" i="5" s="1"/>
  <c r="M12" i="5" s="1"/>
  <c r="C21" i="15"/>
  <c r="C55" i="15"/>
  <c r="U55" i="15"/>
  <c r="E55" i="15"/>
  <c r="C50" i="15"/>
  <c r="U50" i="15"/>
  <c r="E50" i="15"/>
  <c r="E19" i="15"/>
  <c r="C19" i="15"/>
  <c r="U38" i="15"/>
  <c r="E38" i="15"/>
  <c r="C38" i="15"/>
  <c r="U45" i="15"/>
  <c r="E45" i="15"/>
  <c r="C45" i="15"/>
  <c r="U59" i="15"/>
  <c r="E59" i="15"/>
  <c r="C59" i="15"/>
  <c r="C36" i="15"/>
  <c r="U36" i="15"/>
  <c r="E36" i="15"/>
  <c r="E13" i="15"/>
  <c r="C13" i="15"/>
  <c r="U43" i="15"/>
  <c r="C43" i="15"/>
  <c r="E43" i="15"/>
  <c r="C53" i="15"/>
  <c r="E53" i="15"/>
  <c r="U53" i="15"/>
  <c r="E15" i="15"/>
  <c r="C15" i="15"/>
  <c r="E42" i="15"/>
  <c r="C42" i="15"/>
  <c r="U42" i="15"/>
  <c r="E56" i="15"/>
  <c r="U56" i="15"/>
  <c r="C56" i="15"/>
  <c r="E22" i="15"/>
  <c r="C22" i="15"/>
  <c r="C51" i="15"/>
  <c r="E51" i="15"/>
  <c r="U51" i="15"/>
  <c r="C33" i="15"/>
  <c r="E33" i="15"/>
  <c r="U33" i="15"/>
  <c r="E46" i="15"/>
  <c r="C46" i="15"/>
  <c r="U46" i="15"/>
  <c r="E32" i="15"/>
  <c r="C32" i="15"/>
  <c r="C35" i="15"/>
  <c r="U35" i="15"/>
  <c r="E35" i="15"/>
  <c r="E58" i="15"/>
  <c r="U58" i="15"/>
  <c r="C58" i="15"/>
  <c r="E17" i="15"/>
  <c r="C17" i="15"/>
  <c r="C52" i="15"/>
  <c r="U52" i="15"/>
  <c r="E52" i="15"/>
  <c r="E14" i="15"/>
  <c r="C14" i="15"/>
  <c r="E44" i="15"/>
  <c r="C44" i="15"/>
  <c r="U44" i="15"/>
  <c r="C27" i="15"/>
  <c r="E27" i="15"/>
  <c r="E41" i="15"/>
  <c r="U41" i="15"/>
  <c r="C41" i="15"/>
  <c r="E30" i="15"/>
  <c r="C30" i="15"/>
  <c r="E26" i="15"/>
  <c r="C26" i="15"/>
  <c r="E29" i="15"/>
  <c r="C29" i="15"/>
  <c r="C37" i="15"/>
  <c r="E37" i="15"/>
  <c r="U37" i="15"/>
  <c r="E31" i="15"/>
  <c r="C31" i="15"/>
  <c r="C49" i="15"/>
  <c r="U49" i="15"/>
  <c r="E49" i="15"/>
  <c r="F10" i="15"/>
  <c r="DD14" i="1"/>
  <c r="DA16" i="1"/>
  <c r="DB16" i="1" s="1"/>
  <c r="DF16" i="1"/>
  <c r="CW17" i="1"/>
  <c r="DB17" i="1" s="1"/>
  <c r="DJ16" i="1"/>
  <c r="DH14" i="1"/>
  <c r="DN13" i="1"/>
  <c r="Y6" i="1"/>
  <c r="AT6" i="1"/>
  <c r="AP6" i="1"/>
  <c r="R148" i="1" l="1" a="1"/>
  <c r="R148" i="1" s="1"/>
  <c r="R140" i="1" a="1"/>
  <c r="R140" i="1" s="1"/>
  <c r="R144" i="1" a="1"/>
  <c r="R144" i="1" s="1"/>
  <c r="R128" i="1" a="1"/>
  <c r="R128" i="1" s="1"/>
  <c r="R138" i="1" a="1"/>
  <c r="R138" i="1" s="1"/>
  <c r="R141" i="1" a="1"/>
  <c r="R141" i="1" s="1"/>
  <c r="R126" i="1" a="1"/>
  <c r="R126" i="1" s="1"/>
  <c r="R133" i="1" a="1"/>
  <c r="R133" i="1" s="1"/>
  <c r="R134" i="1" a="1"/>
  <c r="R134" i="1" s="1"/>
  <c r="R143" i="1" a="1"/>
  <c r="R143" i="1" s="1"/>
  <c r="R131" i="1" a="1"/>
  <c r="R131" i="1" s="1"/>
  <c r="R127" i="1" a="1"/>
  <c r="R127" i="1" s="1"/>
  <c r="R146" i="1" a="1"/>
  <c r="R146" i="1" s="1"/>
  <c r="R130" i="1" a="1"/>
  <c r="R130" i="1" s="1"/>
  <c r="R139" i="1" a="1"/>
  <c r="R139" i="1" s="1"/>
  <c r="R132" i="1" a="1"/>
  <c r="R132" i="1" s="1"/>
  <c r="R129" i="1" a="1"/>
  <c r="R129" i="1" s="1"/>
  <c r="R145" i="1" a="1"/>
  <c r="R145" i="1" s="1"/>
  <c r="R135" i="1" a="1"/>
  <c r="R135" i="1" s="1"/>
  <c r="R147" i="1" a="1"/>
  <c r="R147" i="1" s="1"/>
  <c r="R142" i="1" a="1"/>
  <c r="R142" i="1" s="1"/>
  <c r="R136" i="1" a="1"/>
  <c r="R136" i="1" s="1"/>
  <c r="R137" i="1" a="1"/>
  <c r="R137" i="1" s="1"/>
  <c r="S12" i="5"/>
  <c r="DB15" i="1"/>
  <c r="DD15" i="1" s="1"/>
  <c r="F11" i="15"/>
  <c r="G25" i="15"/>
  <c r="J26" i="5" s="1"/>
  <c r="F25" i="15"/>
  <c r="G29" i="15"/>
  <c r="J29" i="5" s="1"/>
  <c r="M29" i="5" s="1"/>
  <c r="F29" i="15"/>
  <c r="G53" i="15"/>
  <c r="F53" i="15"/>
  <c r="G26" i="15"/>
  <c r="J23" i="5" s="1"/>
  <c r="F26" i="15"/>
  <c r="G43" i="15"/>
  <c r="F43" i="15"/>
  <c r="G17" i="15"/>
  <c r="J25" i="5" s="1"/>
  <c r="F17" i="15"/>
  <c r="G51" i="15"/>
  <c r="F51" i="15"/>
  <c r="G57" i="15"/>
  <c r="F57" i="15"/>
  <c r="G54" i="15"/>
  <c r="F54" i="15"/>
  <c r="G30" i="15"/>
  <c r="J20" i="5" s="1"/>
  <c r="M20" i="5" s="1"/>
  <c r="F30" i="15"/>
  <c r="G19" i="15"/>
  <c r="J18" i="5" s="1"/>
  <c r="F19" i="15"/>
  <c r="F12" i="15"/>
  <c r="G12" i="15"/>
  <c r="J21" i="5" s="1"/>
  <c r="G37" i="15"/>
  <c r="F37" i="15"/>
  <c r="G46" i="15"/>
  <c r="F46" i="15"/>
  <c r="G33" i="15"/>
  <c r="F33" i="15"/>
  <c r="G45" i="15"/>
  <c r="F45" i="15"/>
  <c r="G38" i="15"/>
  <c r="F38" i="15"/>
  <c r="G58" i="15"/>
  <c r="F58" i="15"/>
  <c r="G22" i="15"/>
  <c r="J9" i="5" s="1"/>
  <c r="M9" i="5" s="1"/>
  <c r="F22" i="15"/>
  <c r="G13" i="15"/>
  <c r="J24" i="5" s="1"/>
  <c r="M24" i="5" s="1"/>
  <c r="F13" i="15"/>
  <c r="S11" i="15"/>
  <c r="R11" i="15"/>
  <c r="Q11" i="15"/>
  <c r="G40" i="15"/>
  <c r="F40" i="15"/>
  <c r="F24" i="15"/>
  <c r="G24" i="15"/>
  <c r="J16" i="5" s="1"/>
  <c r="G49" i="15"/>
  <c r="F49" i="15"/>
  <c r="G41" i="15"/>
  <c r="F41" i="15"/>
  <c r="G35" i="15"/>
  <c r="F35" i="15"/>
  <c r="G36" i="15"/>
  <c r="F36" i="15"/>
  <c r="G50" i="15"/>
  <c r="F50" i="15"/>
  <c r="G34" i="15"/>
  <c r="F34" i="15"/>
  <c r="G27" i="15"/>
  <c r="J17" i="5" s="1"/>
  <c r="M17" i="5" s="1"/>
  <c r="F27" i="15"/>
  <c r="G47" i="15"/>
  <c r="F47" i="15"/>
  <c r="F56" i="15"/>
  <c r="G56" i="15"/>
  <c r="G55" i="15"/>
  <c r="F55" i="15"/>
  <c r="G23" i="15"/>
  <c r="J15" i="5" s="1"/>
  <c r="M15" i="5" s="1"/>
  <c r="M14" i="5" s="1"/>
  <c r="F23" i="15"/>
  <c r="G52" i="15"/>
  <c r="F52" i="15"/>
  <c r="G31" i="15"/>
  <c r="J13" i="5" s="1"/>
  <c r="M13" i="5" s="1"/>
  <c r="F31" i="15"/>
  <c r="G32" i="15"/>
  <c r="F32" i="15"/>
  <c r="G59" i="15"/>
  <c r="F59" i="15"/>
  <c r="G44" i="15"/>
  <c r="F44" i="15"/>
  <c r="G42" i="15"/>
  <c r="F42" i="15"/>
  <c r="G48" i="15"/>
  <c r="F48" i="15"/>
  <c r="G28" i="15"/>
  <c r="J27" i="5" s="1"/>
  <c r="M27" i="5" s="1"/>
  <c r="F28" i="15"/>
  <c r="G39" i="15"/>
  <c r="F39" i="15"/>
  <c r="G15" i="15"/>
  <c r="J22" i="5" s="1"/>
  <c r="M22" i="5" s="1"/>
  <c r="F15" i="15"/>
  <c r="G20" i="15"/>
  <c r="J19" i="5" s="1"/>
  <c r="F20" i="15"/>
  <c r="G14" i="15"/>
  <c r="J11" i="5" s="1"/>
  <c r="M11" i="5" s="1"/>
  <c r="F14" i="15"/>
  <c r="R21" i="15"/>
  <c r="Q21" i="15"/>
  <c r="U21" i="15" s="1"/>
  <c r="S21" i="15"/>
  <c r="G18" i="15"/>
  <c r="J28" i="5" s="1"/>
  <c r="F18" i="15"/>
  <c r="G16" i="15"/>
  <c r="J10" i="5" s="1"/>
  <c r="M10" i="5" s="1"/>
  <c r="F16" i="15"/>
  <c r="S24" i="5"/>
  <c r="G10" i="15"/>
  <c r="DD16" i="1"/>
  <c r="DA17" i="1"/>
  <c r="DF17" i="1"/>
  <c r="DJ17" i="1"/>
  <c r="CW18" i="1"/>
  <c r="DB18" i="1" s="1"/>
  <c r="DH15" i="1"/>
  <c r="DN14" i="1"/>
  <c r="R23" i="1" l="1" a="1"/>
  <c r="R23" i="1" s="1"/>
  <c r="R21" i="1" a="1"/>
  <c r="R21" i="1" s="1"/>
  <c r="R19" i="1" a="1"/>
  <c r="R19" i="1" s="1"/>
  <c r="R20" i="1" a="1"/>
  <c r="R20" i="1" s="1"/>
  <c r="R49" i="1" a="1"/>
  <c r="R49" i="1" s="1"/>
  <c r="R45" i="1" a="1"/>
  <c r="R45" i="1" s="1"/>
  <c r="R46" i="1" a="1"/>
  <c r="R46" i="1" s="1"/>
  <c r="R42" i="1" a="1"/>
  <c r="R42" i="1" s="1"/>
  <c r="R44" i="1" a="1"/>
  <c r="R44" i="1" s="1"/>
  <c r="R47" i="1" a="1"/>
  <c r="R47" i="1" s="1"/>
  <c r="R43" i="1" a="1"/>
  <c r="R43" i="1" s="1"/>
  <c r="R48" i="1" a="1"/>
  <c r="R48" i="1" s="1"/>
  <c r="R83" i="1" a="1"/>
  <c r="R83" i="1" s="1"/>
  <c r="R74" i="1" a="1"/>
  <c r="R74" i="1" s="1"/>
  <c r="R77" i="1" a="1"/>
  <c r="R77" i="1" s="1"/>
  <c r="R78" i="1" a="1"/>
  <c r="R78" i="1" s="1"/>
  <c r="R82" i="1" a="1"/>
  <c r="R82" i="1" s="1"/>
  <c r="R73" i="1" a="1"/>
  <c r="R73" i="1" s="1"/>
  <c r="R76" i="1" a="1"/>
  <c r="R76" i="1" s="1"/>
  <c r="R79" i="1" a="1"/>
  <c r="R79" i="1" s="1"/>
  <c r="R75" i="1" a="1"/>
  <c r="R75" i="1" s="1"/>
  <c r="R81" i="1" a="1"/>
  <c r="R81" i="1" s="1"/>
  <c r="R80" i="1" a="1"/>
  <c r="R80" i="1" s="1"/>
  <c r="R84" i="1" a="1"/>
  <c r="R84" i="1" s="1"/>
  <c r="R153" i="1" a="1"/>
  <c r="R153" i="1" s="1"/>
  <c r="R155" i="1" a="1"/>
  <c r="R155" i="1" s="1"/>
  <c r="R154" i="1" a="1"/>
  <c r="R154" i="1" s="1"/>
  <c r="R240" i="1" a="1"/>
  <c r="R240" i="1" s="1"/>
  <c r="R241" i="1" a="1"/>
  <c r="R241" i="1" s="1"/>
  <c r="R239" i="1" a="1"/>
  <c r="R239" i="1" s="1"/>
  <c r="M16" i="5"/>
  <c r="M26" i="5"/>
  <c r="M25" i="5" s="1"/>
  <c r="S14" i="5"/>
  <c r="CW19" i="1"/>
  <c r="DJ19" i="1" s="1"/>
  <c r="S11" i="5"/>
  <c r="M19" i="5"/>
  <c r="M18" i="5" s="1"/>
  <c r="S10" i="5"/>
  <c r="M21" i="5"/>
  <c r="S13" i="5"/>
  <c r="M23" i="5"/>
  <c r="R35" i="1" s="1" a="1"/>
  <c r="R35" i="1" s="1"/>
  <c r="Q10" i="15"/>
  <c r="J8" i="5"/>
  <c r="M8" i="5" s="1"/>
  <c r="M28" i="5"/>
  <c r="S52" i="15"/>
  <c r="P52" i="15"/>
  <c r="R52" i="15"/>
  <c r="Q52" i="15"/>
  <c r="S22" i="15"/>
  <c r="R22" i="15"/>
  <c r="Q22" i="15"/>
  <c r="S19" i="15"/>
  <c r="R19" i="15"/>
  <c r="Q19" i="15"/>
  <c r="S53" i="15"/>
  <c r="R53" i="15"/>
  <c r="Q53" i="15"/>
  <c r="P53" i="15"/>
  <c r="S28" i="15"/>
  <c r="R28" i="15"/>
  <c r="S23" i="15"/>
  <c r="R23" i="15"/>
  <c r="Q23" i="15"/>
  <c r="S35" i="15"/>
  <c r="R35" i="15"/>
  <c r="Q35" i="15"/>
  <c r="P35" i="15"/>
  <c r="S16" i="15"/>
  <c r="R16" i="15"/>
  <c r="Q16" i="15"/>
  <c r="Q58" i="15"/>
  <c r="P58" i="15"/>
  <c r="S58" i="15"/>
  <c r="R58" i="15"/>
  <c r="S30" i="15"/>
  <c r="R30" i="15"/>
  <c r="Q30" i="15"/>
  <c r="S29" i="15"/>
  <c r="R29" i="15"/>
  <c r="P48" i="15"/>
  <c r="S48" i="15"/>
  <c r="R48" i="15"/>
  <c r="Q48" i="15"/>
  <c r="S55" i="15"/>
  <c r="R55" i="15"/>
  <c r="Q55" i="15"/>
  <c r="P55" i="15"/>
  <c r="R41" i="15"/>
  <c r="Q41" i="15"/>
  <c r="P41" i="15"/>
  <c r="S41" i="15"/>
  <c r="S18" i="15"/>
  <c r="R18" i="15"/>
  <c r="R56" i="15"/>
  <c r="Q56" i="15"/>
  <c r="P56" i="15"/>
  <c r="S56" i="15"/>
  <c r="S38" i="15"/>
  <c r="R38" i="15"/>
  <c r="Q38" i="15"/>
  <c r="P38" i="15"/>
  <c r="S54" i="15"/>
  <c r="R54" i="15"/>
  <c r="Q54" i="15"/>
  <c r="P54" i="15"/>
  <c r="S25" i="15"/>
  <c r="R25" i="15"/>
  <c r="Q25" i="15"/>
  <c r="Q42" i="15"/>
  <c r="P42" i="15"/>
  <c r="R42" i="15"/>
  <c r="S42" i="15"/>
  <c r="P49" i="15"/>
  <c r="S49" i="15"/>
  <c r="R49" i="15"/>
  <c r="Q49" i="15"/>
  <c r="S20" i="15"/>
  <c r="R20" i="15"/>
  <c r="Q20" i="15"/>
  <c r="S57" i="15"/>
  <c r="R57" i="15"/>
  <c r="Q57" i="15"/>
  <c r="P57" i="15"/>
  <c r="S32" i="15"/>
  <c r="R32" i="15"/>
  <c r="Q32" i="15"/>
  <c r="U32" i="15" s="1"/>
  <c r="S13" i="15"/>
  <c r="R13" i="15"/>
  <c r="Q13" i="15"/>
  <c r="S39" i="15"/>
  <c r="R39" i="15"/>
  <c r="Q39" i="15"/>
  <c r="P39" i="15"/>
  <c r="S24" i="15"/>
  <c r="R24" i="15"/>
  <c r="Q24" i="15"/>
  <c r="P45" i="15"/>
  <c r="Q45" i="15"/>
  <c r="S45" i="15"/>
  <c r="R45" i="15"/>
  <c r="S44" i="15"/>
  <c r="R44" i="15"/>
  <c r="P44" i="15"/>
  <c r="Q44" i="15"/>
  <c r="S47" i="15"/>
  <c r="R47" i="15"/>
  <c r="P47" i="15"/>
  <c r="Q47" i="15"/>
  <c r="S33" i="15"/>
  <c r="R33" i="15"/>
  <c r="Q33" i="15"/>
  <c r="P33" i="15"/>
  <c r="S51" i="15"/>
  <c r="R51" i="15"/>
  <c r="Q51" i="15"/>
  <c r="P51" i="15"/>
  <c r="S14" i="15"/>
  <c r="R14" i="15"/>
  <c r="Q14" i="15"/>
  <c r="S59" i="15"/>
  <c r="R59" i="15"/>
  <c r="Q59" i="15"/>
  <c r="P59" i="15"/>
  <c r="R27" i="15"/>
  <c r="Q27" i="15"/>
  <c r="S27" i="15"/>
  <c r="R40" i="15"/>
  <c r="P40" i="15"/>
  <c r="S40" i="15"/>
  <c r="Q40" i="15"/>
  <c r="S46" i="15"/>
  <c r="R46" i="15"/>
  <c r="Q46" i="15"/>
  <c r="P46" i="15"/>
  <c r="S17" i="15"/>
  <c r="R17" i="15"/>
  <c r="Q17" i="15"/>
  <c r="S34" i="15"/>
  <c r="R34" i="15"/>
  <c r="Q34" i="15"/>
  <c r="P34" i="15"/>
  <c r="R37" i="15"/>
  <c r="Q37" i="15"/>
  <c r="P37" i="15"/>
  <c r="S37" i="15"/>
  <c r="S43" i="15"/>
  <c r="R43" i="15"/>
  <c r="Q43" i="15"/>
  <c r="P43" i="15"/>
  <c r="S12" i="15"/>
  <c r="R12" i="15"/>
  <c r="Q12" i="15"/>
  <c r="Q26" i="15"/>
  <c r="R26" i="15"/>
  <c r="S26" i="15"/>
  <c r="Q31" i="15"/>
  <c r="S31" i="15"/>
  <c r="R31" i="15"/>
  <c r="S50" i="15"/>
  <c r="R50" i="15"/>
  <c r="Q50" i="15"/>
  <c r="P50" i="15"/>
  <c r="S36" i="15"/>
  <c r="P36" i="15"/>
  <c r="R36" i="15"/>
  <c r="Q36" i="15"/>
  <c r="Q15" i="15"/>
  <c r="S15" i="15"/>
  <c r="R15" i="15"/>
  <c r="R10" i="15"/>
  <c r="S10" i="15"/>
  <c r="P10" i="15"/>
  <c r="Q28" i="15"/>
  <c r="DI58" i="1"/>
  <c r="DI54" i="1"/>
  <c r="DI72" i="1"/>
  <c r="DI62" i="1"/>
  <c r="DI28" i="1"/>
  <c r="DI59" i="1"/>
  <c r="DI61" i="1"/>
  <c r="DI69" i="1"/>
  <c r="DI63" i="1"/>
  <c r="DI57" i="1"/>
  <c r="DI55" i="1"/>
  <c r="DI67" i="1"/>
  <c r="DI26" i="1"/>
  <c r="DI25" i="1"/>
  <c r="DI60" i="1"/>
  <c r="DI66" i="1"/>
  <c r="DI64" i="1"/>
  <c r="DI29" i="1"/>
  <c r="DI52" i="1"/>
  <c r="DI68" i="1"/>
  <c r="DI53" i="1"/>
  <c r="DI31" i="1"/>
  <c r="DI27" i="1"/>
  <c r="DI56" i="1"/>
  <c r="DI65" i="1"/>
  <c r="DI30" i="1"/>
  <c r="DI32" i="1"/>
  <c r="DA18" i="1"/>
  <c r="DF18" i="1"/>
  <c r="DJ18" i="1"/>
  <c r="DD17" i="1"/>
  <c r="CW20" i="1"/>
  <c r="DH16" i="1"/>
  <c r="DN15" i="1"/>
  <c r="M30" i="7"/>
  <c r="M20" i="7"/>
  <c r="M19" i="7"/>
  <c r="M29" i="7"/>
  <c r="M10" i="7"/>
  <c r="M13" i="7"/>
  <c r="M18" i="7"/>
  <c r="M33" i="7"/>
  <c r="M17" i="7"/>
  <c r="M24" i="7"/>
  <c r="M32" i="7"/>
  <c r="M27" i="7"/>
  <c r="M11" i="7"/>
  <c r="U11" i="15" s="1"/>
  <c r="M31" i="7"/>
  <c r="M15" i="7"/>
  <c r="M23" i="7"/>
  <c r="R26" i="1" l="1" a="1"/>
  <c r="R26" i="1" s="1"/>
  <c r="R29" i="1" a="1"/>
  <c r="R29" i="1" s="1"/>
  <c r="R31" i="1" a="1"/>
  <c r="R31" i="1" s="1"/>
  <c r="R28" i="1" a="1"/>
  <c r="R28" i="1" s="1"/>
  <c r="R30" i="1" a="1"/>
  <c r="R30" i="1" s="1"/>
  <c r="R32" i="1" a="1"/>
  <c r="R32" i="1" s="1"/>
  <c r="R25" i="1" a="1"/>
  <c r="R25" i="1" s="1"/>
  <c r="R27" i="1" a="1"/>
  <c r="R27" i="1" s="1"/>
  <c r="R15" i="1" a="1"/>
  <c r="R15" i="1" s="1"/>
  <c r="R13" i="1" a="1"/>
  <c r="R13" i="1" s="1"/>
  <c r="R16" i="1" a="1"/>
  <c r="R16" i="1" s="1"/>
  <c r="R14" i="1" a="1"/>
  <c r="R14" i="1" s="1"/>
  <c r="R198" i="1" a="1"/>
  <c r="R198" i="1" s="1"/>
  <c r="R205" i="1" a="1"/>
  <c r="R205" i="1" s="1"/>
  <c r="R207" i="1" a="1"/>
  <c r="R207" i="1" s="1"/>
  <c r="R94" i="1" a="1"/>
  <c r="R94" i="1" s="1"/>
  <c r="R87" i="1" a="1"/>
  <c r="R87" i="1" s="1"/>
  <c r="R90" i="1" a="1"/>
  <c r="R90" i="1" s="1"/>
  <c r="R97" i="1" a="1"/>
  <c r="R97" i="1" s="1"/>
  <c r="R170" i="1" a="1"/>
  <c r="R170" i="1" s="1"/>
  <c r="R202" i="1" a="1"/>
  <c r="R202" i="1" s="1"/>
  <c r="R210" i="1" a="1"/>
  <c r="R210" i="1" s="1"/>
  <c r="R91" i="1" a="1"/>
  <c r="R91" i="1" s="1"/>
  <c r="R201" i="1" a="1"/>
  <c r="R201" i="1" s="1"/>
  <c r="R203" i="1" a="1"/>
  <c r="R203" i="1" s="1"/>
  <c r="R99" i="1" a="1"/>
  <c r="R99" i="1" s="1"/>
  <c r="R95" i="1" a="1"/>
  <c r="R95" i="1" s="1"/>
  <c r="R88" i="1" a="1"/>
  <c r="R88" i="1" s="1"/>
  <c r="R197" i="1" a="1"/>
  <c r="R197" i="1" s="1"/>
  <c r="R200" i="1" a="1"/>
  <c r="R200" i="1" s="1"/>
  <c r="R199" i="1" a="1"/>
  <c r="R199" i="1" s="1"/>
  <c r="R208" i="1" a="1"/>
  <c r="R208" i="1" s="1"/>
  <c r="R206" i="1" a="1"/>
  <c r="R206" i="1" s="1"/>
  <c r="R204" i="1" a="1"/>
  <c r="R204" i="1" s="1"/>
  <c r="R89" i="1" a="1"/>
  <c r="R89" i="1" s="1"/>
  <c r="R171" i="1" a="1"/>
  <c r="R171" i="1" s="1"/>
  <c r="R98" i="1" a="1"/>
  <c r="R98" i="1" s="1"/>
  <c r="R211" i="1" a="1"/>
  <c r="R211" i="1" s="1"/>
  <c r="R174" i="1" a="1"/>
  <c r="R174" i="1" s="1"/>
  <c r="R93" i="1" a="1"/>
  <c r="R93" i="1" s="1"/>
  <c r="R92" i="1" a="1"/>
  <c r="R92" i="1" s="1"/>
  <c r="R169" i="1" a="1"/>
  <c r="R169" i="1" s="1"/>
  <c r="R96" i="1" a="1"/>
  <c r="R96" i="1" s="1"/>
  <c r="R190" i="1" a="1"/>
  <c r="R190" i="1" s="1"/>
  <c r="R191" i="1" a="1"/>
  <c r="R191" i="1" s="1"/>
  <c r="R193" i="1" a="1"/>
  <c r="R193" i="1" s="1"/>
  <c r="R186" i="1" a="1"/>
  <c r="R186" i="1" s="1"/>
  <c r="R163" i="1" a="1"/>
  <c r="R163" i="1" s="1"/>
  <c r="R161" i="1" a="1"/>
  <c r="R161" i="1" s="1"/>
  <c r="R166" i="1" a="1"/>
  <c r="R166" i="1" s="1"/>
  <c r="R164" i="1" a="1"/>
  <c r="R164" i="1" s="1"/>
  <c r="R159" i="1" a="1"/>
  <c r="R159" i="1" s="1"/>
  <c r="R162" i="1" a="1"/>
  <c r="R162" i="1" s="1"/>
  <c r="R187" i="1" a="1"/>
  <c r="R187" i="1" s="1"/>
  <c r="R158" i="1" a="1"/>
  <c r="R158" i="1" s="1"/>
  <c r="R183" i="1" a="1"/>
  <c r="R183" i="1" s="1"/>
  <c r="R160" i="1" a="1"/>
  <c r="R160" i="1" s="1"/>
  <c r="R185" i="1" a="1"/>
  <c r="R185" i="1" s="1"/>
  <c r="R188" i="1" a="1"/>
  <c r="R188" i="1" s="1"/>
  <c r="R165" i="1" a="1"/>
  <c r="R165" i="1" s="1"/>
  <c r="R189" i="1" a="1"/>
  <c r="R189" i="1" s="1"/>
  <c r="R184" i="1" a="1"/>
  <c r="R184" i="1" s="1"/>
  <c r="R196" i="1" a="1"/>
  <c r="R196" i="1" s="1"/>
  <c r="R192" i="1" a="1"/>
  <c r="R192" i="1" s="1"/>
  <c r="R220" i="1" a="1"/>
  <c r="R220" i="1" s="1"/>
  <c r="R107" i="1" a="1"/>
  <c r="R107" i="1" s="1"/>
  <c r="R215" i="1" a="1"/>
  <c r="R215" i="1" s="1"/>
  <c r="R103" i="1" a="1"/>
  <c r="R103" i="1" s="1"/>
  <c r="R218" i="1" a="1"/>
  <c r="R218" i="1" s="1"/>
  <c r="R224" i="1" a="1"/>
  <c r="R224" i="1" s="1"/>
  <c r="R106" i="1" a="1"/>
  <c r="R106" i="1" s="1"/>
  <c r="R216" i="1" a="1"/>
  <c r="R216" i="1" s="1"/>
  <c r="R104" i="1" a="1"/>
  <c r="R104" i="1" s="1"/>
  <c r="R109" i="1" a="1"/>
  <c r="R109" i="1" s="1"/>
  <c r="R105" i="1" a="1"/>
  <c r="R105" i="1" s="1"/>
  <c r="R112" i="1" a="1"/>
  <c r="R112" i="1" s="1"/>
  <c r="R223" i="1" a="1"/>
  <c r="R223" i="1" s="1"/>
  <c r="R110" i="1" a="1"/>
  <c r="R110" i="1" s="1"/>
  <c r="R114" i="1" a="1"/>
  <c r="R114" i="1" s="1"/>
  <c r="R116" i="1" a="1"/>
  <c r="R116" i="1" s="1"/>
  <c r="R213" i="1" a="1"/>
  <c r="R213" i="1" s="1"/>
  <c r="R102" i="1" a="1"/>
  <c r="R102" i="1" s="1"/>
  <c r="R219" i="1" a="1"/>
  <c r="R219" i="1" s="1"/>
  <c r="R111" i="1" a="1"/>
  <c r="R111" i="1" s="1"/>
  <c r="R231" i="1" a="1"/>
  <c r="R231" i="1" s="1"/>
  <c r="R214" i="1" a="1"/>
  <c r="R214" i="1" s="1"/>
  <c r="R228" i="1" a="1"/>
  <c r="R228" i="1" s="1"/>
  <c r="R222" i="1" a="1"/>
  <c r="R222" i="1" s="1"/>
  <c r="R226" i="1" a="1"/>
  <c r="R226" i="1" s="1"/>
  <c r="R113" i="1" a="1"/>
  <c r="R113" i="1" s="1"/>
  <c r="R221" i="1" a="1"/>
  <c r="R221" i="1" s="1"/>
  <c r="R225" i="1" a="1"/>
  <c r="R225" i="1" s="1"/>
  <c r="R108" i="1" a="1"/>
  <c r="R108" i="1" s="1"/>
  <c r="R227" i="1" a="1"/>
  <c r="R227" i="1" s="1"/>
  <c r="R217" i="1" a="1"/>
  <c r="R217" i="1" s="1"/>
  <c r="R150" i="1" a="1"/>
  <c r="R150" i="1" s="1"/>
  <c r="R152" i="1" a="1"/>
  <c r="R152" i="1" s="1"/>
  <c r="R149" i="1" a="1"/>
  <c r="R149" i="1" s="1"/>
  <c r="R179" i="1" a="1"/>
  <c r="R179" i="1" s="1"/>
  <c r="R41" i="1" a="1"/>
  <c r="R41" i="1" s="1"/>
  <c r="R175" i="1" a="1"/>
  <c r="R175" i="1" s="1"/>
  <c r="R180" i="1" a="1"/>
  <c r="R180" i="1" s="1"/>
  <c r="R36" i="1" a="1"/>
  <c r="R36" i="1" s="1"/>
  <c r="R177" i="1" a="1"/>
  <c r="R177" i="1" s="1"/>
  <c r="R38" i="1" a="1"/>
  <c r="R38" i="1" s="1"/>
  <c r="R37" i="1" a="1"/>
  <c r="R37" i="1" s="1"/>
  <c r="R176" i="1" a="1"/>
  <c r="R176" i="1" s="1"/>
  <c r="R178" i="1" a="1"/>
  <c r="R178" i="1" s="1"/>
  <c r="R60" i="1" a="1"/>
  <c r="R60" i="1" s="1"/>
  <c r="R68" i="1" a="1"/>
  <c r="R68" i="1" s="1"/>
  <c r="R52" i="1" a="1"/>
  <c r="R52" i="1" s="1"/>
  <c r="R63" i="1" a="1"/>
  <c r="R63" i="1" s="1"/>
  <c r="R53" i="1" a="1"/>
  <c r="R53" i="1" s="1"/>
  <c r="R58" i="1" a="1"/>
  <c r="R58" i="1" s="1"/>
  <c r="R64" i="1" a="1"/>
  <c r="R64" i="1" s="1"/>
  <c r="R66" i="1" a="1"/>
  <c r="R66" i="1" s="1"/>
  <c r="R67" i="1" a="1"/>
  <c r="R67" i="1" s="1"/>
  <c r="R56" i="1" a="1"/>
  <c r="R56" i="1" s="1"/>
  <c r="R69" i="1" a="1"/>
  <c r="R69" i="1" s="1"/>
  <c r="R61" i="1" a="1"/>
  <c r="R61" i="1" s="1"/>
  <c r="R55" i="1" a="1"/>
  <c r="R55" i="1" s="1"/>
  <c r="R54" i="1" a="1"/>
  <c r="R54" i="1" s="1"/>
  <c r="R72" i="1" a="1"/>
  <c r="R72" i="1" s="1"/>
  <c r="R62" i="1" a="1"/>
  <c r="R62" i="1" s="1"/>
  <c r="R59" i="1" a="1"/>
  <c r="R59" i="1" s="1"/>
  <c r="R57" i="1" a="1"/>
  <c r="R57" i="1" s="1"/>
  <c r="R65" i="1" a="1"/>
  <c r="R65" i="1" s="1"/>
  <c r="R122" i="1" a="1"/>
  <c r="R122" i="1" s="1"/>
  <c r="R234" i="1" a="1"/>
  <c r="R234" i="1" s="1"/>
  <c r="R123" i="1" a="1"/>
  <c r="R123" i="1" s="1"/>
  <c r="R233" i="1" a="1"/>
  <c r="R233" i="1" s="1"/>
  <c r="R118" i="1" a="1"/>
  <c r="R118" i="1" s="1"/>
  <c r="R232" i="1" a="1"/>
  <c r="R232" i="1" s="1"/>
  <c r="R119" i="1" a="1"/>
  <c r="R119" i="1" s="1"/>
  <c r="R235" i="1" a="1"/>
  <c r="R235" i="1" s="1"/>
  <c r="R236" i="1" a="1"/>
  <c r="R236" i="1" s="1"/>
  <c r="DF19" i="1"/>
  <c r="DA19" i="1"/>
  <c r="DB19" i="1" s="1"/>
  <c r="DD19" i="1" s="1"/>
  <c r="S16" i="5"/>
  <c r="U10" i="15"/>
  <c r="S18" i="5"/>
  <c r="R12" i="1" a="1"/>
  <c r="R12" i="1" s="1"/>
  <c r="S8" i="5"/>
  <c r="S23" i="5"/>
  <c r="S21" i="5"/>
  <c r="M28" i="7"/>
  <c r="U28" i="15" s="1"/>
  <c r="U20" i="15"/>
  <c r="U15" i="15"/>
  <c r="S25" i="5"/>
  <c r="U24" i="15"/>
  <c r="U31" i="15"/>
  <c r="U27" i="15"/>
  <c r="U17" i="15"/>
  <c r="U19" i="15"/>
  <c r="U13" i="15"/>
  <c r="U23" i="15"/>
  <c r="U30" i="15"/>
  <c r="P11" i="15"/>
  <c r="P12" i="15" s="1"/>
  <c r="S26" i="5"/>
  <c r="DA20" i="1"/>
  <c r="DB20" i="1" s="1"/>
  <c r="DF20" i="1"/>
  <c r="DJ20" i="1"/>
  <c r="CW22" i="1"/>
  <c r="DB22" i="1" s="1"/>
  <c r="DD18" i="1"/>
  <c r="DN16" i="1"/>
  <c r="DH17" i="1"/>
  <c r="DH18" i="1" s="1"/>
  <c r="DN18" i="1" s="1"/>
  <c r="M22" i="7"/>
  <c r="U22" i="15" s="1"/>
  <c r="M26" i="7" l="1"/>
  <c r="U26" i="15" s="1"/>
  <c r="Q18" i="15"/>
  <c r="U18" i="15" s="1"/>
  <c r="P13" i="15"/>
  <c r="S27" i="5"/>
  <c r="DI37" i="1"/>
  <c r="DI180" i="1"/>
  <c r="DI36" i="1"/>
  <c r="DI41" i="1"/>
  <c r="DI178" i="1"/>
  <c r="DI35" i="1"/>
  <c r="DI38" i="1"/>
  <c r="DI179" i="1"/>
  <c r="DI177" i="1"/>
  <c r="DI175" i="1"/>
  <c r="DI176" i="1"/>
  <c r="DA22" i="1"/>
  <c r="DD22" i="1" s="1"/>
  <c r="DF22" i="1"/>
  <c r="DJ22" i="1"/>
  <c r="CW23" i="1"/>
  <c r="DB23" i="1" s="1"/>
  <c r="DD20" i="1"/>
  <c r="DH19" i="1"/>
  <c r="DH20" i="1" s="1"/>
  <c r="DN20" i="1" s="1"/>
  <c r="DN17" i="1"/>
  <c r="M14" i="7" l="1"/>
  <c r="U14" i="15" s="1"/>
  <c r="Q29" i="15"/>
  <c r="U29" i="15" s="1"/>
  <c r="P14" i="15"/>
  <c r="S29" i="5"/>
  <c r="DA23" i="1"/>
  <c r="DF23" i="1"/>
  <c r="DJ23" i="1"/>
  <c r="CW24" i="1"/>
  <c r="DB24" i="1" s="1"/>
  <c r="DH21" i="1"/>
  <c r="DN19" i="1"/>
  <c r="CU6" i="1"/>
  <c r="M25" i="7" l="1"/>
  <c r="U25" i="15" s="1"/>
  <c r="P15" i="15"/>
  <c r="P16" i="15" s="1"/>
  <c r="S28" i="5"/>
  <c r="DI210" i="1"/>
  <c r="DI203" i="1"/>
  <c r="DI89" i="1"/>
  <c r="DI169" i="1"/>
  <c r="DI199" i="1"/>
  <c r="DI92" i="1"/>
  <c r="DI204" i="1"/>
  <c r="DI202" i="1"/>
  <c r="DI208" i="1"/>
  <c r="DI96" i="1"/>
  <c r="DI94" i="1"/>
  <c r="DI198" i="1"/>
  <c r="DI207" i="1"/>
  <c r="DI205" i="1"/>
  <c r="DI97" i="1"/>
  <c r="DI211" i="1"/>
  <c r="DI90" i="1"/>
  <c r="DI200" i="1"/>
  <c r="DI206" i="1"/>
  <c r="DI99" i="1"/>
  <c r="DI88" i="1"/>
  <c r="DI171" i="1"/>
  <c r="DI93" i="1"/>
  <c r="DI98" i="1"/>
  <c r="DI91" i="1"/>
  <c r="DI170" i="1"/>
  <c r="DI197" i="1"/>
  <c r="DI95" i="1"/>
  <c r="DI174" i="1"/>
  <c r="DI201" i="1"/>
  <c r="DA24" i="1"/>
  <c r="DD24" i="1" s="1"/>
  <c r="DF24" i="1"/>
  <c r="DJ24" i="1"/>
  <c r="CW25" i="1"/>
  <c r="DB25" i="1" s="1"/>
  <c r="DD23" i="1"/>
  <c r="DN21" i="1"/>
  <c r="DH22" i="1"/>
  <c r="P17" i="15" l="1"/>
  <c r="P18" i="15" s="1"/>
  <c r="DI87" i="1"/>
  <c r="M12" i="7"/>
  <c r="U12" i="15" s="1"/>
  <c r="DA25" i="1"/>
  <c r="DF25" i="1"/>
  <c r="DJ25" i="1"/>
  <c r="CW26" i="1"/>
  <c r="DB26" i="1" s="1"/>
  <c r="DN22" i="1"/>
  <c r="DH23" i="1"/>
  <c r="P19" i="15" l="1"/>
  <c r="P20" i="15" s="1"/>
  <c r="P21" i="15" s="1"/>
  <c r="DA26" i="1"/>
  <c r="DF26" i="1"/>
  <c r="DJ26" i="1"/>
  <c r="CW28" i="1"/>
  <c r="DB28" i="1" s="1"/>
  <c r="DD25" i="1"/>
  <c r="DN23" i="1"/>
  <c r="DH24" i="1"/>
  <c r="P22" i="15" l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DI221" i="1"/>
  <c r="DI109" i="1"/>
  <c r="DI105" i="1"/>
  <c r="DI215" i="1"/>
  <c r="DI113" i="1"/>
  <c r="DI216" i="1"/>
  <c r="DI219" i="1"/>
  <c r="DI108" i="1"/>
  <c r="DI220" i="1"/>
  <c r="DI223" i="1"/>
  <c r="DI104" i="1"/>
  <c r="DI106" i="1"/>
  <c r="DI116" i="1"/>
  <c r="DI112" i="1"/>
  <c r="DI231" i="1"/>
  <c r="DI224" i="1"/>
  <c r="DI217" i="1"/>
  <c r="DI228" i="1"/>
  <c r="DI114" i="1"/>
  <c r="DI110" i="1"/>
  <c r="DI227" i="1"/>
  <c r="DI222" i="1"/>
  <c r="DI225" i="1"/>
  <c r="DI102" i="1"/>
  <c r="DI218" i="1"/>
  <c r="DI226" i="1"/>
  <c r="DI103" i="1"/>
  <c r="DI107" i="1"/>
  <c r="DI214" i="1"/>
  <c r="DI111" i="1"/>
  <c r="DF28" i="1"/>
  <c r="DA28" i="1"/>
  <c r="DJ28" i="1"/>
  <c r="CW29" i="1"/>
  <c r="DB29" i="1" s="1"/>
  <c r="DD26" i="1"/>
  <c r="DN24" i="1"/>
  <c r="DH25" i="1"/>
  <c r="DI213" i="1" l="1"/>
  <c r="M16" i="7"/>
  <c r="U16" i="15" s="1"/>
  <c r="DA29" i="1"/>
  <c r="DF29" i="1"/>
  <c r="DJ29" i="1"/>
  <c r="CW30" i="1"/>
  <c r="DB30" i="1" s="1"/>
  <c r="DD28" i="1"/>
  <c r="DN25" i="1"/>
  <c r="DH26" i="1"/>
  <c r="DA30" i="1" l="1"/>
  <c r="DF30" i="1"/>
  <c r="DJ30" i="1"/>
  <c r="CW31" i="1"/>
  <c r="DB31" i="1" s="1"/>
  <c r="DD29" i="1"/>
  <c r="DN26" i="1"/>
  <c r="DH27" i="1"/>
  <c r="DA31" i="1" l="1"/>
  <c r="DF31" i="1"/>
  <c r="CW32" i="1"/>
  <c r="DB32" i="1" s="1"/>
  <c r="DJ31" i="1"/>
  <c r="DD30" i="1"/>
  <c r="DN27" i="1"/>
  <c r="DH28" i="1"/>
  <c r="DA32" i="1" l="1"/>
  <c r="DF32" i="1"/>
  <c r="DJ32" i="1"/>
  <c r="CW33" i="1"/>
  <c r="DB33" i="1" s="1"/>
  <c r="DD31" i="1"/>
  <c r="DN28" i="1"/>
  <c r="DH29" i="1"/>
  <c r="DA33" i="1" l="1"/>
  <c r="DF33" i="1"/>
  <c r="DJ33" i="1"/>
  <c r="CW34" i="1"/>
  <c r="DB34" i="1" s="1"/>
  <c r="DD32" i="1"/>
  <c r="DN29" i="1"/>
  <c r="DH30" i="1"/>
  <c r="DA34" i="1" l="1"/>
  <c r="DF34" i="1"/>
  <c r="DJ34" i="1"/>
  <c r="CW37" i="1"/>
  <c r="DB37" i="1" s="1"/>
  <c r="DD33" i="1"/>
  <c r="DN30" i="1"/>
  <c r="DH31" i="1"/>
  <c r="DF37" i="1" l="1"/>
  <c r="DA37" i="1"/>
  <c r="DD37" i="1" s="1"/>
  <c r="DJ37" i="1"/>
  <c r="CW38" i="1"/>
  <c r="DB38" i="1" s="1"/>
  <c r="DD34" i="1"/>
  <c r="DN31" i="1"/>
  <c r="DH32" i="1"/>
  <c r="DJ38" i="1" l="1"/>
  <c r="DA38" i="1"/>
  <c r="DF38" i="1"/>
  <c r="CW39" i="1"/>
  <c r="DB39" i="1" s="1"/>
  <c r="DN32" i="1"/>
  <c r="DH33" i="1"/>
  <c r="CW40" i="1" l="1"/>
  <c r="DB40" i="1" s="1"/>
  <c r="DA39" i="1"/>
  <c r="DD39" i="1" s="1"/>
  <c r="DF39" i="1"/>
  <c r="DJ39" i="1"/>
  <c r="DD38" i="1"/>
  <c r="DN33" i="1"/>
  <c r="DH34" i="1"/>
  <c r="DA40" i="1" l="1"/>
  <c r="DF40" i="1"/>
  <c r="DJ40" i="1"/>
  <c r="CW41" i="1"/>
  <c r="DB41" i="1" s="1"/>
  <c r="DN34" i="1"/>
  <c r="DH35" i="1"/>
  <c r="DA41" i="1" l="1"/>
  <c r="DF41" i="1"/>
  <c r="DJ41" i="1"/>
  <c r="CW42" i="1"/>
  <c r="DB42" i="1" s="1"/>
  <c r="DD40" i="1"/>
  <c r="DN35" i="1"/>
  <c r="DH36" i="1"/>
  <c r="DA42" i="1" l="1"/>
  <c r="DF42" i="1"/>
  <c r="DJ42" i="1"/>
  <c r="CW45" i="1"/>
  <c r="DB45" i="1" s="1"/>
  <c r="DD41" i="1"/>
  <c r="DN36" i="1"/>
  <c r="DH37" i="1"/>
  <c r="DA45" i="1" l="1"/>
  <c r="DF45" i="1"/>
  <c r="DJ45" i="1"/>
  <c r="CW46" i="1"/>
  <c r="DB46" i="1" s="1"/>
  <c r="DD42" i="1"/>
  <c r="DN37" i="1"/>
  <c r="DH38" i="1"/>
  <c r="DA46" i="1" l="1"/>
  <c r="DF46" i="1"/>
  <c r="DJ46" i="1"/>
  <c r="CW48" i="1"/>
  <c r="DB48" i="1" s="1"/>
  <c r="DD45" i="1"/>
  <c r="DN38" i="1"/>
  <c r="DH39" i="1"/>
  <c r="DA48" i="1" l="1"/>
  <c r="DF48" i="1"/>
  <c r="DJ48" i="1"/>
  <c r="CW49" i="1"/>
  <c r="DB49" i="1" s="1"/>
  <c r="DD46" i="1"/>
  <c r="DN39" i="1"/>
  <c r="DH40" i="1"/>
  <c r="DA49" i="1" l="1"/>
  <c r="DF49" i="1"/>
  <c r="DJ49" i="1"/>
  <c r="CW50" i="1"/>
  <c r="DB50" i="1" s="1"/>
  <c r="DD48" i="1"/>
  <c r="DN40" i="1"/>
  <c r="DH41" i="1"/>
  <c r="DA50" i="1" l="1"/>
  <c r="DF50" i="1"/>
  <c r="DJ50" i="1"/>
  <c r="CW52" i="1"/>
  <c r="DB52" i="1" s="1"/>
  <c r="DD49" i="1"/>
  <c r="DN41" i="1"/>
  <c r="DH42" i="1"/>
  <c r="DA52" i="1" l="1"/>
  <c r="DF52" i="1"/>
  <c r="DJ52" i="1"/>
  <c r="CW53" i="1"/>
  <c r="DB53" i="1" s="1"/>
  <c r="DD50" i="1"/>
  <c r="DN42" i="1"/>
  <c r="DH43" i="1"/>
  <c r="DA53" i="1" l="1"/>
  <c r="DF53" i="1"/>
  <c r="DJ53" i="1"/>
  <c r="CW54" i="1"/>
  <c r="DB54" i="1" s="1"/>
  <c r="DD52" i="1"/>
  <c r="DN43" i="1"/>
  <c r="DH44" i="1"/>
  <c r="DA54" i="1" l="1"/>
  <c r="DF54" i="1"/>
  <c r="DJ54" i="1"/>
  <c r="CW55" i="1"/>
  <c r="DB55" i="1" s="1"/>
  <c r="DD53" i="1"/>
  <c r="DN44" i="1"/>
  <c r="DH45" i="1"/>
  <c r="BB6" i="1" l="1"/>
  <c r="BT59" i="1"/>
  <c r="BT6" i="1" s="1"/>
  <c r="DA55" i="1"/>
  <c r="DF55" i="1"/>
  <c r="DJ55" i="1"/>
  <c r="CW57" i="1"/>
  <c r="DB57" i="1" s="1"/>
  <c r="DD54" i="1"/>
  <c r="DN45" i="1"/>
  <c r="DH46" i="1"/>
  <c r="DA57" i="1" l="1"/>
  <c r="DF57" i="1"/>
  <c r="DJ57" i="1"/>
  <c r="CW59" i="1"/>
  <c r="DD55" i="1"/>
  <c r="DN46" i="1"/>
  <c r="DH47" i="1"/>
  <c r="CW113" i="1" l="1"/>
  <c r="DF113" i="1" s="1"/>
  <c r="DB59" i="1"/>
  <c r="DA59" i="1"/>
  <c r="DF59" i="1"/>
  <c r="DJ59" i="1"/>
  <c r="DD57" i="1"/>
  <c r="DN47" i="1"/>
  <c r="DH48" i="1"/>
  <c r="CW126" i="1" l="1"/>
  <c r="DA126" i="1" s="1"/>
  <c r="DB126" i="1" s="1"/>
  <c r="DJ113" i="1"/>
  <c r="DA113" i="1"/>
  <c r="DB113" i="1" s="1"/>
  <c r="DD113" i="1" s="1"/>
  <c r="DD59" i="1"/>
  <c r="DN48" i="1"/>
  <c r="DH49" i="1"/>
  <c r="CW130" i="1" l="1"/>
  <c r="DF130" i="1" s="1"/>
  <c r="DJ126" i="1"/>
  <c r="DF126" i="1"/>
  <c r="DD126" i="1"/>
  <c r="DN49" i="1"/>
  <c r="DH50" i="1"/>
  <c r="CW134" i="1" l="1"/>
  <c r="DJ134" i="1" s="1"/>
  <c r="DJ130" i="1"/>
  <c r="DA130" i="1"/>
  <c r="DB130" i="1" s="1"/>
  <c r="DD130" i="1" s="1"/>
  <c r="DN50" i="1"/>
  <c r="DH51" i="1"/>
  <c r="DF134" i="1" l="1"/>
  <c r="DA134" i="1"/>
  <c r="DB134" i="1" s="1"/>
  <c r="DD134" i="1" s="1"/>
  <c r="CW136" i="1"/>
  <c r="DA136" i="1" s="1"/>
  <c r="DB136" i="1" s="1"/>
  <c r="DN51" i="1"/>
  <c r="DH52" i="1"/>
  <c r="CW137" i="1" l="1"/>
  <c r="DA137" i="1" s="1"/>
  <c r="DB137" i="1" s="1"/>
  <c r="DJ136" i="1"/>
  <c r="DF136" i="1"/>
  <c r="DD136" i="1"/>
  <c r="DN52" i="1"/>
  <c r="DH53" i="1"/>
  <c r="CW141" i="1" l="1"/>
  <c r="DA141" i="1" s="1"/>
  <c r="DB141" i="1" s="1"/>
  <c r="DJ137" i="1"/>
  <c r="DF137" i="1"/>
  <c r="DD137" i="1"/>
  <c r="DN53" i="1"/>
  <c r="DH54" i="1"/>
  <c r="CW144" i="1" l="1"/>
  <c r="DA144" i="1" s="1"/>
  <c r="DB144" i="1" s="1"/>
  <c r="DJ141" i="1"/>
  <c r="DF141" i="1"/>
  <c r="DD141" i="1"/>
  <c r="DN54" i="1"/>
  <c r="DH55" i="1"/>
  <c r="CW147" i="1" l="1"/>
  <c r="DA147" i="1" s="1"/>
  <c r="DB147" i="1" s="1"/>
  <c r="DJ144" i="1"/>
  <c r="DF144" i="1"/>
  <c r="DD144" i="1"/>
  <c r="DN55" i="1"/>
  <c r="DH56" i="1"/>
  <c r="DJ147" i="1" l="1"/>
  <c r="CW169" i="1"/>
  <c r="DA169" i="1" s="1"/>
  <c r="DB169" i="1" s="1"/>
  <c r="DF147" i="1"/>
  <c r="DD147" i="1"/>
  <c r="DN56" i="1"/>
  <c r="DH57" i="1"/>
  <c r="DF169" i="1" l="1"/>
  <c r="DF6" i="1" s="1"/>
  <c r="DJ169" i="1"/>
  <c r="DA6" i="1"/>
  <c r="DD169" i="1"/>
  <c r="DD6" i="1" s="1"/>
  <c r="DN57" i="1"/>
  <c r="DH58" i="1"/>
  <c r="DN58" i="1" l="1"/>
  <c r="DH59" i="1"/>
  <c r="DN59" i="1" l="1"/>
  <c r="DH60" i="1"/>
  <c r="DN60" i="1" l="1"/>
  <c r="DH61" i="1"/>
  <c r="DN61" i="1" l="1"/>
  <c r="DH62" i="1"/>
  <c r="DN62" i="1" l="1"/>
  <c r="DH63" i="1"/>
  <c r="DN63" i="1" l="1"/>
  <c r="DH64" i="1"/>
  <c r="DN64" i="1" l="1"/>
  <c r="DH65" i="1"/>
  <c r="DN65" i="1" l="1"/>
  <c r="DH66" i="1"/>
  <c r="DN66" i="1" l="1"/>
  <c r="DH67" i="1"/>
  <c r="DN67" i="1" l="1"/>
  <c r="DH68" i="1"/>
  <c r="DN68" i="1" l="1"/>
  <c r="DH69" i="1"/>
  <c r="DN69" i="1" l="1"/>
  <c r="DH70" i="1"/>
  <c r="DN70" i="1" l="1"/>
  <c r="DH71" i="1"/>
  <c r="DN71" i="1" l="1"/>
  <c r="DH72" i="1"/>
  <c r="DN72" i="1" l="1"/>
  <c r="DH73" i="1"/>
  <c r="DN73" i="1" l="1"/>
  <c r="DH74" i="1"/>
  <c r="DN74" i="1" l="1"/>
  <c r="DH75" i="1"/>
  <c r="DN75" i="1" l="1"/>
  <c r="DH76" i="1"/>
  <c r="DN76" i="1" l="1"/>
  <c r="DH77" i="1"/>
  <c r="DN77" i="1" l="1"/>
  <c r="DH78" i="1"/>
  <c r="AD6" i="1" l="1"/>
  <c r="DN78" i="1"/>
  <c r="DH79" i="1"/>
  <c r="DN79" i="1" l="1"/>
  <c r="DH80" i="1"/>
  <c r="DN80" i="1" l="1"/>
  <c r="DH81" i="1"/>
  <c r="DN81" i="1" l="1"/>
  <c r="DH82" i="1"/>
  <c r="DN82" i="1" l="1"/>
  <c r="DH83" i="1"/>
  <c r="DN83" i="1" l="1"/>
  <c r="DH84" i="1"/>
  <c r="DN84" i="1" l="1"/>
  <c r="DH85" i="1"/>
  <c r="DN85" i="1" l="1"/>
  <c r="DH86" i="1"/>
  <c r="DN86" i="1" l="1"/>
  <c r="DH87" i="1"/>
  <c r="DN87" i="1" l="1"/>
  <c r="DH88" i="1"/>
  <c r="DN88" i="1" l="1"/>
  <c r="DH89" i="1"/>
  <c r="DN89" i="1" l="1"/>
  <c r="DH90" i="1"/>
  <c r="DN90" i="1" l="1"/>
  <c r="DH91" i="1"/>
  <c r="DN91" i="1" l="1"/>
  <c r="DH92" i="1"/>
  <c r="DN92" i="1" l="1"/>
  <c r="DH93" i="1"/>
  <c r="DN93" i="1" l="1"/>
  <c r="DH94" i="1"/>
  <c r="DN94" i="1" l="1"/>
  <c r="DH95" i="1"/>
  <c r="DN95" i="1" l="1"/>
  <c r="DH96" i="1"/>
  <c r="DN96" i="1" l="1"/>
  <c r="DH97" i="1"/>
  <c r="DN97" i="1" l="1"/>
  <c r="DH98" i="1"/>
  <c r="DN98" i="1" l="1"/>
  <c r="DH99" i="1"/>
  <c r="DN99" i="1" l="1"/>
  <c r="DH100" i="1"/>
  <c r="DN100" i="1" l="1"/>
  <c r="DH101" i="1"/>
  <c r="DN101" i="1" l="1"/>
  <c r="DH102" i="1"/>
  <c r="DN102" i="1" l="1"/>
  <c r="DH103" i="1"/>
  <c r="DN103" i="1" l="1"/>
  <c r="DH104" i="1"/>
  <c r="DN104" i="1" l="1"/>
  <c r="DH105" i="1"/>
  <c r="DN105" i="1" l="1"/>
  <c r="DH106" i="1"/>
  <c r="DN106" i="1" l="1"/>
  <c r="DH107" i="1"/>
  <c r="DN107" i="1" l="1"/>
  <c r="DH108" i="1"/>
  <c r="DN108" i="1" l="1"/>
  <c r="DH109" i="1"/>
  <c r="DN109" i="1" l="1"/>
  <c r="DH110" i="1"/>
  <c r="DN110" i="1" l="1"/>
  <c r="DH111" i="1"/>
  <c r="DN111" i="1" l="1"/>
  <c r="DH112" i="1"/>
  <c r="DN112" i="1" l="1"/>
  <c r="DH113" i="1"/>
  <c r="DN113" i="1" l="1"/>
  <c r="DH114" i="1"/>
  <c r="DN114" i="1" l="1"/>
  <c r="DH115" i="1"/>
  <c r="DN115" i="1" l="1"/>
  <c r="DH116" i="1"/>
  <c r="DN116" i="1" l="1"/>
  <c r="DH117" i="1"/>
  <c r="DN117" i="1" l="1"/>
  <c r="DH118" i="1"/>
  <c r="DN118" i="1" l="1"/>
  <c r="DH119" i="1"/>
  <c r="DN119" i="1" l="1"/>
  <c r="DH120" i="1"/>
  <c r="DN120" i="1" l="1"/>
  <c r="DH121" i="1"/>
  <c r="DN121" i="1" l="1"/>
  <c r="DH122" i="1"/>
  <c r="DN122" i="1" l="1"/>
  <c r="DH123" i="1"/>
  <c r="DN123" i="1" l="1"/>
  <c r="DH124" i="1"/>
  <c r="DN124" i="1" l="1"/>
  <c r="DH125" i="1"/>
  <c r="DN125" i="1" l="1"/>
  <c r="DH126" i="1"/>
  <c r="DN126" i="1" l="1"/>
  <c r="DH127" i="1"/>
  <c r="DN127" i="1" l="1"/>
  <c r="DH128" i="1"/>
  <c r="DN128" i="1" l="1"/>
  <c r="DH129" i="1"/>
  <c r="DN129" i="1" l="1"/>
  <c r="DH130" i="1"/>
  <c r="DN130" i="1" l="1"/>
  <c r="DH131" i="1"/>
  <c r="DN131" i="1" l="1"/>
  <c r="DH132" i="1"/>
  <c r="DN132" i="1" l="1"/>
  <c r="DH133" i="1"/>
  <c r="DN133" i="1" l="1"/>
  <c r="DH134" i="1"/>
  <c r="DN134" i="1" l="1"/>
  <c r="DH135" i="1"/>
  <c r="DN135" i="1" l="1"/>
  <c r="DH136" i="1"/>
  <c r="DN136" i="1" l="1"/>
  <c r="DH137" i="1"/>
  <c r="DN137" i="1" l="1"/>
  <c r="DH138" i="1"/>
  <c r="DN138" i="1" l="1"/>
  <c r="DH139" i="1"/>
  <c r="DN139" i="1" l="1"/>
  <c r="DH140" i="1"/>
  <c r="DN140" i="1" l="1"/>
  <c r="DH141" i="1"/>
  <c r="DN141" i="1" l="1"/>
  <c r="DH142" i="1"/>
  <c r="DN142" i="1" l="1"/>
  <c r="DH143" i="1"/>
  <c r="DN143" i="1" l="1"/>
  <c r="DH144" i="1"/>
  <c r="DN144" i="1" l="1"/>
  <c r="DH145" i="1"/>
  <c r="DN145" i="1" l="1"/>
  <c r="DH146" i="1"/>
  <c r="DN146" i="1" l="1"/>
  <c r="DH147" i="1"/>
  <c r="DN147" i="1" l="1"/>
  <c r="DH148" i="1"/>
  <c r="DN148" i="1" l="1"/>
  <c r="DH149" i="1"/>
  <c r="DN149" i="1" l="1"/>
  <c r="DH150" i="1"/>
  <c r="DN150" i="1" l="1"/>
  <c r="DH151" i="1"/>
  <c r="DN151" i="1" l="1"/>
  <c r="DH152" i="1"/>
  <c r="DN152" i="1" l="1"/>
  <c r="DH153" i="1"/>
  <c r="DN153" i="1" l="1"/>
  <c r="DH154" i="1"/>
  <c r="DN154" i="1" l="1"/>
  <c r="DH155" i="1"/>
  <c r="DN155" i="1" l="1"/>
  <c r="DH156" i="1"/>
  <c r="DN156" i="1" l="1"/>
  <c r="DH157" i="1"/>
  <c r="DN157" i="1" l="1"/>
  <c r="DH158" i="1"/>
  <c r="DN158" i="1" l="1"/>
  <c r="DH159" i="1"/>
  <c r="DN159" i="1" l="1"/>
  <c r="DH160" i="1"/>
  <c r="DN160" i="1" l="1"/>
  <c r="DH161" i="1"/>
  <c r="DN161" i="1" l="1"/>
  <c r="DH162" i="1"/>
  <c r="DN162" i="1" l="1"/>
  <c r="DH163" i="1"/>
  <c r="DN163" i="1" l="1"/>
  <c r="DH164" i="1"/>
  <c r="DN164" i="1" l="1"/>
  <c r="DH165" i="1"/>
  <c r="DN165" i="1" l="1"/>
  <c r="DH166" i="1"/>
  <c r="DN166" i="1" l="1"/>
  <c r="DH167" i="1"/>
  <c r="DN167" i="1" l="1"/>
  <c r="DH168" i="1"/>
  <c r="DN168" i="1" l="1"/>
  <c r="DH169" i="1"/>
  <c r="DN169" i="1" l="1"/>
  <c r="DH170" i="1"/>
  <c r="DN170" i="1" l="1"/>
  <c r="DH171" i="1"/>
  <c r="DN171" i="1" l="1"/>
  <c r="DH172" i="1"/>
  <c r="DN172" i="1" l="1"/>
  <c r="DH173" i="1"/>
  <c r="DN173" i="1" l="1"/>
  <c r="DH174" i="1"/>
  <c r="DN174" i="1" l="1"/>
  <c r="DH175" i="1"/>
  <c r="DN175" i="1" l="1"/>
  <c r="DH176" i="1"/>
  <c r="DN176" i="1" l="1"/>
  <c r="DH177" i="1"/>
  <c r="DN177" i="1" l="1"/>
  <c r="DH178" i="1"/>
  <c r="DN178" i="1" l="1"/>
  <c r="DH179" i="1"/>
  <c r="DN179" i="1" l="1"/>
  <c r="DH180" i="1"/>
  <c r="DN180" i="1" l="1"/>
  <c r="DH181" i="1"/>
  <c r="DN181" i="1" l="1"/>
  <c r="DH182" i="1"/>
  <c r="DN182" i="1" l="1"/>
  <c r="DH183" i="1"/>
  <c r="DN183" i="1" l="1"/>
  <c r="DH184" i="1"/>
  <c r="DN184" i="1" l="1"/>
  <c r="DH185" i="1"/>
  <c r="DN185" i="1" l="1"/>
  <c r="DH186" i="1"/>
  <c r="DN186" i="1" l="1"/>
  <c r="DH187" i="1"/>
  <c r="DN187" i="1" l="1"/>
  <c r="DH188" i="1"/>
  <c r="DN188" i="1" l="1"/>
  <c r="DH189" i="1"/>
  <c r="DN189" i="1" l="1"/>
  <c r="DH190" i="1"/>
  <c r="DN190" i="1" l="1"/>
  <c r="DH191" i="1"/>
  <c r="DN191" i="1" l="1"/>
  <c r="DH192" i="1"/>
  <c r="DN192" i="1" l="1"/>
  <c r="DH193" i="1"/>
  <c r="DN193" i="1" l="1"/>
  <c r="DH194" i="1"/>
  <c r="DN194" i="1" l="1"/>
  <c r="DH195" i="1"/>
  <c r="DN195" i="1" l="1"/>
  <c r="DH196" i="1"/>
  <c r="DN196" i="1" l="1"/>
  <c r="DH197" i="1"/>
  <c r="DN197" i="1" l="1"/>
  <c r="DH198" i="1"/>
  <c r="DN198" i="1" l="1"/>
  <c r="DH199" i="1"/>
  <c r="DN199" i="1" l="1"/>
  <c r="DH200" i="1"/>
  <c r="DN200" i="1" l="1"/>
  <c r="DH201" i="1"/>
  <c r="DN201" i="1" l="1"/>
  <c r="DH202" i="1"/>
  <c r="DN202" i="1" l="1"/>
  <c r="DH203" i="1"/>
  <c r="DN203" i="1" l="1"/>
  <c r="DH204" i="1"/>
  <c r="DN204" i="1" l="1"/>
  <c r="DH205" i="1"/>
  <c r="DN205" i="1" l="1"/>
  <c r="DH206" i="1"/>
  <c r="DN206" i="1" l="1"/>
  <c r="DH207" i="1"/>
  <c r="DN207" i="1" l="1"/>
  <c r="DH208" i="1"/>
  <c r="DN208" i="1" l="1"/>
  <c r="DH209" i="1"/>
  <c r="DN209" i="1" l="1"/>
  <c r="DH210" i="1"/>
  <c r="DN210" i="1" l="1"/>
  <c r="DH211" i="1"/>
  <c r="DN211" i="1" l="1"/>
  <c r="DH212" i="1"/>
  <c r="DN212" i="1" l="1"/>
  <c r="DH213" i="1"/>
  <c r="DN213" i="1" l="1"/>
  <c r="DH214" i="1"/>
  <c r="DN214" i="1" l="1"/>
  <c r="DH215" i="1"/>
  <c r="DN215" i="1" l="1"/>
  <c r="DH216" i="1"/>
  <c r="DN216" i="1" l="1"/>
  <c r="DH217" i="1"/>
  <c r="DN217" i="1" l="1"/>
  <c r="DH218" i="1"/>
  <c r="DN218" i="1" l="1"/>
  <c r="DH219" i="1"/>
  <c r="DN219" i="1" l="1"/>
  <c r="DH220" i="1"/>
  <c r="DN220" i="1" l="1"/>
  <c r="DH221" i="1"/>
  <c r="DN221" i="1" l="1"/>
  <c r="DH222" i="1"/>
  <c r="DN222" i="1" l="1"/>
  <c r="DH223" i="1"/>
  <c r="DN223" i="1" l="1"/>
  <c r="DH224" i="1"/>
  <c r="DN224" i="1" l="1"/>
  <c r="DH225" i="1"/>
  <c r="DN225" i="1" l="1"/>
  <c r="DH226" i="1"/>
  <c r="DN226" i="1" l="1"/>
  <c r="DH227" i="1"/>
  <c r="DN227" i="1" l="1"/>
  <c r="DH228" i="1"/>
  <c r="DN228" i="1" l="1"/>
  <c r="DH229" i="1"/>
  <c r="DN229" i="1" l="1"/>
  <c r="DH230" i="1"/>
  <c r="DN230" i="1" l="1"/>
  <c r="DH231" i="1"/>
  <c r="DN231" i="1" l="1"/>
  <c r="DH232" i="1"/>
  <c r="DN232" i="1" l="1"/>
  <c r="DH233" i="1"/>
  <c r="DN233" i="1" l="1"/>
  <c r="DH234" i="1"/>
  <c r="DN234" i="1" l="1"/>
  <c r="DH235" i="1"/>
  <c r="DN235" i="1" l="1"/>
  <c r="DH236" i="1"/>
  <c r="DN236" i="1" l="1"/>
  <c r="DH237" i="1"/>
  <c r="DN237" i="1" l="1"/>
  <c r="DH238" i="1"/>
  <c r="DN238" i="1" l="1"/>
  <c r="DH239" i="1"/>
  <c r="DN239" i="1" l="1"/>
  <c r="DH240" i="1"/>
  <c r="DN240" i="1" l="1"/>
  <c r="DH241" i="1"/>
  <c r="DN241" i="1" l="1"/>
  <c r="DH242" i="1"/>
  <c r="DN242" i="1" l="1"/>
  <c r="DH243" i="1"/>
  <c r="DN243" i="1" l="1"/>
  <c r="DH244" i="1"/>
  <c r="DN244" i="1" l="1"/>
  <c r="DH245" i="1"/>
  <c r="DN245" i="1" l="1"/>
  <c r="DH246" i="1"/>
  <c r="DN246" i="1" l="1"/>
  <c r="DH247" i="1"/>
  <c r="DN247" i="1" l="1"/>
  <c r="DH248" i="1"/>
  <c r="DN248" i="1" l="1"/>
  <c r="DH249" i="1"/>
  <c r="DN249" i="1" l="1"/>
  <c r="DH250" i="1"/>
  <c r="DN250" i="1" l="1"/>
  <c r="DH251" i="1"/>
  <c r="DN251" i="1" l="1"/>
  <c r="DH252" i="1"/>
  <c r="DN252" i="1" l="1"/>
  <c r="DH253" i="1"/>
  <c r="DN253" i="1" l="1"/>
  <c r="DH254" i="1"/>
  <c r="DN254" i="1" l="1"/>
  <c r="DH255" i="1"/>
  <c r="DN255" i="1" l="1"/>
  <c r="DH256" i="1"/>
  <c r="DN256" i="1" l="1"/>
  <c r="DH257" i="1"/>
  <c r="DN257" i="1" l="1"/>
  <c r="DH258" i="1"/>
  <c r="DN258" i="1" l="1"/>
  <c r="DH259" i="1"/>
  <c r="DN259" i="1" l="1"/>
  <c r="DH260" i="1"/>
  <c r="DN260" i="1" l="1"/>
  <c r="DH261" i="1"/>
  <c r="DN261" i="1" l="1"/>
  <c r="DH262" i="1"/>
  <c r="DN262" i="1" l="1"/>
  <c r="DH263" i="1"/>
  <c r="DN263" i="1" l="1"/>
  <c r="DH264" i="1"/>
  <c r="DN264" i="1" l="1"/>
  <c r="DH265" i="1"/>
  <c r="DN265" i="1" l="1"/>
  <c r="DH266" i="1"/>
  <c r="DN266" i="1" l="1"/>
  <c r="DH267" i="1"/>
  <c r="DN267" i="1" l="1"/>
  <c r="DH268" i="1"/>
  <c r="DN268" i="1" l="1"/>
  <c r="DH269" i="1"/>
  <c r="DN269" i="1" l="1"/>
  <c r="DH270" i="1"/>
  <c r="DN270" i="1" l="1"/>
  <c r="DH271" i="1"/>
  <c r="DN271" i="1" l="1"/>
  <c r="DH272" i="1"/>
  <c r="DN272" i="1" l="1"/>
  <c r="DH273" i="1"/>
  <c r="DN273" i="1" l="1"/>
  <c r="DH274" i="1"/>
  <c r="DN274" i="1" l="1"/>
  <c r="DH275" i="1"/>
  <c r="DN275" i="1" l="1"/>
  <c r="DH276" i="1"/>
  <c r="DN276" i="1" l="1"/>
  <c r="DH277" i="1"/>
  <c r="DN277" i="1" l="1"/>
  <c r="DH278" i="1"/>
  <c r="DN278" i="1" l="1"/>
  <c r="DH279" i="1"/>
  <c r="DN279" i="1" l="1"/>
  <c r="DH280" i="1"/>
  <c r="DN280" i="1" l="1"/>
  <c r="DH281" i="1"/>
  <c r="DN281" i="1" l="1"/>
  <c r="DH282" i="1"/>
  <c r="DN282" i="1" l="1"/>
  <c r="DH283" i="1"/>
  <c r="DN283" i="1" l="1"/>
  <c r="DH284" i="1"/>
  <c r="DN284" i="1" l="1"/>
  <c r="DH285" i="1"/>
  <c r="DN285" i="1" l="1"/>
  <c r="DH286" i="1"/>
  <c r="DN286" i="1" l="1"/>
  <c r="DH287" i="1"/>
  <c r="DN287" i="1" l="1"/>
  <c r="DH288" i="1"/>
  <c r="DN288" i="1" l="1"/>
  <c r="DH289" i="1"/>
  <c r="DN289" i="1" l="1"/>
  <c r="DH290" i="1"/>
  <c r="DN290" i="1" l="1"/>
  <c r="DH291" i="1"/>
  <c r="DN291" i="1" l="1"/>
  <c r="DH292" i="1"/>
  <c r="DN292" i="1" l="1"/>
  <c r="DH293" i="1"/>
  <c r="DN293" i="1" l="1"/>
  <c r="DH294" i="1"/>
  <c r="DN294" i="1" l="1"/>
  <c r="DH295" i="1"/>
  <c r="DN295" i="1" l="1"/>
  <c r="DH296" i="1"/>
  <c r="DN296" i="1" l="1"/>
  <c r="DH297" i="1"/>
  <c r="DN297" i="1" l="1"/>
  <c r="DH298" i="1"/>
  <c r="DN298" i="1" l="1"/>
  <c r="DH299" i="1"/>
  <c r="DN299" i="1" l="1"/>
  <c r="DH300" i="1"/>
  <c r="DN300" i="1" l="1"/>
  <c r="DH301" i="1"/>
  <c r="DN301" i="1" l="1"/>
  <c r="DH302" i="1"/>
  <c r="DN302" i="1" l="1"/>
  <c r="DH303" i="1"/>
  <c r="DN303" i="1" l="1"/>
  <c r="DH304" i="1"/>
  <c r="DN304" i="1" l="1"/>
  <c r="DH305" i="1"/>
  <c r="DN305" i="1" l="1"/>
  <c r="DH306" i="1"/>
  <c r="DN306" i="1" l="1"/>
  <c r="DH307" i="1"/>
  <c r="DN307" i="1" l="1"/>
  <c r="DH308" i="1"/>
  <c r="DN308" i="1" l="1"/>
  <c r="DH309" i="1"/>
  <c r="DN309" i="1" l="1"/>
  <c r="DH310" i="1"/>
  <c r="DN310" i="1" l="1"/>
  <c r="DH311" i="1"/>
  <c r="DN311" i="1" l="1"/>
  <c r="DH312" i="1"/>
  <c r="DN312" i="1" l="1"/>
  <c r="DH313" i="1"/>
  <c r="DN313" i="1" l="1"/>
  <c r="DH314" i="1"/>
  <c r="DN314" i="1" l="1"/>
  <c r="DH315" i="1"/>
  <c r="DN315" i="1" l="1"/>
  <c r="DH316" i="1"/>
  <c r="DN316" i="1" l="1"/>
  <c r="DH317" i="1"/>
  <c r="DN317" i="1" l="1"/>
  <c r="DH318" i="1"/>
  <c r="DN318" i="1" l="1"/>
  <c r="DH319" i="1"/>
  <c r="DN319" i="1" l="1"/>
  <c r="DH320" i="1"/>
  <c r="DN320" i="1" l="1"/>
  <c r="DH321" i="1"/>
  <c r="DN321" i="1" l="1"/>
  <c r="DH322" i="1"/>
  <c r="DN322" i="1" l="1"/>
  <c r="DH323" i="1"/>
  <c r="DN323" i="1" l="1"/>
  <c r="DH324" i="1"/>
  <c r="DN324" i="1" l="1"/>
  <c r="DH325" i="1"/>
  <c r="DN325" i="1" l="1"/>
  <c r="DH326" i="1"/>
  <c r="DN326" i="1" l="1"/>
  <c r="DH327" i="1"/>
  <c r="DN327" i="1" l="1"/>
  <c r="DH328" i="1"/>
  <c r="DN328" i="1" l="1"/>
  <c r="DH329" i="1"/>
  <c r="DN329" i="1" l="1"/>
  <c r="DH330" i="1"/>
  <c r="DN330" i="1" l="1"/>
  <c r="DH331" i="1"/>
  <c r="DN331" i="1" l="1"/>
  <c r="DH332" i="1"/>
  <c r="DN332" i="1" l="1"/>
  <c r="DH333" i="1"/>
  <c r="DN333" i="1" l="1"/>
  <c r="DH334" i="1"/>
  <c r="DN334" i="1" l="1"/>
  <c r="DH335" i="1"/>
  <c r="DN335" i="1" l="1"/>
  <c r="DH336" i="1"/>
  <c r="DN336" i="1" l="1"/>
  <c r="DH337" i="1"/>
  <c r="DN337" i="1" l="1"/>
  <c r="DH338" i="1"/>
  <c r="DN338" i="1" l="1"/>
  <c r="DH339" i="1"/>
  <c r="DN339" i="1" l="1"/>
  <c r="DH340" i="1"/>
  <c r="DN340" i="1" l="1"/>
  <c r="DH341" i="1"/>
  <c r="DN341" i="1" l="1"/>
  <c r="DH342" i="1"/>
  <c r="DN342" i="1" l="1"/>
  <c r="DH343" i="1"/>
  <c r="DN343" i="1" l="1"/>
  <c r="DH344" i="1"/>
  <c r="DN344" i="1" l="1"/>
  <c r="DH345" i="1"/>
  <c r="DN345" i="1" l="1"/>
  <c r="DH346" i="1"/>
  <c r="DN346" i="1" l="1"/>
  <c r="DH347" i="1"/>
  <c r="DN347" i="1" l="1"/>
  <c r="DH348" i="1"/>
  <c r="DN348" i="1" l="1"/>
  <c r="DH349" i="1"/>
  <c r="DN349" i="1" l="1"/>
  <c r="DH350" i="1"/>
  <c r="DN350" i="1" l="1"/>
  <c r="DH351" i="1"/>
  <c r="DN351" i="1" l="1"/>
  <c r="DH352" i="1"/>
  <c r="DN352" i="1" l="1"/>
  <c r="DH353" i="1"/>
  <c r="DN353" i="1" l="1"/>
  <c r="DH354" i="1"/>
  <c r="DN354" i="1" l="1"/>
  <c r="DH355" i="1"/>
  <c r="DN355" i="1" l="1"/>
  <c r="DH356" i="1"/>
  <c r="DN356" i="1" l="1"/>
  <c r="DH357" i="1"/>
  <c r="DN357" i="1" l="1"/>
  <c r="DH358" i="1"/>
  <c r="DN358" i="1" l="1"/>
  <c r="DH359" i="1"/>
  <c r="DN359" i="1" l="1"/>
  <c r="DH360" i="1"/>
  <c r="DN360" i="1" l="1"/>
  <c r="DH361" i="1"/>
  <c r="DN361" i="1" l="1"/>
  <c r="DH362" i="1"/>
  <c r="DN362" i="1" l="1"/>
  <c r="DH363" i="1"/>
  <c r="DN363" i="1" l="1"/>
  <c r="DH364" i="1"/>
  <c r="DN364" i="1" l="1"/>
  <c r="DH365" i="1"/>
  <c r="DN365" i="1" l="1"/>
  <c r="DH366" i="1"/>
  <c r="DN366" i="1" l="1"/>
  <c r="DH367" i="1"/>
  <c r="DN367" i="1" l="1"/>
  <c r="DH368" i="1"/>
  <c r="DN368" i="1" l="1"/>
  <c r="DH369" i="1"/>
  <c r="DN369" i="1" l="1"/>
  <c r="DH370" i="1"/>
  <c r="DN370" i="1" l="1"/>
  <c r="DH371" i="1"/>
  <c r="DN371" i="1" l="1"/>
  <c r="DH372" i="1"/>
  <c r="DN372" i="1" l="1"/>
  <c r="DH373" i="1"/>
  <c r="DN373" i="1" l="1"/>
  <c r="DH374" i="1"/>
  <c r="DN374" i="1" l="1"/>
  <c r="DH375" i="1"/>
  <c r="DN375" i="1" l="1"/>
  <c r="DH376" i="1"/>
  <c r="DN376" i="1" l="1"/>
  <c r="DH377" i="1"/>
  <c r="DN377" i="1" l="1"/>
  <c r="DH378" i="1"/>
  <c r="DN378" i="1" l="1"/>
  <c r="DH379" i="1"/>
  <c r="DN379" i="1" l="1"/>
  <c r="DH380" i="1"/>
  <c r="DN380" i="1" l="1"/>
  <c r="DH381" i="1"/>
  <c r="DN381" i="1" l="1"/>
  <c r="DH382" i="1"/>
  <c r="DN382" i="1" l="1"/>
  <c r="DH383" i="1"/>
  <c r="DN383" i="1" l="1"/>
  <c r="DH384" i="1"/>
  <c r="DN384" i="1" l="1"/>
  <c r="DH385" i="1"/>
  <c r="DN385" i="1" l="1"/>
  <c r="DH386" i="1"/>
  <c r="DN386" i="1" l="1"/>
  <c r="DH387" i="1"/>
  <c r="DN387" i="1" l="1"/>
  <c r="DH388" i="1"/>
  <c r="DN388" i="1" l="1"/>
  <c r="DH389" i="1"/>
  <c r="DN389" i="1" l="1"/>
  <c r="DH390" i="1"/>
  <c r="DN390" i="1" l="1"/>
  <c r="DH391" i="1"/>
  <c r="DN391" i="1" l="1"/>
  <c r="DH392" i="1"/>
  <c r="DN392" i="1" l="1"/>
  <c r="DH393" i="1"/>
  <c r="DN393" i="1" l="1"/>
  <c r="DH394" i="1"/>
  <c r="DN394" i="1" l="1"/>
  <c r="DH395" i="1"/>
  <c r="DN395" i="1" l="1"/>
  <c r="DH396" i="1"/>
  <c r="DN396" i="1" l="1"/>
  <c r="DH397" i="1"/>
  <c r="DN397" i="1" l="1"/>
  <c r="DH398" i="1"/>
  <c r="DN398" i="1" l="1"/>
  <c r="DH399" i="1"/>
  <c r="DN399" i="1" l="1"/>
  <c r="DH400" i="1"/>
  <c r="DN400" i="1" l="1"/>
  <c r="DH401" i="1"/>
  <c r="DN401" i="1" l="1"/>
  <c r="DH402" i="1"/>
  <c r="DN402" i="1" l="1"/>
  <c r="DH403" i="1"/>
  <c r="DN403" i="1" l="1"/>
  <c r="DH404" i="1"/>
  <c r="DN404" i="1" l="1"/>
  <c r="DH405" i="1"/>
  <c r="DN405" i="1" l="1"/>
  <c r="DH406" i="1"/>
  <c r="DN406" i="1" l="1"/>
  <c r="DH407" i="1"/>
  <c r="DN407" i="1" l="1"/>
  <c r="DH408" i="1"/>
  <c r="DN408" i="1" l="1"/>
  <c r="DH409" i="1"/>
  <c r="DN409" i="1" l="1"/>
  <c r="DH410" i="1"/>
  <c r="DN410" i="1" l="1"/>
  <c r="DH411" i="1"/>
  <c r="DN4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<sst xmlns="http://schemas.openxmlformats.org/spreadsheetml/2006/main" count="29860" uniqueCount="3688">
  <si>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</si>
  <si>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</si>
  <si>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</si>
  <si>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</si>
  <si>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</si>
  <si>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</si>
  <si>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</si>
  <si>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</si>
  <si>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</si>
  <si>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</si>
  <si>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</si>
  <si>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</si>
  <si>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</si>
  <si>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</si>
  <si>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</si>
  <si>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</si>
  <si>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</si>
  <si>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</si>
  <si>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</si>
  <si>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</si>
  <si>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</si>
  <si>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</si>
  <si>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</si>
  <si>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</si>
  <si>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</si>
  <si>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</si>
  <si>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</si>
  <si>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</si>
  <si>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</si>
  <si>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</si>
  <si>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</si>
  <si>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</si>
  <si>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</si>
  <si>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</si>
  <si>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</si>
  <si>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</si>
  <si>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</si>
  <si>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</si>
  <si>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</si>
  <si>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</si>
  <si>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</si>
  <si>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</si>
  <si>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</si>
  <si>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</si>
  <si>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</si>
  <si>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</si>
  <si>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</si>
  <si>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</si>
  <si>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</si>
  <si>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</si>
  <si>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</si>
  <si>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</si>
  <si>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</si>
  <si>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</si>
  <si>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</si>
  <si>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</si>
  <si>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</si>
  <si>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</si>
  <si>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</si>
  <si>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</si>
  <si>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</si>
  <si>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</si>
  <si>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</si>
  <si>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</si>
  <si>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</si>
  <si>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</si>
  <si>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</si>
  <si>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</si>
  <si>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</si>
  <si>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</si>
  <si>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</si>
  <si>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</si>
  <si>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</si>
  <si>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</si>
  <si>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</si>
  <si>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</si>
  <si>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</si>
  <si>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</si>
  <si>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</si>
  <si>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</si>
  <si>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</si>
  <si>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</si>
  <si>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</si>
  <si>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</si>
  <si>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</si>
  <si>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</si>
  <si>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</si>
  <si>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</si>
  <si>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</si>
  <si>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</si>
  <si>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</si>
  <si>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</si>
  <si>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</si>
  <si>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</si>
  <si>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</si>
  <si>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</si>
  <si>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</si>
  <si>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</si>
  <si>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</si>
  <si>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</si>
  <si>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</si>
  <si>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</si>
  <si>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</si>
  <si>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</si>
  <si>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</si>
  <si>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</si>
  <si>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</si>
  <si>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</si>
  <si>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</si>
  <si>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</si>
  <si>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</si>
  <si>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</si>
  <si>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</si>
  <si>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</si>
  <si>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</si>
  <si>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</si>
  <si>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</si>
  <si>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</si>
  <si>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</si>
  <si>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</si>
  <si>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</si>
  <si>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</si>
  <si>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</si>
  <si>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</si>
  <si>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</si>
  <si>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</si>
  <si>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</si>
  <si>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</si>
  <si>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</si>
  <si>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</si>
  <si>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</si>
  <si>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</si>
  <si>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</si>
  <si>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</si>
  <si>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</si>
  <si>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</si>
  <si>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</si>
  <si>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</si>
  <si>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</si>
  <si>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</si>
  <si>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</si>
  <si>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</si>
  <si>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</si>
  <si>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</si>
  <si>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</si>
  <si>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</si>
  <si>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</si>
  <si>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</si>
  <si>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</si>
  <si>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</si>
  <si>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</si>
  <si>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</si>
  <si>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</si>
  <si>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</si>
  <si>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</si>
  <si>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</si>
  <si>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</si>
  <si>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</si>
  <si>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</si>
  <si>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</si>
  <si>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</si>
  <si>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</si>
  <si>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</si>
  <si>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</si>
  <si>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</si>
  <si>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</si>
  <si>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</si>
  <si>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</si>
  <si>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</si>
  <si>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</si>
  <si>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</si>
  <si>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</si>
  <si>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</si>
  <si>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</si>
  <si>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</si>
  <si>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</si>
  <si>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</si>
  <si>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</si>
  <si>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</si>
  <si>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</si>
  <si>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</si>
  <si>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</si>
  <si>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</si>
  <si>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</si>
  <si>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</si>
  <si>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</si>
  <si>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</si>
  <si>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</si>
  <si>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</si>
  <si>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</si>
  <si>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</si>
  <si>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</si>
  <si>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</si>
  <si>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</si>
  <si>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</si>
  <si>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</si>
  <si>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</si>
  <si>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</si>
  <si>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</si>
  <si>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</si>
  <si>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</si>
  <si>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</si>
  <si>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</si>
  <si>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</si>
  <si>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</si>
  <si>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</si>
  <si>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</si>
  <si>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</si>
  <si>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</si>
  <si>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</si>
  <si>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</si>
  <si>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</si>
  <si>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</si>
  <si>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</si>
  <si>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</si>
  <si>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</si>
  <si>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</si>
  <si>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</si>
  <si>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</si>
  <si>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</si>
  <si>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</si>
  <si>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</si>
  <si>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</si>
  <si>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</si>
  <si>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</si>
  <si>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</si>
  <si>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</si>
  <si>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</si>
  <si>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</si>
  <si>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</si>
  <si>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</si>
  <si>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</si>
  <si>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</si>
  <si>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</si>
  <si>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</si>
  <si>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</si>
  <si>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</si>
  <si>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</si>
  <si>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</si>
  <si>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</si>
  <si>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</si>
  <si>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</si>
  <si>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</si>
  <si>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</si>
  <si>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</si>
  <si>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</si>
  <si>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</si>
  <si>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</si>
  <si>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</si>
  <si>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</si>
  <si>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</si>
  <si>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</si>
  <si>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</si>
  <si>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</si>
  <si>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</si>
  <si>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</si>
  <si>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</si>
  <si>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</si>
  <si>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</si>
  <si>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</si>
  <si>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</si>
  <si>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</si>
  <si>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</si>
  <si>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</si>
  <si>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</si>
  <si>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</si>
  <si>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</si>
  <si>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</si>
  <si>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</si>
  <si>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</si>
  <si>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</si>
  <si>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</si>
  <si>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</si>
  <si>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</si>
  <si>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</si>
  <si>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</si>
  <si>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</si>
  <si>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</si>
  <si>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</si>
  <si>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</si>
  <si>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</si>
  <si>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</si>
  <si>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</si>
  <si>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</si>
  <si>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</si>
  <si>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</si>
  <si>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</si>
  <si>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</si>
  <si>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</si>
  <si>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</si>
  <si>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</si>
  <si>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</si>
  <si>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</si>
  <si>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</si>
  <si>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</si>
  <si>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</si>
  <si>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</si>
  <si>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</si>
  <si>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</si>
  <si>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</si>
  <si>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</si>
  <si>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</si>
  <si>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</si>
  <si>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</si>
  <si>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</si>
  <si>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</si>
  <si>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</si>
  <si>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</si>
  <si>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</si>
  <si>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</si>
  <si>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</si>
  <si>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</si>
  <si>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</si>
  <si>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</si>
  <si>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</si>
  <si>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</si>
  <si>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</si>
  <si>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</si>
  <si>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</si>
  <si>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</si>
  <si>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</si>
  <si>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</si>
  <si>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</si>
  <si>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</si>
  <si>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</si>
  <si>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</si>
  <si>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</si>
  <si>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</si>
  <si>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</si>
  <si>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</si>
  <si>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</si>
  <si>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</si>
  <si>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</si>
  <si>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</si>
  <si>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</si>
  <si>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</si>
  <si>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</si>
  <si>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</si>
  <si>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</si>
  <si>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</si>
  <si>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</si>
  <si>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</si>
  <si>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</si>
  <si>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</si>
  <si>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</si>
  <si>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</si>
  <si>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</si>
  <si>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</si>
  <si>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</si>
  <si>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</si>
  <si>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</si>
  <si>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</si>
  <si>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</si>
  <si>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</si>
  <si>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</si>
  <si>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</si>
  <si>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</si>
  <si>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</si>
  <si>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</si>
  <si>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</si>
  <si>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</si>
  <si>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</si>
  <si>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</si>
  <si>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</si>
  <si>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</si>
  <si>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</si>
  <si>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</si>
  <si>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</si>
  <si>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</si>
  <si>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</si>
  <si>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</si>
  <si>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</si>
  <si>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</si>
  <si>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</si>
  <si>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</si>
  <si>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</si>
  <si>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</si>
  <si>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</si>
  <si>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</si>
  <si>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</si>
  <si>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</si>
  <si>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</si>
  <si>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</si>
  <si>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</si>
  <si>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</si>
  <si>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</si>
  <si>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</si>
  <si>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</si>
  <si>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</si>
  <si>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</si>
  <si>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</si>
  <si>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</si>
  <si>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</si>
  <si>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</si>
  <si>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</si>
  <si>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</si>
  <si>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</si>
  <si>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</si>
  <si>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</si>
  <si>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</si>
  <si>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</si>
  <si>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</si>
  <si>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</si>
  <si>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</si>
  <si>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</si>
  <si>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</si>
  <si>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</si>
  <si>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</si>
  <si>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</si>
  <si>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</si>
  <si>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</si>
  <si>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</si>
  <si>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</si>
  <si>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</si>
  <si>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</si>
  <si>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</si>
  <si>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</si>
  <si>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</si>
  <si>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</si>
  <si>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</si>
  <si>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</si>
  <si>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</si>
  <si>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</si>
  <si>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</si>
  <si>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</si>
  <si>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</si>
  <si>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</si>
  <si>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</si>
  <si>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</si>
  <si>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</si>
  <si>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</si>
  <si>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</si>
  <si>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</si>
  <si>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</si>
  <si>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</si>
  <si>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</si>
  <si>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</si>
  <si>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</si>
  <si>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</si>
  <si>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</si>
  <si>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</si>
  <si>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</si>
  <si>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</si>
  <si>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</si>
  <si>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</si>
  <si>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</si>
  <si>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</si>
  <si>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</si>
  <si>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</si>
  <si>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</si>
  <si>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</si>
  <si>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</si>
  <si>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</si>
  <si>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</si>
  <si>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</si>
  <si>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</si>
  <si>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</si>
  <si>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</si>
  <si>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</si>
  <si>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</si>
  <si>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</si>
  <si>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</si>
  <si>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</si>
  <si>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</si>
  <si>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</si>
  <si>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</si>
  <si>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</si>
  <si>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</si>
  <si>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</si>
  <si>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</si>
  <si>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</si>
  <si>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</si>
  <si>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</si>
  <si>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</si>
  <si>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</si>
  <si>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</si>
  <si>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</si>
  <si>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</si>
  <si>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</si>
  <si>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</si>
  <si>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</si>
  <si>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</si>
  <si>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</si>
  <si>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</si>
  <si>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</si>
  <si>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</si>
  <si>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</si>
  <si>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</si>
  <si>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</si>
  <si>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</si>
  <si>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</si>
  <si>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</si>
  <si>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</si>
  <si>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</si>
  <si>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</si>
  <si>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</si>
  <si>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</si>
  <si>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</si>
  <si>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</si>
  <si>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</si>
  <si>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</si>
  <si>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</si>
  <si>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</si>
  <si>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</si>
  <si>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</si>
  <si>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</si>
  <si>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</si>
  <si>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</si>
  <si>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</si>
  <si>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</si>
  <si>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</si>
  <si>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</si>
  <si>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</si>
  <si>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</si>
  <si>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</si>
  <si>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</si>
  <si>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</si>
  <si>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</si>
  <si>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</si>
  <si>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</si>
  <si>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</si>
  <si>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</si>
  <si>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</si>
  <si>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</si>
  <si>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</si>
  <si>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</si>
  <si>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</si>
  <si>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</si>
  <si>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</si>
  <si>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</si>
  <si>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</si>
  <si>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</si>
  <si>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</si>
  <si>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</si>
  <si>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</si>
  <si>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</si>
  <si>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</si>
  <si>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</si>
  <si>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</si>
  <si>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</si>
  <si>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</si>
  <si>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</si>
  <si>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</si>
  <si>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</si>
  <si>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</si>
  <si>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</si>
  <si>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</si>
  <si>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</si>
  <si>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</si>
  <si>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</si>
  <si>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</si>
  <si>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</si>
  <si>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</si>
  <si>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</si>
  <si>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</si>
  <si>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</si>
  <si>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</si>
  <si>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</si>
  <si>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</si>
  <si>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</si>
  <si>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</si>
  <si>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</si>
  <si>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</si>
  <si>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</si>
  <si>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</si>
  <si>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</si>
  <si>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</si>
  <si>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</si>
  <si>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</si>
  <si>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</si>
  <si>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</si>
  <si>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</si>
  <si>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</si>
  <si>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</si>
  <si>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</si>
  <si>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</si>
  <si>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</si>
  <si>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</si>
  <si>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</si>
  <si>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</si>
  <si>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</si>
  <si>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</si>
  <si>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</si>
  <si>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</si>
  <si>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</si>
  <si>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</si>
  <si>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</si>
  <si>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</si>
  <si>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</si>
  <si>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</si>
  <si>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</si>
  <si>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</si>
  <si>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</si>
  <si>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</si>
  <si>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</si>
  <si>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</si>
  <si>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</si>
  <si>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</si>
  <si>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</si>
  <si>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</si>
  <si>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</si>
  <si>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</si>
  <si>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</si>
  <si>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</si>
  <si>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</si>
  <si>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</si>
  <si>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</si>
  <si>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</si>
  <si>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</si>
  <si>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</si>
  <si>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</si>
  <si>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</si>
  <si>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</si>
  <si>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</si>
  <si>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</si>
  <si>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</si>
  <si>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</si>
  <si>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</si>
  <si>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</si>
  <si>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</si>
  <si>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</si>
  <si>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</si>
  <si>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</si>
  <si>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</si>
  <si>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</si>
  <si>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</si>
  <si>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</si>
  <si>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</si>
  <si>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</si>
  <si>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</si>
  <si>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</si>
  <si>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</si>
  <si>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</si>
  <si>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</si>
  <si>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</si>
  <si>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</si>
  <si>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</si>
  <si>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</si>
  <si>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</si>
  <si>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</si>
  <si>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</si>
  <si>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</si>
  <si>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</si>
  <si>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</si>
  <si>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</si>
  <si>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</si>
  <si>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</si>
  <si>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</si>
  <si>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</si>
  <si>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</si>
  <si>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</si>
  <si>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</si>
  <si>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</si>
  <si>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</si>
  <si>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</si>
  <si>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</si>
  <si>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</si>
  <si>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</si>
  <si>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</si>
  <si>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</si>
  <si>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</si>
  <si>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</si>
  <si>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</si>
  <si>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</si>
  <si>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</si>
  <si>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</si>
  <si>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</si>
  <si>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</si>
  <si>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</si>
  <si>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</si>
  <si>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</si>
  <si>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</si>
  <si>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</si>
  <si>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</si>
  <si>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</si>
  <si>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</si>
  <si>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</si>
  <si>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</si>
  <si>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</si>
  <si>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</si>
  <si>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</si>
  <si>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</si>
  <si>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</si>
  <si>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</si>
  <si>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</si>
  <si>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</si>
  <si>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</si>
  <si>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</si>
  <si>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</si>
  <si>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</si>
  <si>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</si>
  <si>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</si>
  <si>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</si>
  <si>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</si>
  <si>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</si>
  <si>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</si>
  <si>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</si>
  <si>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</si>
  <si>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</si>
  <si>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</si>
  <si>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</si>
  <si>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</si>
  <si>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</si>
  <si>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</si>
  <si>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</si>
  <si>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</si>
  <si>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</si>
  <si>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</si>
  <si>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</si>
  <si>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</si>
  <si>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</si>
  <si>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</si>
  <si>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</si>
  <si>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</si>
  <si>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</si>
  <si>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</si>
  <si>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</si>
  <si>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</si>
  <si>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</si>
  <si>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</si>
  <si>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</si>
  <si>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</si>
  <si>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</si>
  <si>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</si>
  <si>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</si>
  <si>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</si>
  <si>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</si>
  <si>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</si>
  <si>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</si>
  <si>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</si>
  <si>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</si>
  <si>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</si>
  <si>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</si>
  <si>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</si>
  <si>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</si>
  <si>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</si>
  <si>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</si>
  <si>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</si>
  <si>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</si>
  <si>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</si>
  <si>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</si>
  <si>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</si>
  <si>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</si>
  <si>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</si>
  <si>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</si>
  <si>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</si>
  <si>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</si>
  <si>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</si>
  <si>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</si>
  <si>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</si>
  <si>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</si>
  <si>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</si>
  <si>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</si>
  <si>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</si>
  <si>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</si>
  <si>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</si>
  <si>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</si>
  <si>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</si>
  <si>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</si>
  <si>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</si>
  <si>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</si>
  <si>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</si>
  <si>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</si>
  <si>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</si>
  <si>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</si>
  <si>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</si>
  <si>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</si>
  <si>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</si>
  <si>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</si>
  <si>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</si>
  <si>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</si>
  <si>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</si>
  <si>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</si>
  <si>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</si>
  <si>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</si>
  <si>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</si>
  <si>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</si>
  <si>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</si>
  <si>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</si>
  <si>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</si>
  <si>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</si>
  <si>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</si>
  <si>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</si>
  <si>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</si>
  <si>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</si>
  <si>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</si>
  <si>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</si>
  <si>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</si>
  <si>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</si>
  <si>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</si>
  <si>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</si>
  <si>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</si>
  <si>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</si>
  <si>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</si>
  <si>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</si>
  <si>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</si>
  <si>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</si>
  <si>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</si>
  <si>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</si>
  <si>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</si>
  <si>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</si>
  <si>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</si>
  <si>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</si>
  <si>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</si>
  <si>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</si>
  <si>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</si>
  <si>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</si>
  <si>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</si>
  <si>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</si>
  <si>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</si>
  <si>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</si>
  <si>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</si>
  <si>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</si>
  <si>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</si>
  <si>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</si>
  <si>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</si>
  <si>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</si>
  <si>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</si>
  <si>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</si>
  <si>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</si>
  <si>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</si>
  <si>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</si>
  <si>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</si>
  <si>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</si>
  <si>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</si>
  <si>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</si>
  <si>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</si>
  <si>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</si>
  <si>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</si>
  <si>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</si>
  <si>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</si>
  <si>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</si>
  <si>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</si>
  <si>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</si>
  <si>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</si>
  <si>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</si>
  <si>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</si>
  <si>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</si>
  <si>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</si>
  <si>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</si>
  <si>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</si>
  <si>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</si>
  <si>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</si>
  <si>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</si>
  <si>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</si>
  <si>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</si>
  <si>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</si>
  <si>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</si>
  <si>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</si>
  <si>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</si>
  <si>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</si>
  <si>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</si>
  <si>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</si>
  <si>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</si>
  <si>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</si>
  <si>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</si>
  <si>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</si>
  <si>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</si>
  <si>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</si>
  <si>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</si>
  <si>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</si>
  <si>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</si>
  <si>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</si>
  <si>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</si>
  <si>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</si>
  <si>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</si>
  <si>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</si>
  <si>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</si>
  <si>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</si>
  <si>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</si>
  <si>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</si>
  <si>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</si>
  <si>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</si>
  <si>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</si>
  <si>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</si>
  <si>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</si>
  <si>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</si>
  <si>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</si>
  <si>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</si>
  <si>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</si>
  <si>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</si>
  <si>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</si>
  <si>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</si>
  <si>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</si>
  <si>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</si>
  <si>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</si>
  <si>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</si>
  <si>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</si>
  <si>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</si>
  <si>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</si>
  <si>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</si>
  <si>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</si>
  <si>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</si>
  <si>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</si>
  <si>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</si>
  <si>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</si>
  <si>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</si>
  <si>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</si>
  <si>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</si>
  <si>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</si>
  <si>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</si>
  <si>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</si>
  <si>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</si>
  <si>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</si>
  <si>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</si>
  <si>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</si>
  <si>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</si>
  <si>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</si>
  <si>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</si>
  <si>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</si>
  <si>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</si>
  <si>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</si>
  <si>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</si>
  <si>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</si>
  <si>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</si>
  <si>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</si>
  <si>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</si>
  <si>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</si>
  <si>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</si>
  <si>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</si>
  <si>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</si>
  <si>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</si>
  <si>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</si>
  <si>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</si>
  <si>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</si>
  <si>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</si>
  <si>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</si>
  <si>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</si>
  <si>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</si>
  <si>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</si>
  <si>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</si>
  <si>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</si>
  <si>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</si>
  <si>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</si>
  <si>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</si>
  <si>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</si>
  <si>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</si>
  <si>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</si>
  <si>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</si>
  <si>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</si>
  <si>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</si>
  <si>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</si>
  <si>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</si>
  <si>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</si>
  <si>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</si>
  <si>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</si>
  <si>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</si>
  <si>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</si>
  <si>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</si>
  <si>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</si>
  <si>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</si>
  <si>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</si>
  <si>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</si>
  <si>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</si>
  <si>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</si>
  <si>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</si>
  <si>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</si>
  <si>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</si>
  <si>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</si>
  <si>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</si>
  <si>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</si>
  <si>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</si>
  <si>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</si>
  <si>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</si>
  <si>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</si>
  <si>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</si>
  <si>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</si>
  <si>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</si>
  <si>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</si>
  <si>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</si>
  <si>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</si>
  <si>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</si>
  <si>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</si>
  <si>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</si>
  <si>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</si>
  <si>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</si>
  <si>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</si>
  <si>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</si>
  <si>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</si>
  <si>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</si>
  <si>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</si>
  <si>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</si>
  <si>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</si>
  <si>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</si>
  <si>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</si>
  <si>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</si>
  <si>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</si>
  <si>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</si>
  <si>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</si>
  <si>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</si>
  <si>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</si>
  <si>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</si>
  <si>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</si>
  <si>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</si>
  <si>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</si>
  <si>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</si>
  <si>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</si>
  <si>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</si>
  <si>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</si>
  <si>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</si>
  <si>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</si>
  <si>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</si>
  <si>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</si>
  <si>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</si>
  <si>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</si>
  <si>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</si>
  <si>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</si>
  <si>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</si>
  <si>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</si>
  <si>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</si>
  <si>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</si>
  <si>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</si>
  <si>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</si>
  <si>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</si>
  <si>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</si>
  <si>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</si>
  <si>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</si>
  <si>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</si>
  <si>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</si>
  <si>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</si>
  <si>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</si>
  <si>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</si>
  <si>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</si>
  <si>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</si>
  <si>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</si>
  <si>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</si>
  <si>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</si>
  <si>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</si>
  <si>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</si>
  <si>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</si>
  <si>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</si>
  <si>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</si>
  <si>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</si>
  <si>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</si>
  <si>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</si>
  <si>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</si>
  <si>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</si>
  <si>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</si>
  <si>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</si>
  <si>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</si>
  <si>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</si>
  <si>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</si>
  <si>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</si>
  <si>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</si>
  <si>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</si>
  <si>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</si>
  <si>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</si>
  <si>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</si>
  <si>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</si>
  <si>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</si>
  <si>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</si>
  <si>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</si>
  <si>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</si>
  <si>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</si>
  <si>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</si>
  <si>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</si>
  <si>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</si>
  <si>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</si>
  <si>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</si>
  <si>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</si>
  <si>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</si>
  <si>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</si>
  <si>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</si>
  <si>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</si>
  <si>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</si>
  <si>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</si>
  <si>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</si>
  <si>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</si>
  <si>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</si>
  <si>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</si>
  <si>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</si>
  <si>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</si>
  <si>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</si>
  <si>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</si>
  <si>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</si>
  <si>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</si>
  <si>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</si>
  <si>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spol</t>
  </si>
  <si>
    <t>novi natjecatelji</t>
  </si>
  <si>
    <t>osoba</t>
  </si>
  <si>
    <t>imeprez</t>
  </si>
  <si>
    <t>naziv</t>
  </si>
  <si>
    <t>OK Azinut</t>
  </si>
  <si>
    <t>OK Brežice</t>
  </si>
  <si>
    <t>OK Lokve</t>
  </si>
  <si>
    <t>OK Torpedo</t>
  </si>
  <si>
    <t>OLC Graz</t>
  </si>
  <si>
    <t>broj novih</t>
  </si>
  <si>
    <t>klubova</t>
  </si>
  <si>
    <t>imeprezime_id</t>
  </si>
  <si>
    <t>rbr</t>
  </si>
  <si>
    <t>primarni rbr</t>
  </si>
  <si>
    <t>TO DO:</t>
  </si>
  <si>
    <t>- generiranje query-ja za upisivanje rezultata u SQL</t>
  </si>
  <si>
    <t>- detekcija duplih imena-prezimena</t>
  </si>
  <si>
    <t>natjecatelja</t>
  </si>
  <si>
    <t>sql (oso&amp;ime)</t>
  </si>
  <si>
    <t>test sql</t>
  </si>
  <si>
    <t>testovi</t>
  </si>
  <si>
    <t>+ query za testiranje jesu li novi zaista novi</t>
  </si>
  <si>
    <t>+ prebaciti tablicu aliasa klubova u SQL na web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</si>
  <si>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</si>
  <si>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</si>
  <si>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</si>
  <si>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</si>
  <si>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</si>
  <si>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</si>
  <si>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</si>
  <si>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</si>
  <si>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</si>
  <si>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</si>
  <si>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</si>
  <si>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</si>
  <si>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</si>
  <si>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</si>
  <si>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</si>
  <si>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</si>
  <si>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</si>
  <si>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</si>
  <si>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</si>
  <si>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</si>
  <si>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Open</t>
  </si>
  <si>
    <t>OPEN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</si>
  <si>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</si>
  <si>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</si>
  <si>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</si>
  <si>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</si>
  <si>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</si>
  <si>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</si>
  <si>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</si>
  <si>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</si>
  <si>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</si>
  <si>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</si>
  <si>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</si>
  <si>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</si>
  <si>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</si>
  <si>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</si>
  <si>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</si>
  <si>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</si>
  <si>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stazakategorija_id</t>
  </si>
  <si>
    <t>sql – tablica staza</t>
  </si>
  <si>
    <t>sql – tablica staza_kategorija</t>
  </si>
  <si>
    <t>+ generiranje query-a za upisivanje podataka o stazama i kategorijama (i rbr) u SQL</t>
  </si>
  <si>
    <t>NATJECATELJI</t>
  </si>
  <si>
    <t>stazakateg_id</t>
  </si>
  <si>
    <t>OBAVEZNO AŽURIRATI SVA CRVENA POLJA NA LISTU DATA PRIJE POTEZANJA SQL SKRIPTI I RUČNO AŽURIRATI SPOL ZA NOVE U OPEN I POČETNICIMA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</si>
  <si>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</si>
  <si>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</si>
  <si>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</si>
  <si>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</si>
  <si>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</si>
  <si>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</si>
  <si>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</si>
  <si>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</si>
  <si>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</si>
  <si>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</si>
  <si>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</si>
  <si>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</si>
  <si>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</si>
  <si>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</si>
  <si>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</si>
  <si>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</si>
  <si>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</si>
  <si>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</si>
  <si>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</si>
  <si>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</si>
  <si>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</si>
  <si>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</si>
  <si>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</si>
  <si>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</si>
  <si>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</si>
  <si>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</si>
  <si>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</si>
  <si>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</si>
  <si>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</si>
  <si>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ime-pre-klu-kat</t>
  </si>
  <si>
    <t>ime-pre-klu(ali)-kat</t>
  </si>
  <si>
    <t>ime-pre-klu</t>
  </si>
  <si>
    <t>ime-pre-klu(ali)</t>
  </si>
  <si>
    <t>ime-pre</t>
  </si>
  <si>
    <t>novo</t>
  </si>
  <si>
    <t>ime-pre-(raz-klu)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</si>
  <si>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</si>
  <si>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</si>
  <si>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</si>
  <si>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</si>
  <si>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</si>
  <si>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</si>
  <si>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</si>
  <si>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</si>
  <si>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</si>
  <si>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</si>
  <si>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ime-pre-klu-kat-ot</t>
  </si>
  <si>
    <t>ime-pre-klu(ali)-kat-ot</t>
  </si>
  <si>
    <t>ime-pre-klu-ot</t>
  </si>
  <si>
    <t>ime-pre-klu(ali)-ot</t>
  </si>
  <si>
    <t>ime-pre-(raz-klu)-ot</t>
  </si>
  <si>
    <t>ime-pre-ot</t>
  </si>
  <si>
    <t>novo-ot</t>
  </si>
  <si>
    <t>status_id</t>
  </si>
  <si>
    <t>original_imeprezime_id</t>
  </si>
  <si>
    <t>original_klub_id</t>
  </si>
  <si>
    <t>original_kategorija_id</t>
  </si>
  <si>
    <t>original_status_id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</si>
  <si>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</si>
  <si>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</si>
  <si>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</si>
  <si>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</si>
  <si>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</si>
  <si>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</si>
  <si>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</si>
  <si>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</si>
  <si>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</si>
  <si>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</si>
  <si>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</si>
  <si>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</si>
  <si>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</si>
  <si>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</si>
  <si>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</si>
  <si>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</si>
  <si>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</si>
  <si>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</si>
  <si>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</si>
  <si>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</si>
  <si>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</si>
  <si>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Maštrović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</si>
  <si>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</si>
  <si>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</si>
  <si>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</si>
  <si>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</si>
  <si>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</si>
  <si>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</si>
  <si>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</si>
  <si>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</si>
  <si>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</si>
  <si>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</si>
  <si>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</si>
  <si>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</si>
  <si>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</si>
  <si>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</si>
  <si>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</si>
  <si>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</si>
  <si>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</si>
  <si>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</si>
  <si>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</si>
  <si>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</si>
  <si>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</si>
  <si>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</si>
  <si>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</si>
  <si>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</si>
  <si>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</si>
  <si>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</si>
  <si>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</si>
  <si>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</si>
  <si>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</si>
  <si>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</si>
  <si>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</si>
  <si>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</si>
  <si>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</si>
  <si>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Anadolec</t>
  </si>
  <si>
    <t>OK Japetic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</si>
  <si>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</si>
  <si>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</si>
  <si>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</si>
  <si>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</si>
  <si>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</si>
  <si>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natjecatelji test</t>
  </si>
  <si>
    <t>2021-04-24</t>
  </si>
  <si>
    <t>Jagodić</t>
  </si>
  <si>
    <t>Hruškar</t>
  </si>
  <si>
    <t>Juričić</t>
  </si>
  <si>
    <t>NOVO UPARIVANJE – ALIAS IMENA I PREZIMENA</t>
  </si>
  <si>
    <t>SELECT
	*
FROM
	status_rezultat
ORDER BY
	id</t>
  </si>
  <si>
    <t>prekoračeno vrijeme zadržavanja na stazi</t>
  </si>
  <si>
    <t>POLJE REGISTAR JE 1 AKO JE NATJECATELJ REGISTRIRAN U TOJ KATEGORIJI I AK OJE NATJECANJE RANGIRANO</t>
  </si>
  <si>
    <t>NOVI LIST S KATEGORIJAMA S NATJECANJA IZDVAJAM IH RUČNO</t>
  </si>
  <si>
    <t>UPIS KATEGORIJA I STAZA U BAZU PODATAKA INKORPORIRATI U LIST "NATJECANJE" (AKO NIJE KOMPLICIRANO)</t>
  </si>
  <si>
    <t>+ uparivanje natjecatelja preko aliasa, import aliasa natjecatelja iz SQL-a</t>
  </si>
  <si>
    <t>+ procedura/uputa za dodavanje novih klubova i aliasa za postojeće klubove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</si>
  <si>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</si>
  <si>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</si>
  <si>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</si>
  <si>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</si>
  <si>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</si>
  <si>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</si>
  <si>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</si>
  <si>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</si>
  <si>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</si>
  <si>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</si>
  <si>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</si>
  <si>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+ oprez kad nađem po i-p, a ne nađem po i-p-k</t>
  </si>
  <si>
    <t>ime i prezime</t>
  </si>
  <si>
    <t>Pécsi Vas. SK</t>
  </si>
  <si>
    <t>OK Slo. Gradec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</si>
  <si>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</si>
  <si>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</si>
  <si>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</si>
  <si>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</si>
  <si>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</si>
  <si>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</si>
  <si>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</si>
  <si>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</si>
  <si>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</si>
  <si>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</si>
  <si>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</si>
  <si>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</si>
  <si>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</si>
  <si>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</si>
  <si>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</si>
  <si>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</si>
  <si>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</si>
  <si>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</si>
  <si>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</si>
  <si>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</si>
  <si>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</si>
  <si>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</si>
  <si>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</si>
  <si>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</si>
  <si>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</si>
  <si>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</si>
  <si>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</si>
  <si>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</si>
  <si>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</si>
  <si>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</si>
  <si>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</si>
  <si>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</si>
  <si>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</si>
  <si>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</si>
  <si>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</si>
  <si>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</si>
  <si>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</si>
  <si>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</si>
  <si>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</si>
  <si>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</si>
  <si>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</si>
  <si>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</si>
  <si>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</si>
  <si>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</si>
  <si>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</si>
  <si>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</si>
  <si>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</si>
  <si>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</si>
  <si>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</si>
  <si>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</si>
  <si>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</si>
  <si>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</si>
  <si>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</si>
  <si>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</si>
  <si>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</si>
  <si>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</si>
  <si>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</si>
  <si>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</si>
  <si>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</si>
  <si>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</si>
  <si>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</si>
  <si>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</si>
  <si>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</si>
  <si>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</si>
  <si>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JAP</t>
  </si>
  <si>
    <t>CRO</t>
  </si>
  <si>
    <t>Vihor</t>
  </si>
  <si>
    <t>Vacant</t>
  </si>
  <si>
    <t>KAP</t>
  </si>
  <si>
    <t>Maksimir</t>
  </si>
  <si>
    <t>RIS</t>
  </si>
  <si>
    <t>BJE</t>
  </si>
  <si>
    <t>ORI</t>
  </si>
  <si>
    <t>OK MERZ CRO</t>
  </si>
  <si>
    <t>Sopina</t>
  </si>
  <si>
    <t>Slavko</t>
  </si>
  <si>
    <t>Filipcic</t>
  </si>
  <si>
    <t>Pintur</t>
  </si>
  <si>
    <t>Šiprak Stastny</t>
  </si>
  <si>
    <t>Miletić</t>
  </si>
  <si>
    <t>Pigac</t>
  </si>
  <si>
    <t>Florian</t>
  </si>
  <si>
    <t>Dorja</t>
  </si>
  <si>
    <t>2442558</t>
  </si>
  <si>
    <t>210</t>
  </si>
  <si>
    <t>0</t>
  </si>
  <si>
    <t>17:00</t>
  </si>
  <si>
    <t>58:46</t>
  </si>
  <si>
    <t>41:46</t>
  </si>
  <si>
    <t>3</t>
  </si>
  <si>
    <t>11</t>
  </si>
  <si>
    <t>0,0</t>
  </si>
  <si>
    <t>1.98</t>
  </si>
  <si>
    <t>75</t>
  </si>
  <si>
    <t>8</t>
  </si>
  <si>
    <t>1</t>
  </si>
  <si>
    <t>31</t>
  </si>
  <si>
    <t>01:35</t>
  </si>
  <si>
    <t>33</t>
  </si>
  <si>
    <t>05:19</t>
  </si>
  <si>
    <t>34</t>
  </si>
  <si>
    <t>08:46</t>
  </si>
  <si>
    <t>35</t>
  </si>
  <si>
    <t>13:03</t>
  </si>
  <si>
    <t>32</t>
  </si>
  <si>
    <t>22:11</t>
  </si>
  <si>
    <t>36</t>
  </si>
  <si>
    <t>32:58</t>
  </si>
  <si>
    <t>56</t>
  </si>
  <si>
    <t>37:17</t>
  </si>
  <si>
    <t>100</t>
  </si>
  <si>
    <t>40:51</t>
  </si>
  <si>
    <t>8007766</t>
  </si>
  <si>
    <t>276</t>
  </si>
  <si>
    <t>27:00</t>
  </si>
  <si>
    <t>82:23</t>
  </si>
  <si>
    <t>55:23</t>
  </si>
  <si>
    <t>2</t>
  </si>
  <si>
    <t>02:52</t>
  </si>
  <si>
    <t>11:30</t>
  </si>
  <si>
    <t>19:39</t>
  </si>
  <si>
    <t>21:33</t>
  </si>
  <si>
    <t>24:40</t>
  </si>
  <si>
    <t>37:00</t>
  </si>
  <si>
    <t>50:55</t>
  </si>
  <si>
    <t>54:30</t>
  </si>
  <si>
    <t>237595</t>
  </si>
  <si>
    <t>199</t>
  </si>
  <si>
    <t>25:00</t>
  </si>
  <si>
    <t>82:52</t>
  </si>
  <si>
    <t>57:52</t>
  </si>
  <si>
    <t>01:44</t>
  </si>
  <si>
    <t>10:06</t>
  </si>
  <si>
    <t>21:43</t>
  </si>
  <si>
    <t>24:03</t>
  </si>
  <si>
    <t>26:52</t>
  </si>
  <si>
    <t>38:44</t>
  </si>
  <si>
    <t>53:02</t>
  </si>
  <si>
    <t>56:39</t>
  </si>
  <si>
    <t>428003</t>
  </si>
  <si>
    <t>116</t>
  </si>
  <si>
    <t>21:00</t>
  </si>
  <si>
    <t>61:52</t>
  </si>
  <si>
    <t>4</t>
  </si>
  <si>
    <t>02:10</t>
  </si>
  <si>
    <t>14:22</t>
  </si>
  <si>
    <t>25:35</t>
  </si>
  <si>
    <t>27:44</t>
  </si>
  <si>
    <t>30:36</t>
  </si>
  <si>
    <t>42:53</t>
  </si>
  <si>
    <t>57:09</t>
  </si>
  <si>
    <t>60:18</t>
  </si>
  <si>
    <t>2136724</t>
  </si>
  <si>
    <t>261</t>
  </si>
  <si>
    <t>19:00</t>
  </si>
  <si>
    <t>63:52</t>
  </si>
  <si>
    <t>5</t>
  </si>
  <si>
    <t>03:10</t>
  </si>
  <si>
    <t>16:24</t>
  </si>
  <si>
    <t>27:47</t>
  </si>
  <si>
    <t>29:54</t>
  </si>
  <si>
    <t>32:54</t>
  </si>
  <si>
    <t>44:46</t>
  </si>
  <si>
    <t>58:58</t>
  </si>
  <si>
    <t>62:35</t>
  </si>
  <si>
    <t>359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</si>
  <si>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</si>
  <si>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</si>
  <si>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</si>
  <si>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</si>
  <si>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</si>
  <si>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</si>
  <si>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</si>
  <si>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</si>
  <si>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</si>
  <si>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</si>
  <si>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</si>
  <si>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</si>
  <si>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01:24</t>
  </si>
  <si>
    <t>57</t>
  </si>
  <si>
    <t>02:46</t>
  </si>
  <si>
    <t>04:26</t>
  </si>
  <si>
    <t>52</t>
  </si>
  <si>
    <t>06:01</t>
  </si>
  <si>
    <t>07:42</t>
  </si>
  <si>
    <t>53</t>
  </si>
  <si>
    <t>11:34</t>
  </si>
  <si>
    <t>58</t>
  </si>
  <si>
    <t>13:20</t>
  </si>
  <si>
    <t>37</t>
  </si>
  <si>
    <t>19:12</t>
  </si>
  <si>
    <t>20:20</t>
  </si>
  <si>
    <t>2128477</t>
  </si>
  <si>
    <t>176</t>
  </si>
  <si>
    <t>05:00</t>
  </si>
  <si>
    <t>39:10</t>
  </si>
  <si>
    <t>34:10</t>
  </si>
  <si>
    <t>01:06</t>
  </si>
  <si>
    <t>03:27</t>
  </si>
  <si>
    <t>05:17</t>
  </si>
  <si>
    <t>15:37</t>
  </si>
  <si>
    <t>18:39</t>
  </si>
  <si>
    <t>21:54</t>
  </si>
  <si>
    <t>24:41</t>
  </si>
  <si>
    <t>31:42</t>
  </si>
  <si>
    <t>33:14</t>
  </si>
  <si>
    <t>410651</t>
  </si>
  <si>
    <t>122</t>
  </si>
  <si>
    <t>11:00</t>
  </si>
  <si>
    <t>47:53</t>
  </si>
  <si>
    <t>36:53</t>
  </si>
  <si>
    <t>03:07</t>
  </si>
  <si>
    <t>05:16</t>
  </si>
  <si>
    <t>11:21</t>
  </si>
  <si>
    <t>15:07</t>
  </si>
  <si>
    <t>17:47</t>
  </si>
  <si>
    <t>21:55</t>
  </si>
  <si>
    <t>24:07</t>
  </si>
  <si>
    <t>31:39</t>
  </si>
  <si>
    <t>35:55</t>
  </si>
  <si>
    <t>326</t>
  </si>
  <si>
    <t>09:00</t>
  </si>
  <si>
    <t>2138242</t>
  </si>
  <si>
    <t>262</t>
  </si>
  <si>
    <t>03:00</t>
  </si>
  <si>
    <t>03:33</t>
  </si>
  <si>
    <t>06:22</t>
  </si>
  <si>
    <t>49:46</t>
  </si>
  <si>
    <t>327</t>
  </si>
  <si>
    <t>13:00</t>
  </si>
  <si>
    <t>237558</t>
  </si>
  <si>
    <t>124</t>
  </si>
  <si>
    <t>28:00</t>
  </si>
  <si>
    <t>59:22</t>
  </si>
  <si>
    <t>31:22</t>
  </si>
  <si>
    <t>2.94</t>
  </si>
  <si>
    <t>110</t>
  </si>
  <si>
    <t>12</t>
  </si>
  <si>
    <t>01:59</t>
  </si>
  <si>
    <t>68</t>
  </si>
  <si>
    <t>04:10</t>
  </si>
  <si>
    <t>46</t>
  </si>
  <si>
    <t>06:51</t>
  </si>
  <si>
    <t>70</t>
  </si>
  <si>
    <t>08:54</t>
  </si>
  <si>
    <t>39</t>
  </si>
  <si>
    <t>10:10</t>
  </si>
  <si>
    <t>63</t>
  </si>
  <si>
    <t>11:57</t>
  </si>
  <si>
    <t>12:48</t>
  </si>
  <si>
    <t>62</t>
  </si>
  <si>
    <t>15:43</t>
  </si>
  <si>
    <t>44</t>
  </si>
  <si>
    <t>17:09</t>
  </si>
  <si>
    <t>61</t>
  </si>
  <si>
    <t>21:26</t>
  </si>
  <si>
    <t>26:35</t>
  </si>
  <si>
    <t>30:51</t>
  </si>
  <si>
    <t>1422007</t>
  </si>
  <si>
    <t>185</t>
  </si>
  <si>
    <t>24:00</t>
  </si>
  <si>
    <t>57:30</t>
  </si>
  <si>
    <t>33:30</t>
  </si>
  <si>
    <t>01:58</t>
  </si>
  <si>
    <t>04:35</t>
  </si>
  <si>
    <t>08:29</t>
  </si>
  <si>
    <t>11:02</t>
  </si>
  <si>
    <t>13:29</t>
  </si>
  <si>
    <t>15:38</t>
  </si>
  <si>
    <t>16:50</t>
  </si>
  <si>
    <t>20:37</t>
  </si>
  <si>
    <t>22:19</t>
  </si>
  <si>
    <t>25:22</t>
  </si>
  <si>
    <t>30:58</t>
  </si>
  <si>
    <t>32:21</t>
  </si>
  <si>
    <t>237592</t>
  </si>
  <si>
    <t>238</t>
  </si>
  <si>
    <t>32:00</t>
  </si>
  <si>
    <t>72:20</t>
  </si>
  <si>
    <t>40:20</t>
  </si>
  <si>
    <t>02:00</t>
  </si>
  <si>
    <t>13:02</t>
  </si>
  <si>
    <t>15:27</t>
  </si>
  <si>
    <t>17:58</t>
  </si>
  <si>
    <t>21:21</t>
  </si>
  <si>
    <t>22:53</t>
  </si>
  <si>
    <t>27:39</t>
  </si>
  <si>
    <t>30:21</t>
  </si>
  <si>
    <t>35:23</t>
  </si>
  <si>
    <t>38:02</t>
  </si>
  <si>
    <t>39:35</t>
  </si>
  <si>
    <t>2141169</t>
  </si>
  <si>
    <t>280</t>
  </si>
  <si>
    <t>36:00</t>
  </si>
  <si>
    <t>90:04</t>
  </si>
  <si>
    <t>54:04</t>
  </si>
  <si>
    <t>01:50</t>
  </si>
  <si>
    <t>15:04</t>
  </si>
  <si>
    <t>18:42</t>
  </si>
  <si>
    <t>21:07</t>
  </si>
  <si>
    <t>23:29</t>
  </si>
  <si>
    <t>26:16</t>
  </si>
  <si>
    <t>33:49</t>
  </si>
  <si>
    <t>37:28</t>
  </si>
  <si>
    <t>41:10</t>
  </si>
  <si>
    <t>47:52</t>
  </si>
  <si>
    <t>51:12</t>
  </si>
  <si>
    <t>53:17</t>
  </si>
  <si>
    <t>2115762</t>
  </si>
  <si>
    <t>254</t>
  </si>
  <si>
    <t>22:00</t>
  </si>
  <si>
    <t>84:20</t>
  </si>
  <si>
    <t>62:20</t>
  </si>
  <si>
    <t>04:04</t>
  </si>
  <si>
    <t>10:32</t>
  </si>
  <si>
    <t>13:51</t>
  </si>
  <si>
    <t>16:44</t>
  </si>
  <si>
    <t>19:31</t>
  </si>
  <si>
    <t>32:15</t>
  </si>
  <si>
    <t>35:39</t>
  </si>
  <si>
    <t>45:04</t>
  </si>
  <si>
    <t>47:56</t>
  </si>
  <si>
    <t>56:16</t>
  </si>
  <si>
    <t>59:33</t>
  </si>
  <si>
    <t>61:34</t>
  </si>
  <si>
    <t>237608</t>
  </si>
  <si>
    <t>102</t>
  </si>
  <si>
    <t>34:00</t>
  </si>
  <si>
    <t>107:15</t>
  </si>
  <si>
    <t>73:15</t>
  </si>
  <si>
    <t>6</t>
  </si>
  <si>
    <t>03:11</t>
  </si>
  <si>
    <t>06:07</t>
  </si>
  <si>
    <t>10:36</t>
  </si>
  <si>
    <t>14:04</t>
  </si>
  <si>
    <t>16:45</t>
  </si>
  <si>
    <t>20:10</t>
  </si>
  <si>
    <t>21:42</t>
  </si>
  <si>
    <t>29:37</t>
  </si>
  <si>
    <t>35:33</t>
  </si>
  <si>
    <t>54:50</t>
  </si>
  <si>
    <t>59:28</t>
  </si>
  <si>
    <t>72:03</t>
  </si>
  <si>
    <t>237599</t>
  </si>
  <si>
    <t>268</t>
  </si>
  <si>
    <t>18:00</t>
  </si>
  <si>
    <t>99:36</t>
  </si>
  <si>
    <t>81:36</t>
  </si>
  <si>
    <t>7</t>
  </si>
  <si>
    <t>02:51</t>
  </si>
  <si>
    <t>07:26</t>
  </si>
  <si>
    <t>16:37</t>
  </si>
  <si>
    <t>26:58</t>
  </si>
  <si>
    <t>45:45</t>
  </si>
  <si>
    <t>48:00</t>
  </si>
  <si>
    <t>67:08</t>
  </si>
  <si>
    <t>69:48</t>
  </si>
  <si>
    <t>74:23</t>
  </si>
  <si>
    <t>78:12</t>
  </si>
  <si>
    <t>80:09</t>
  </si>
  <si>
    <t>893801</t>
  </si>
  <si>
    <t>30:00</t>
  </si>
  <si>
    <t>325</t>
  </si>
  <si>
    <t>20:00</t>
  </si>
  <si>
    <t>324</t>
  </si>
  <si>
    <t>26:00</t>
  </si>
  <si>
    <t>8135002</t>
  </si>
  <si>
    <t>41:22</t>
  </si>
  <si>
    <t>38:22</t>
  </si>
  <si>
    <t>4.18</t>
  </si>
  <si>
    <t>175</t>
  </si>
  <si>
    <t>15</t>
  </si>
  <si>
    <t>59</t>
  </si>
  <si>
    <t>03:13</t>
  </si>
  <si>
    <t>38</t>
  </si>
  <si>
    <t>04:08</t>
  </si>
  <si>
    <t>66</t>
  </si>
  <si>
    <t>06:18</t>
  </si>
  <si>
    <t>08:40</t>
  </si>
  <si>
    <t>40</t>
  </si>
  <si>
    <t>10:54</t>
  </si>
  <si>
    <t>43</t>
  </si>
  <si>
    <t>12:31</t>
  </si>
  <si>
    <t>14:42</t>
  </si>
  <si>
    <t>50</t>
  </si>
  <si>
    <t>17:14</t>
  </si>
  <si>
    <t>24:15</t>
  </si>
  <si>
    <t>69</t>
  </si>
  <si>
    <t>26:38</t>
  </si>
  <si>
    <t>54</t>
  </si>
  <si>
    <t>30:16</t>
  </si>
  <si>
    <t>48</t>
  </si>
  <si>
    <t>55</t>
  </si>
  <si>
    <t>33:10</t>
  </si>
  <si>
    <t>49</t>
  </si>
  <si>
    <t>35:20</t>
  </si>
  <si>
    <t>37:36</t>
  </si>
  <si>
    <t>1289347</t>
  </si>
  <si>
    <t>202</t>
  </si>
  <si>
    <t>65:41</t>
  </si>
  <si>
    <t>52:41</t>
  </si>
  <si>
    <t>03:03</t>
  </si>
  <si>
    <t>03:55</t>
  </si>
  <si>
    <t>06:28</t>
  </si>
  <si>
    <t>08:44</t>
  </si>
  <si>
    <t>13:38</t>
  </si>
  <si>
    <t>16:22</t>
  </si>
  <si>
    <t>19:23</t>
  </si>
  <si>
    <t>32:12</t>
  </si>
  <si>
    <t>36:04</t>
  </si>
  <si>
    <t>42:13</t>
  </si>
  <si>
    <t>45:56</t>
  </si>
  <si>
    <t>46:43</t>
  </si>
  <si>
    <t>49:24</t>
  </si>
  <si>
    <t>51:54</t>
  </si>
  <si>
    <t>585858</t>
  </si>
  <si>
    <t>255</t>
  </si>
  <si>
    <t>76:17</t>
  </si>
  <si>
    <t>65:17</t>
  </si>
  <si>
    <t>05:35</t>
  </si>
  <si>
    <t>09:09</t>
  </si>
  <si>
    <t>12:34</t>
  </si>
  <si>
    <t>16:51</t>
  </si>
  <si>
    <t>19:49</t>
  </si>
  <si>
    <t>22:57</t>
  </si>
  <si>
    <t>26:22</t>
  </si>
  <si>
    <t>41:09</t>
  </si>
  <si>
    <t>48:22</t>
  </si>
  <si>
    <t>52:47</t>
  </si>
  <si>
    <t>56:25</t>
  </si>
  <si>
    <t>57:25</t>
  </si>
  <si>
    <t>61:04</t>
  </si>
  <si>
    <t>64:27</t>
  </si>
  <si>
    <t>446317</t>
  </si>
  <si>
    <t>191</t>
  </si>
  <si>
    <t>75:55</t>
  </si>
  <si>
    <t>70:55</t>
  </si>
  <si>
    <t>05:34</t>
  </si>
  <si>
    <t>07:14</t>
  </si>
  <si>
    <t>14:10</t>
  </si>
  <si>
    <t>17:01</t>
  </si>
  <si>
    <t>22:43</t>
  </si>
  <si>
    <t>25:43</t>
  </si>
  <si>
    <t>29:45</t>
  </si>
  <si>
    <t>33:22</t>
  </si>
  <si>
    <t>47:16</t>
  </si>
  <si>
    <t>54:14</t>
  </si>
  <si>
    <t>58:44</t>
  </si>
  <si>
    <t>63:11</t>
  </si>
  <si>
    <t>67:14</t>
  </si>
  <si>
    <t>69:47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</si>
  <si>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</si>
  <si>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</si>
  <si>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</si>
  <si>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</si>
  <si>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</si>
  <si>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</si>
  <si>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</si>
  <si>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</si>
  <si>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</si>
  <si>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32:23</t>
  </si>
  <si>
    <t>4.86</t>
  </si>
  <si>
    <t>16</t>
  </si>
  <si>
    <t>01:22</t>
  </si>
  <si>
    <t>67</t>
  </si>
  <si>
    <t>05:44</t>
  </si>
  <si>
    <t>41</t>
  </si>
  <si>
    <t>06:58</t>
  </si>
  <si>
    <t>42</t>
  </si>
  <si>
    <t>08:26</t>
  </si>
  <si>
    <t>45</t>
  </si>
  <si>
    <t>11:42</t>
  </si>
  <si>
    <t>64</t>
  </si>
  <si>
    <t>13:16</t>
  </si>
  <si>
    <t>15:39</t>
  </si>
  <si>
    <t>17:26</t>
  </si>
  <si>
    <t>47</t>
  </si>
  <si>
    <t>23:14</t>
  </si>
  <si>
    <t>26:29</t>
  </si>
  <si>
    <t>27:53</t>
  </si>
  <si>
    <t>28:23</t>
  </si>
  <si>
    <t>30:14</t>
  </si>
  <si>
    <t>31:44</t>
  </si>
  <si>
    <t>887794</t>
  </si>
  <si>
    <t>35:10</t>
  </si>
  <si>
    <t>01:17</t>
  </si>
  <si>
    <t>05:21</t>
  </si>
  <si>
    <t>08:00</t>
  </si>
  <si>
    <t>11:25</t>
  </si>
  <si>
    <t>12:54</t>
  </si>
  <si>
    <t>13:27</t>
  </si>
  <si>
    <t>15:14</t>
  </si>
  <si>
    <t>17:12</t>
  </si>
  <si>
    <t>23:25</t>
  </si>
  <si>
    <t>26:41</t>
  </si>
  <si>
    <t>28:33</t>
  </si>
  <si>
    <t>30:33</t>
  </si>
  <si>
    <t>32:26</t>
  </si>
  <si>
    <t>7210949</t>
  </si>
  <si>
    <t>244</t>
  </si>
  <si>
    <t>06:00</t>
  </si>
  <si>
    <t>48:02</t>
  </si>
  <si>
    <t>42:02</t>
  </si>
  <si>
    <t>03:23</t>
  </si>
  <si>
    <t>06:17</t>
  </si>
  <si>
    <t>07:25</t>
  </si>
  <si>
    <t>08:56</t>
  </si>
  <si>
    <t>12:39</t>
  </si>
  <si>
    <t>14:28</t>
  </si>
  <si>
    <t>15:10</t>
  </si>
  <si>
    <t>17:23</t>
  </si>
  <si>
    <t>21:19</t>
  </si>
  <si>
    <t>28:55</t>
  </si>
  <si>
    <t>32:59</t>
  </si>
  <si>
    <t>35:50</t>
  </si>
  <si>
    <t>36:38</t>
  </si>
  <si>
    <t>38:52</t>
  </si>
  <si>
    <t>41:21</t>
  </si>
  <si>
    <t>7910421</t>
  </si>
  <si>
    <t>290</t>
  </si>
  <si>
    <t>51:19</t>
  </si>
  <si>
    <t>43:19</t>
  </si>
  <si>
    <t>01:40</t>
  </si>
  <si>
    <t>04:13</t>
  </si>
  <si>
    <t>08:58</t>
  </si>
  <si>
    <t>10:16</t>
  </si>
  <si>
    <t>13:52</t>
  </si>
  <si>
    <t>15:33</t>
  </si>
  <si>
    <t>16:10</t>
  </si>
  <si>
    <t>18:14</t>
  </si>
  <si>
    <t>20:23</t>
  </si>
  <si>
    <t>27:23</t>
  </si>
  <si>
    <t>31:31</t>
  </si>
  <si>
    <t>37:42</t>
  </si>
  <si>
    <t>38:15</t>
  </si>
  <si>
    <t>40:31</t>
  </si>
  <si>
    <t>42:30</t>
  </si>
  <si>
    <t>222940</t>
  </si>
  <si>
    <t>250</t>
  </si>
  <si>
    <t>14:00</t>
  </si>
  <si>
    <t>49:11</t>
  </si>
  <si>
    <t>02:28</t>
  </si>
  <si>
    <t>06:43</t>
  </si>
  <si>
    <t>10:03</t>
  </si>
  <si>
    <t>11:40</t>
  </si>
  <si>
    <t>13:34</t>
  </si>
  <si>
    <t>18:59</t>
  </si>
  <si>
    <t>20:55</t>
  </si>
  <si>
    <t>21:40</t>
  </si>
  <si>
    <t>24:31</t>
  </si>
  <si>
    <t>27:31</t>
  </si>
  <si>
    <t>39:58</t>
  </si>
  <si>
    <t>42:29</t>
  </si>
  <si>
    <t>43:14</t>
  </si>
  <si>
    <t>46:09</t>
  </si>
  <si>
    <t>48:27</t>
  </si>
  <si>
    <t>2442560</t>
  </si>
  <si>
    <t>249</t>
  </si>
  <si>
    <t>10:00</t>
  </si>
  <si>
    <t>61:22</t>
  </si>
  <si>
    <t>51:22</t>
  </si>
  <si>
    <t>02:25</t>
  </si>
  <si>
    <t>05:41</t>
  </si>
  <si>
    <t>10:17</t>
  </si>
  <si>
    <t>11:54</t>
  </si>
  <si>
    <t>13:31</t>
  </si>
  <si>
    <t>18:37</t>
  </si>
  <si>
    <t>22:07</t>
  </si>
  <si>
    <t>22:49</t>
  </si>
  <si>
    <t>25:09</t>
  </si>
  <si>
    <t>27:48</t>
  </si>
  <si>
    <t>35:28</t>
  </si>
  <si>
    <t>39:42</t>
  </si>
  <si>
    <t>42:08</t>
  </si>
  <si>
    <t>42:49</t>
  </si>
  <si>
    <t>46:28</t>
  </si>
  <si>
    <t>50:33</t>
  </si>
  <si>
    <t>446318</t>
  </si>
  <si>
    <t>248</t>
  </si>
  <si>
    <t>04:00</t>
  </si>
  <si>
    <t>61:42</t>
  </si>
  <si>
    <t>57:42</t>
  </si>
  <si>
    <t>04:16</t>
  </si>
  <si>
    <t>08:33</t>
  </si>
  <si>
    <t>10:28</t>
  </si>
  <si>
    <t>13:14</t>
  </si>
  <si>
    <t>18:41</t>
  </si>
  <si>
    <t>21:59</t>
  </si>
  <si>
    <t>22:55</t>
  </si>
  <si>
    <t>25:59</t>
  </si>
  <si>
    <t>29:06</t>
  </si>
  <si>
    <t>41:11</t>
  </si>
  <si>
    <t>46:06</t>
  </si>
  <si>
    <t>48:26</t>
  </si>
  <si>
    <t>49:21</t>
  </si>
  <si>
    <t>53:03</t>
  </si>
  <si>
    <t>56:41</t>
  </si>
  <si>
    <t>8009715</t>
  </si>
  <si>
    <t>80</t>
  </si>
  <si>
    <t>12:00</t>
  </si>
  <si>
    <t>1200:11</t>
  </si>
  <si>
    <t>1200:20</t>
  </si>
  <si>
    <t>1200:24</t>
  </si>
  <si>
    <t>1200:28</t>
  </si>
  <si>
    <t>1200:40</t>
  </si>
  <si>
    <t>1200:44</t>
  </si>
  <si>
    <t>1201:16</t>
  </si>
  <si>
    <t>1201:31</t>
  </si>
  <si>
    <t>1201:36</t>
  </si>
  <si>
    <t>308</t>
  </si>
  <si>
    <t>309</t>
  </si>
  <si>
    <t>16:00</t>
  </si>
  <si>
    <t>500739</t>
  </si>
  <si>
    <t>120</t>
  </si>
  <si>
    <t>68:00</t>
  </si>
  <si>
    <t>100:26</t>
  </si>
  <si>
    <t>02:14</t>
  </si>
  <si>
    <t>04:54</t>
  </si>
  <si>
    <t>08:51</t>
  </si>
  <si>
    <t>10:47</t>
  </si>
  <si>
    <t>13:05</t>
  </si>
  <si>
    <t>16:58</t>
  </si>
  <si>
    <t>18:27</t>
  </si>
  <si>
    <t>21:47</t>
  </si>
  <si>
    <t>25:38</t>
  </si>
  <si>
    <t>28:02</t>
  </si>
  <si>
    <t>337656</t>
  </si>
  <si>
    <t>297</t>
  </si>
  <si>
    <t>46:00</t>
  </si>
  <si>
    <t>82:04</t>
  </si>
  <si>
    <t>02:15</t>
  </si>
  <si>
    <t>09:27</t>
  </si>
  <si>
    <t>11:38</t>
  </si>
  <si>
    <t>16:59</t>
  </si>
  <si>
    <t>19:07</t>
  </si>
  <si>
    <t>24:17</t>
  </si>
  <si>
    <t>31:19</t>
  </si>
  <si>
    <t>34:04</t>
  </si>
  <si>
    <t>35:16</t>
  </si>
  <si>
    <t>2030936</t>
  </si>
  <si>
    <t>138</t>
  </si>
  <si>
    <t>84:28</t>
  </si>
  <si>
    <t>36:28</t>
  </si>
  <si>
    <t>04:46</t>
  </si>
  <si>
    <t>09:17</t>
  </si>
  <si>
    <t>11:11</t>
  </si>
  <si>
    <t>13:08</t>
  </si>
  <si>
    <t>20:33</t>
  </si>
  <si>
    <t>21:46</t>
  </si>
  <si>
    <t>27:56</t>
  </si>
  <si>
    <t>30:42</t>
  </si>
  <si>
    <t>33:45</t>
  </si>
  <si>
    <t>35:29</t>
  </si>
  <si>
    <t>222408</t>
  </si>
  <si>
    <t>79</t>
  </si>
  <si>
    <t>58:00</t>
  </si>
  <si>
    <t>99:53</t>
  </si>
  <si>
    <t>41:53</t>
  </si>
  <si>
    <t>05:56</t>
  </si>
  <si>
    <t>14:13</t>
  </si>
  <si>
    <t>16:48</t>
  </si>
  <si>
    <t>19:16</t>
  </si>
  <si>
    <t>22:26</t>
  </si>
  <si>
    <t>24:09</t>
  </si>
  <si>
    <t>28:06</t>
  </si>
  <si>
    <t>30:45</t>
  </si>
  <si>
    <t>34:42</t>
  </si>
  <si>
    <t>38:08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</si>
  <si>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</si>
  <si>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</si>
  <si>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</si>
  <si>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</si>
  <si>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</si>
  <si>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</si>
  <si>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</si>
  <si>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</si>
  <si>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</si>
  <si>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23:16</t>
  </si>
  <si>
    <t>30:26</t>
  </si>
  <si>
    <t>32:32</t>
  </si>
  <si>
    <t>36:31</t>
  </si>
  <si>
    <t>40:14</t>
  </si>
  <si>
    <t>42:12</t>
  </si>
  <si>
    <t>237556</t>
  </si>
  <si>
    <t>265</t>
  </si>
  <si>
    <t>76:00</t>
  </si>
  <si>
    <t>120:48</t>
  </si>
  <si>
    <t>44:48</t>
  </si>
  <si>
    <t>02:08</t>
  </si>
  <si>
    <t>13:39</t>
  </si>
  <si>
    <t>19:46</t>
  </si>
  <si>
    <t>24:28</t>
  </si>
  <si>
    <t>26:48</t>
  </si>
  <si>
    <t>34:38</t>
  </si>
  <si>
    <t>38:31</t>
  </si>
  <si>
    <t>42:06</t>
  </si>
  <si>
    <t>43:52</t>
  </si>
  <si>
    <t>7212119</t>
  </si>
  <si>
    <t>271</t>
  </si>
  <si>
    <t>38:00</t>
  </si>
  <si>
    <t>84:14</t>
  </si>
  <si>
    <t>46:14</t>
  </si>
  <si>
    <t>02:40</t>
  </si>
  <si>
    <t>07:20</t>
  </si>
  <si>
    <t>16:04</t>
  </si>
  <si>
    <t>18:49</t>
  </si>
  <si>
    <t>23:04</t>
  </si>
  <si>
    <t>24:52</t>
  </si>
  <si>
    <t>29:49</t>
  </si>
  <si>
    <t>31:52</t>
  </si>
  <si>
    <t>40:06</t>
  </si>
  <si>
    <t>43:48</t>
  </si>
  <si>
    <t>45:24</t>
  </si>
  <si>
    <t>2118094</t>
  </si>
  <si>
    <t>235</t>
  </si>
  <si>
    <t>52:00</t>
  </si>
  <si>
    <t>98:21</t>
  </si>
  <si>
    <t>46:21</t>
  </si>
  <si>
    <t>03:49</t>
  </si>
  <si>
    <t>12:56</t>
  </si>
  <si>
    <t>18:47</t>
  </si>
  <si>
    <t>25:53</t>
  </si>
  <si>
    <t>27:30</t>
  </si>
  <si>
    <t>33:03</t>
  </si>
  <si>
    <t>35:41</t>
  </si>
  <si>
    <t>40:02</t>
  </si>
  <si>
    <t>44:01</t>
  </si>
  <si>
    <t>45:48</t>
  </si>
  <si>
    <t>7207151</t>
  </si>
  <si>
    <t>307</t>
  </si>
  <si>
    <t>40:00</t>
  </si>
  <si>
    <t>86:46</t>
  </si>
  <si>
    <t>46:46</t>
  </si>
  <si>
    <t>03:01</t>
  </si>
  <si>
    <t>07:39</t>
  </si>
  <si>
    <t>17:30</t>
  </si>
  <si>
    <t>19:59</t>
  </si>
  <si>
    <t>22:15</t>
  </si>
  <si>
    <t>26:59</t>
  </si>
  <si>
    <t>30:15</t>
  </si>
  <si>
    <t>34:11</t>
  </si>
  <si>
    <t>35:42</t>
  </si>
  <si>
    <t>40:25</t>
  </si>
  <si>
    <t>44:03</t>
  </si>
  <si>
    <t>45:43</t>
  </si>
  <si>
    <t>893849</t>
  </si>
  <si>
    <t>107</t>
  </si>
  <si>
    <t>50:00</t>
  </si>
  <si>
    <t>99:59</t>
  </si>
  <si>
    <t>49:59</t>
  </si>
  <si>
    <t>02:41</t>
  </si>
  <si>
    <t>07:36</t>
  </si>
  <si>
    <t>16:07</t>
  </si>
  <si>
    <t>19:04</t>
  </si>
  <si>
    <t>22:39</t>
  </si>
  <si>
    <t>27:25</t>
  </si>
  <si>
    <t>31:54</t>
  </si>
  <si>
    <t>38:41</t>
  </si>
  <si>
    <t>42:50</t>
  </si>
  <si>
    <t>46:50</t>
  </si>
  <si>
    <t>48:43</t>
  </si>
  <si>
    <t>406866</t>
  </si>
  <si>
    <t>91</t>
  </si>
  <si>
    <t>42:00</t>
  </si>
  <si>
    <t>109:57</t>
  </si>
  <si>
    <t>67:57</t>
  </si>
  <si>
    <t>14:02</t>
  </si>
  <si>
    <t>18:32</t>
  </si>
  <si>
    <t>25:11</t>
  </si>
  <si>
    <t>29:19</t>
  </si>
  <si>
    <t>32:18</t>
  </si>
  <si>
    <t>37:56</t>
  </si>
  <si>
    <t>40:18</t>
  </si>
  <si>
    <t>51:57</t>
  </si>
  <si>
    <t>56:08</t>
  </si>
  <si>
    <t>63:37</t>
  </si>
  <si>
    <t>66:50</t>
  </si>
  <si>
    <t>345974</t>
  </si>
  <si>
    <t>101</t>
  </si>
  <si>
    <t>70:00</t>
  </si>
  <si>
    <t>162:21</t>
  </si>
  <si>
    <t>92:21</t>
  </si>
  <si>
    <t>14:46</t>
  </si>
  <si>
    <t>28:51</t>
  </si>
  <si>
    <t>32:25</t>
  </si>
  <si>
    <t>51:26</t>
  </si>
  <si>
    <t>52:24</t>
  </si>
  <si>
    <t>58:04</t>
  </si>
  <si>
    <t>64:25</t>
  </si>
  <si>
    <t>85:53</t>
  </si>
  <si>
    <t>89:14</t>
  </si>
  <si>
    <t>91:00</t>
  </si>
  <si>
    <t>8190186</t>
  </si>
  <si>
    <t>193</t>
  </si>
  <si>
    <t>64:00</t>
  </si>
  <si>
    <t>157:23</t>
  </si>
  <si>
    <t>93:23</t>
  </si>
  <si>
    <t>13</t>
  </si>
  <si>
    <t>03:29</t>
  </si>
  <si>
    <t>09:49</t>
  </si>
  <si>
    <t>15:52</t>
  </si>
  <si>
    <t>18:44</t>
  </si>
  <si>
    <t>30:52</t>
  </si>
  <si>
    <t>45:39</t>
  </si>
  <si>
    <t>55:42</t>
  </si>
  <si>
    <t>77:12</t>
  </si>
  <si>
    <t>80:45</t>
  </si>
  <si>
    <t>84:38</t>
  </si>
  <si>
    <t>89:59</t>
  </si>
  <si>
    <t>92:12</t>
  </si>
  <si>
    <t>2115778</t>
  </si>
  <si>
    <t>106</t>
  </si>
  <si>
    <t>62:00</t>
  </si>
  <si>
    <t>180:11</t>
  </si>
  <si>
    <t>118:11</t>
  </si>
  <si>
    <t>14</t>
  </si>
  <si>
    <t>100:43</t>
  </si>
  <si>
    <t>112:48</t>
  </si>
  <si>
    <t>142:34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</si>
  <si>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</si>
  <si>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</si>
  <si>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</si>
  <si>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</si>
  <si>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</si>
  <si>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</si>
  <si>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</si>
  <si>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</si>
  <si>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</si>
  <si>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893808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</si>
  <si>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</si>
  <si>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</si>
  <si>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</si>
  <si>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</si>
  <si>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</si>
  <si>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</si>
  <si>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</si>
  <si>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</si>
  <si>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</si>
  <si>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</si>
  <si>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</si>
  <si>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72:56</t>
  </si>
  <si>
    <t>34:56</t>
  </si>
  <si>
    <t>4.32</t>
  </si>
  <si>
    <t>01:48</t>
  </si>
  <si>
    <t>03:02</t>
  </si>
  <si>
    <t>04:57</t>
  </si>
  <si>
    <t>07:17</t>
  </si>
  <si>
    <t>11:35</t>
  </si>
  <si>
    <t>13:12</t>
  </si>
  <si>
    <t>13:55</t>
  </si>
  <si>
    <t>16:02</t>
  </si>
  <si>
    <t>29:13</t>
  </si>
  <si>
    <t>29:47</t>
  </si>
  <si>
    <t>32:14</t>
  </si>
  <si>
    <t>34:12</t>
  </si>
  <si>
    <t>7820618</t>
  </si>
  <si>
    <t>68:17</t>
  </si>
  <si>
    <t>38:17</t>
  </si>
  <si>
    <t>01:28</t>
  </si>
  <si>
    <t>02:31</t>
  </si>
  <si>
    <t>04:28</t>
  </si>
  <si>
    <t>07:57</t>
  </si>
  <si>
    <t>09:02</t>
  </si>
  <si>
    <t>12:22</t>
  </si>
  <si>
    <t>14:11</t>
  </si>
  <si>
    <t>14:53</t>
  </si>
  <si>
    <t>17:10</t>
  </si>
  <si>
    <t>25:29</t>
  </si>
  <si>
    <t>30:13</t>
  </si>
  <si>
    <t>32:04</t>
  </si>
  <si>
    <t>32:43</t>
  </si>
  <si>
    <t>35:07</t>
  </si>
  <si>
    <t>37:27</t>
  </si>
  <si>
    <t>7211185</t>
  </si>
  <si>
    <t>295</t>
  </si>
  <si>
    <t>83:40</t>
  </si>
  <si>
    <t>39:40</t>
  </si>
  <si>
    <t>03:44</t>
  </si>
  <si>
    <t>05:46</t>
  </si>
  <si>
    <t>07:28</t>
  </si>
  <si>
    <t>11:53</t>
  </si>
  <si>
    <t>15:55</t>
  </si>
  <si>
    <t>19:18</t>
  </si>
  <si>
    <t>25:57</t>
  </si>
  <si>
    <t>30:49</t>
  </si>
  <si>
    <t>33:19</t>
  </si>
  <si>
    <t>38:58</t>
  </si>
  <si>
    <t>8232323</t>
  </si>
  <si>
    <t>231</t>
  </si>
  <si>
    <t>77:07</t>
  </si>
  <si>
    <t>43:07</t>
  </si>
  <si>
    <t>02:11</t>
  </si>
  <si>
    <t>03:26</t>
  </si>
  <si>
    <t>05:43</t>
  </si>
  <si>
    <t>07:43</t>
  </si>
  <si>
    <t>08:57</t>
  </si>
  <si>
    <t>14:17</t>
  </si>
  <si>
    <t>17:50</t>
  </si>
  <si>
    <t>25:36</t>
  </si>
  <si>
    <t>32:05</t>
  </si>
  <si>
    <t>39:36</t>
  </si>
  <si>
    <t>7207153</t>
  </si>
  <si>
    <t>288</t>
  </si>
  <si>
    <t>74:11</t>
  </si>
  <si>
    <t>46:11</t>
  </si>
  <si>
    <t>03:54</t>
  </si>
  <si>
    <t>06:03</t>
  </si>
  <si>
    <t>11:47</t>
  </si>
  <si>
    <t>15:32</t>
  </si>
  <si>
    <t>18:12</t>
  </si>
  <si>
    <t>21:58</t>
  </si>
  <si>
    <t>36:32</t>
  </si>
  <si>
    <t>39:15</t>
  </si>
  <si>
    <t>39:55</t>
  </si>
  <si>
    <t>45:21</t>
  </si>
  <si>
    <t>259763</t>
  </si>
  <si>
    <t>112</t>
  </si>
  <si>
    <t>85:36</t>
  </si>
  <si>
    <t>49:36</t>
  </si>
  <si>
    <t>02:45</t>
  </si>
  <si>
    <t>04:11</t>
  </si>
  <si>
    <t>06:40</t>
  </si>
  <si>
    <t>09:21</t>
  </si>
  <si>
    <t>10:48</t>
  </si>
  <si>
    <t>14:21</t>
  </si>
  <si>
    <t>16:28</t>
  </si>
  <si>
    <t>17:15</t>
  </si>
  <si>
    <t>20:19</t>
  </si>
  <si>
    <t>38:06</t>
  </si>
  <si>
    <t>42:37</t>
  </si>
  <si>
    <t>46:30</t>
  </si>
  <si>
    <t>48:42</t>
  </si>
  <si>
    <t>7005141</t>
  </si>
  <si>
    <t>277</t>
  </si>
  <si>
    <t>83:13</t>
  </si>
  <si>
    <t>51:13</t>
  </si>
  <si>
    <t>02:22</t>
  </si>
  <si>
    <t>06:59</t>
  </si>
  <si>
    <t>09:15</t>
  </si>
  <si>
    <t>10:58</t>
  </si>
  <si>
    <t>16:42</t>
  </si>
  <si>
    <t>17:36</t>
  </si>
  <si>
    <t>22:04</t>
  </si>
  <si>
    <t>31:11</t>
  </si>
  <si>
    <t>38:37</t>
  </si>
  <si>
    <t>43:03</t>
  </si>
  <si>
    <t>47:34</t>
  </si>
  <si>
    <t>50:22</t>
  </si>
  <si>
    <t>2088246</t>
  </si>
  <si>
    <t>78:43</t>
  </si>
  <si>
    <t>54:43</t>
  </si>
  <si>
    <t>02:23</t>
  </si>
  <si>
    <t>04:32</t>
  </si>
  <si>
    <t>09:26</t>
  </si>
  <si>
    <t>11:01</t>
  </si>
  <si>
    <t>15:29</t>
  </si>
  <si>
    <t>17:51</t>
  </si>
  <si>
    <t>34:54</t>
  </si>
  <si>
    <t>43:30</t>
  </si>
  <si>
    <t>45:49</t>
  </si>
  <si>
    <t>50:28</t>
  </si>
  <si>
    <t>53:39</t>
  </si>
  <si>
    <t>2054888</t>
  </si>
  <si>
    <t>264</t>
  </si>
  <si>
    <t>79:02</t>
  </si>
  <si>
    <t>57:02</t>
  </si>
  <si>
    <t>04:01</t>
  </si>
  <si>
    <t>06:50</t>
  </si>
  <si>
    <t>09:34</t>
  </si>
  <si>
    <t>11:56</t>
  </si>
  <si>
    <t>19:20</t>
  </si>
  <si>
    <t>20:27</t>
  </si>
  <si>
    <t>24:02</t>
  </si>
  <si>
    <t>35:12</t>
  </si>
  <si>
    <t>42:10</t>
  </si>
  <si>
    <t>45:27</t>
  </si>
  <si>
    <t>56:01</t>
  </si>
  <si>
    <t>7207785</t>
  </si>
  <si>
    <t>279</t>
  </si>
  <si>
    <t>109:34</t>
  </si>
  <si>
    <t>03:19</t>
  </si>
  <si>
    <t>05:20</t>
  </si>
  <si>
    <t>12:38</t>
  </si>
  <si>
    <t>24:38</t>
  </si>
  <si>
    <t>31:08</t>
  </si>
  <si>
    <t>47:54</t>
  </si>
  <si>
    <t>56:20</t>
  </si>
  <si>
    <t>60:33</t>
  </si>
  <si>
    <t>1782000</t>
  </si>
  <si>
    <t>113</t>
  </si>
  <si>
    <t>109:10</t>
  </si>
  <si>
    <t>63:10</t>
  </si>
  <si>
    <t>03:56</t>
  </si>
  <si>
    <t>07:18</t>
  </si>
  <si>
    <t>16:14</t>
  </si>
  <si>
    <t>20:42</t>
  </si>
  <si>
    <t>23:32</t>
  </si>
  <si>
    <t>24:29</t>
  </si>
  <si>
    <t>27:51</t>
  </si>
  <si>
    <t>49:14</t>
  </si>
  <si>
    <t>53:04</t>
  </si>
  <si>
    <t>58:16</t>
  </si>
  <si>
    <t>62:29</t>
  </si>
  <si>
    <t>2143685</t>
  </si>
  <si>
    <t>106:07</t>
  </si>
  <si>
    <t>66:07</t>
  </si>
  <si>
    <t>04:22</t>
  </si>
  <si>
    <t>11:43</t>
  </si>
  <si>
    <t>17:59</t>
  </si>
  <si>
    <t>21:30</t>
  </si>
  <si>
    <t>24:54</t>
  </si>
  <si>
    <t>37:38</t>
  </si>
  <si>
    <t>49:33</t>
  </si>
  <si>
    <t>55:11</t>
  </si>
  <si>
    <t>61:28</t>
  </si>
  <si>
    <t>65:12</t>
  </si>
  <si>
    <t>318</t>
  </si>
  <si>
    <t>356</t>
  </si>
  <si>
    <t>8077277</t>
  </si>
  <si>
    <t>281</t>
  </si>
  <si>
    <t>105:48</t>
  </si>
  <si>
    <t>29:48</t>
  </si>
  <si>
    <t>3.56</t>
  </si>
  <si>
    <t>150</t>
  </si>
  <si>
    <t>04:44</t>
  </si>
  <si>
    <t>07:04</t>
  </si>
  <si>
    <t>09:41</t>
  </si>
  <si>
    <t>11:18</t>
  </si>
  <si>
    <t>14:14</t>
  </si>
  <si>
    <t>20:29</t>
  </si>
  <si>
    <t>26:02</t>
  </si>
  <si>
    <t>27:19</t>
  </si>
  <si>
    <t>28:52</t>
  </si>
  <si>
    <t>8411972</t>
  </si>
  <si>
    <t>60</t>
  </si>
  <si>
    <t>96:56</t>
  </si>
  <si>
    <t>32:56</t>
  </si>
  <si>
    <t>09:31</t>
  </si>
  <si>
    <t>14:24</t>
  </si>
  <si>
    <t>16:16</t>
  </si>
  <si>
    <t>21:17</t>
  </si>
  <si>
    <t>30:28</t>
  </si>
  <si>
    <t>8250869</t>
  </si>
  <si>
    <t>105:56</t>
  </si>
  <si>
    <t>33:56</t>
  </si>
  <si>
    <t>05:50</t>
  </si>
  <si>
    <t>08:14</t>
  </si>
  <si>
    <t>11:08</t>
  </si>
  <si>
    <t>12:49</t>
  </si>
  <si>
    <t>15:56</t>
  </si>
  <si>
    <t>17:46</t>
  </si>
  <si>
    <t>20:17</t>
  </si>
  <si>
    <t>22:35</t>
  </si>
  <si>
    <t>31:25</t>
  </si>
  <si>
    <t>1401011</t>
  </si>
  <si>
    <t>93:57</t>
  </si>
  <si>
    <t>39:57</t>
  </si>
  <si>
    <t>08:17</t>
  </si>
  <si>
    <t>11:33</t>
  </si>
  <si>
    <t>17:17</t>
  </si>
  <si>
    <t>19:17</t>
  </si>
  <si>
    <t>21:08</t>
  </si>
  <si>
    <t>23:40</t>
  </si>
  <si>
    <t>33:18</t>
  </si>
  <si>
    <t>35:17</t>
  </si>
  <si>
    <t>7777600</t>
  </si>
  <si>
    <t>183</t>
  </si>
  <si>
    <t>113:00</t>
  </si>
  <si>
    <t>47:00</t>
  </si>
  <si>
    <t>13:21</t>
  </si>
  <si>
    <t>15:51</t>
  </si>
  <si>
    <t>20:02</t>
  </si>
  <si>
    <t>25:54</t>
  </si>
  <si>
    <t>28:21</t>
  </si>
  <si>
    <t>30:37</t>
  </si>
  <si>
    <t>33:35</t>
  </si>
  <si>
    <t>41:12</t>
  </si>
  <si>
    <t>44:08</t>
  </si>
  <si>
    <t>46:03</t>
  </si>
  <si>
    <t>2133029</t>
  </si>
  <si>
    <t>251</t>
  </si>
  <si>
    <t>107:36</t>
  </si>
  <si>
    <t>47:36</t>
  </si>
  <si>
    <t>11:14</t>
  </si>
  <si>
    <t>15:31</t>
  </si>
  <si>
    <t>17:40</t>
  </si>
  <si>
    <t>22:06</t>
  </si>
  <si>
    <t>25:14</t>
  </si>
  <si>
    <t>29:29</t>
  </si>
  <si>
    <t>32:45</t>
  </si>
  <si>
    <t>42:19</t>
  </si>
  <si>
    <t>44:12</t>
  </si>
  <si>
    <t>46:37</t>
  </si>
  <si>
    <t>8314625</t>
  </si>
  <si>
    <t>135</t>
  </si>
  <si>
    <t>117:51</t>
  </si>
  <si>
    <t>47:51</t>
  </si>
  <si>
    <t>07:49</t>
  </si>
  <si>
    <t>10:53</t>
  </si>
  <si>
    <t>15:35</t>
  </si>
  <si>
    <t>26:09</t>
  </si>
  <si>
    <t>28:39</t>
  </si>
  <si>
    <t>41:43</t>
  </si>
  <si>
    <t>43:43</t>
  </si>
  <si>
    <t>46:16</t>
  </si>
  <si>
    <t>2442603</t>
  </si>
  <si>
    <t>242</t>
  </si>
  <si>
    <t>08:38</t>
  </si>
  <si>
    <t>16:36</t>
  </si>
  <si>
    <t>26:47</t>
  </si>
  <si>
    <t>29:40</t>
  </si>
  <si>
    <t>33:06</t>
  </si>
  <si>
    <t>41:18</t>
  </si>
  <si>
    <t>47:43</t>
  </si>
  <si>
    <t>2039993</t>
  </si>
  <si>
    <t>298</t>
  </si>
  <si>
    <t>103:11</t>
  </si>
  <si>
    <t>53:11</t>
  </si>
  <si>
    <t>09:08</t>
  </si>
  <si>
    <t>11:55</t>
  </si>
  <si>
    <t>15:59</t>
  </si>
  <si>
    <t>18:04</t>
  </si>
  <si>
    <t>25:32</t>
  </si>
  <si>
    <t>28:59</t>
  </si>
  <si>
    <t>36:58</t>
  </si>
  <si>
    <t>47:49</t>
  </si>
  <si>
    <t>52:23</t>
  </si>
  <si>
    <t>2144743</t>
  </si>
  <si>
    <t>212</t>
  </si>
  <si>
    <t>116:37</t>
  </si>
  <si>
    <t>54:37</t>
  </si>
  <si>
    <t>15:30</t>
  </si>
  <si>
    <t>21:29</t>
  </si>
  <si>
    <t>30:23</t>
  </si>
  <si>
    <t>32:49</t>
  </si>
  <si>
    <t>35:53</t>
  </si>
  <si>
    <t>44:33</t>
  </si>
  <si>
    <t>46:31</t>
  </si>
  <si>
    <t>53:32</t>
  </si>
  <si>
    <t>237596</t>
  </si>
  <si>
    <t>198</t>
  </si>
  <si>
    <t>113:30</t>
  </si>
  <si>
    <t>14:37</t>
  </si>
  <si>
    <t>22:14</t>
  </si>
  <si>
    <t>28:22</t>
  </si>
  <si>
    <t>31:29</t>
  </si>
  <si>
    <t>36:56</t>
  </si>
  <si>
    <t>51:04</t>
  </si>
  <si>
    <t>53:25</t>
  </si>
  <si>
    <t>56:11</t>
  </si>
  <si>
    <t>2126440</t>
  </si>
  <si>
    <t>118</t>
  </si>
  <si>
    <t>132:07</t>
  </si>
  <si>
    <t>58:07</t>
  </si>
  <si>
    <t>11:10</t>
  </si>
  <si>
    <t>22:50</t>
  </si>
  <si>
    <t>27:13</t>
  </si>
  <si>
    <t>36:34</t>
  </si>
  <si>
    <t>44:59</t>
  </si>
  <si>
    <t>55:27</t>
  </si>
  <si>
    <t>56:27</t>
  </si>
  <si>
    <t>446316</t>
  </si>
  <si>
    <t>270</t>
  </si>
  <si>
    <t>129:39</t>
  </si>
  <si>
    <t>61:39</t>
  </si>
  <si>
    <t>09:39</t>
  </si>
  <si>
    <t>12:02</t>
  </si>
  <si>
    <t>21:10</t>
  </si>
  <si>
    <t>24:04</t>
  </si>
  <si>
    <t>26:36</t>
  </si>
  <si>
    <t>29:36</t>
  </si>
  <si>
    <t>46:54</t>
  </si>
  <si>
    <t>57:54</t>
  </si>
  <si>
    <t>60:03</t>
  </si>
  <si>
    <t>316</t>
  </si>
  <si>
    <t>317</t>
  </si>
  <si>
    <t>7140363</t>
  </si>
  <si>
    <t>136</t>
  </si>
  <si>
    <t>67:00</t>
  </si>
  <si>
    <t>101:11</t>
  </si>
  <si>
    <t>3.2</t>
  </si>
  <si>
    <t>1458:18</t>
  </si>
  <si>
    <t>7040662</t>
  </si>
  <si>
    <t>284</t>
  </si>
  <si>
    <t>65:00</t>
  </si>
  <si>
    <t>101:32</t>
  </si>
  <si>
    <t>1452:35</t>
  </si>
  <si>
    <t>7889999</t>
  </si>
  <si>
    <t>186</t>
  </si>
  <si>
    <t>63:00</t>
  </si>
  <si>
    <t>99:34</t>
  </si>
  <si>
    <t>03:14</t>
  </si>
  <si>
    <t>04:30</t>
  </si>
  <si>
    <t>08:28</t>
  </si>
  <si>
    <t>11:13</t>
  </si>
  <si>
    <t>14:27</t>
  </si>
  <si>
    <t>17:55</t>
  </si>
  <si>
    <t>21:41</t>
  </si>
  <si>
    <t>27:49</t>
  </si>
  <si>
    <t>35:35</t>
  </si>
  <si>
    <t>7111959</t>
  </si>
  <si>
    <t>287</t>
  </si>
  <si>
    <t>88:46</t>
  </si>
  <si>
    <t>02:59</t>
  </si>
  <si>
    <t>04:29</t>
  </si>
  <si>
    <t>06:42</t>
  </si>
  <si>
    <t>08:15</t>
  </si>
  <si>
    <t>14:06</t>
  </si>
  <si>
    <t>17:02</t>
  </si>
  <si>
    <t>23:02</t>
  </si>
  <si>
    <t>27:40</t>
  </si>
  <si>
    <t>37:24</t>
  </si>
  <si>
    <t>40:26</t>
  </si>
  <si>
    <t>2300241</t>
  </si>
  <si>
    <t>170</t>
  </si>
  <si>
    <t>57:00</t>
  </si>
  <si>
    <t>44:11</t>
  </si>
  <si>
    <t>03:45</t>
  </si>
  <si>
    <t>05:29</t>
  </si>
  <si>
    <t>09:25</t>
  </si>
  <si>
    <t>12:05</t>
  </si>
  <si>
    <t>19:01</t>
  </si>
  <si>
    <t>23:07</t>
  </si>
  <si>
    <t>34:05</t>
  </si>
  <si>
    <t>43:10</t>
  </si>
  <si>
    <t>7212123</t>
  </si>
  <si>
    <t>273</t>
  </si>
  <si>
    <t>55:00</t>
  </si>
  <si>
    <t>99:20</t>
  </si>
  <si>
    <t>44:20</t>
  </si>
  <si>
    <t>03:18</t>
  </si>
  <si>
    <t>05:07</t>
  </si>
  <si>
    <t>07:37</t>
  </si>
  <si>
    <t>09:16</t>
  </si>
  <si>
    <t>15:21</t>
  </si>
  <si>
    <t>23:23</t>
  </si>
  <si>
    <t>29:30</t>
  </si>
  <si>
    <t>39:25</t>
  </si>
  <si>
    <t>505905</t>
  </si>
  <si>
    <t>119</t>
  </si>
  <si>
    <t>59:00</t>
  </si>
  <si>
    <t>106:38</t>
  </si>
  <si>
    <t>47:38</t>
  </si>
  <si>
    <t>04:07</t>
  </si>
  <si>
    <t>06:46</t>
  </si>
  <si>
    <t>11:52</t>
  </si>
  <si>
    <t>14:07</t>
  </si>
  <si>
    <t>17:37</t>
  </si>
  <si>
    <t>29:34</t>
  </si>
  <si>
    <t>37:46</t>
  </si>
  <si>
    <t>43:21</t>
  </si>
  <si>
    <t>46:35</t>
  </si>
  <si>
    <t>546169</t>
  </si>
  <si>
    <t>173</t>
  </si>
  <si>
    <t>71:00</t>
  </si>
  <si>
    <t>126:19</t>
  </si>
  <si>
    <t>55:19</t>
  </si>
  <si>
    <t>04:47</t>
  </si>
  <si>
    <t>10:57</t>
  </si>
  <si>
    <t>13:43</t>
  </si>
  <si>
    <t>22:34</t>
  </si>
  <si>
    <t>33:51</t>
  </si>
  <si>
    <t>41:26</t>
  </si>
  <si>
    <t>49:20</t>
  </si>
  <si>
    <t>2123970</t>
  </si>
  <si>
    <t>243</t>
  </si>
  <si>
    <t>43:00</t>
  </si>
  <si>
    <t>104:04</t>
  </si>
  <si>
    <t>04:53</t>
  </si>
  <si>
    <t>07:05</t>
  </si>
  <si>
    <t>10:13</t>
  </si>
  <si>
    <t>12:44</t>
  </si>
  <si>
    <t>15:41</t>
  </si>
  <si>
    <t>26:10</t>
  </si>
  <si>
    <t>37:37</t>
  </si>
  <si>
    <t>47:55</t>
  </si>
  <si>
    <t>54:44</t>
  </si>
  <si>
    <t>59:55</t>
  </si>
  <si>
    <t>247099</t>
  </si>
  <si>
    <t>214</t>
  </si>
  <si>
    <t>41:00</t>
  </si>
  <si>
    <t>105:47</t>
  </si>
  <si>
    <t>64:47</t>
  </si>
  <si>
    <t>07:11</t>
  </si>
  <si>
    <t>09:11</t>
  </si>
  <si>
    <t>12:09</t>
  </si>
  <si>
    <t>18:18</t>
  </si>
  <si>
    <t>28:13</t>
  </si>
  <si>
    <t>33:32</t>
  </si>
  <si>
    <t>39:59</t>
  </si>
  <si>
    <t>50:15</t>
  </si>
  <si>
    <t>57:26</t>
  </si>
  <si>
    <t>62:59</t>
  </si>
  <si>
    <t>410650</t>
  </si>
  <si>
    <t>69:00</t>
  </si>
  <si>
    <t>156:37</t>
  </si>
  <si>
    <t>87:37</t>
  </si>
  <si>
    <t>07:44</t>
  </si>
  <si>
    <t>14:16</t>
  </si>
  <si>
    <t>16:56</t>
  </si>
  <si>
    <t>21:48</t>
  </si>
  <si>
    <t>39:09</t>
  </si>
  <si>
    <t>51:17</t>
  </si>
  <si>
    <t>63:25</t>
  </si>
  <si>
    <t>85:08</t>
  </si>
  <si>
    <t>337655</t>
  </si>
  <si>
    <t>30</t>
  </si>
  <si>
    <t>51:00</t>
  </si>
  <si>
    <t>893828</t>
  </si>
  <si>
    <t>267</t>
  </si>
  <si>
    <t>61:00</t>
  </si>
  <si>
    <t>358</t>
  </si>
  <si>
    <t>53:00</t>
  </si>
  <si>
    <t>1968521</t>
  </si>
  <si>
    <t>217</t>
  </si>
  <si>
    <t>45:00</t>
  </si>
  <si>
    <t>201:28</t>
  </si>
  <si>
    <t>156:28</t>
  </si>
  <si>
    <t>08:45</t>
  </si>
  <si>
    <t>13:48</t>
  </si>
  <si>
    <t>17:45</t>
  </si>
  <si>
    <t>26:06</t>
  </si>
  <si>
    <t>31:06</t>
  </si>
  <si>
    <t>46:33</t>
  </si>
  <si>
    <t>56:50</t>
  </si>
  <si>
    <t>110:47</t>
  </si>
  <si>
    <t>155:01</t>
  </si>
  <si>
    <t>315</t>
  </si>
  <si>
    <t>49:00</t>
  </si>
  <si>
    <t>406701</t>
  </si>
  <si>
    <t>236</t>
  </si>
  <si>
    <t>42:44</t>
  </si>
  <si>
    <t>32:44</t>
  </si>
  <si>
    <t>2.66</t>
  </si>
  <si>
    <t>02:13</t>
  </si>
  <si>
    <t>04:05</t>
  </si>
  <si>
    <t>06:44</t>
  </si>
  <si>
    <t>08:48</t>
  </si>
  <si>
    <t>12:07</t>
  </si>
  <si>
    <t>16:49</t>
  </si>
  <si>
    <t>18:48</t>
  </si>
  <si>
    <t>22:23</t>
  </si>
  <si>
    <t>26:53</t>
  </si>
  <si>
    <t>30:22</t>
  </si>
  <si>
    <t>31:53</t>
  </si>
  <si>
    <t>2132997</t>
  </si>
  <si>
    <t>59:56</t>
  </si>
  <si>
    <t>03:05</t>
  </si>
  <si>
    <t>05:37</t>
  </si>
  <si>
    <t>17:52</t>
  </si>
  <si>
    <t>23:11</t>
  </si>
  <si>
    <t>30:02</t>
  </si>
  <si>
    <t>32:35</t>
  </si>
  <si>
    <t>39:17</t>
  </si>
  <si>
    <t>42:54</t>
  </si>
  <si>
    <t>44:38</t>
  </si>
  <si>
    <t>313</t>
  </si>
  <si>
    <t>312</t>
  </si>
  <si>
    <t>1946000</t>
  </si>
  <si>
    <t>216</t>
  </si>
  <si>
    <t>90:02</t>
  </si>
  <si>
    <t>84:02</t>
  </si>
  <si>
    <t>23</t>
  </si>
  <si>
    <t>13:42</t>
  </si>
  <si>
    <t>19:02</t>
  </si>
  <si>
    <t>32:08</t>
  </si>
  <si>
    <t>55:53</t>
  </si>
  <si>
    <t>65:05</t>
  </si>
  <si>
    <t>69:53</t>
  </si>
  <si>
    <t>77:36</t>
  </si>
  <si>
    <t>81:27</t>
  </si>
  <si>
    <t>236882</t>
  </si>
  <si>
    <t>209</t>
  </si>
  <si>
    <t>89:57</t>
  </si>
  <si>
    <t>87:57</t>
  </si>
  <si>
    <t>05:01</t>
  </si>
  <si>
    <t>09:54</t>
  </si>
  <si>
    <t>18:09</t>
  </si>
  <si>
    <t>36:11</t>
  </si>
  <si>
    <t>51:49</t>
  </si>
  <si>
    <t>60:06</t>
  </si>
  <si>
    <t>74:21</t>
  </si>
  <si>
    <t>81:39</t>
  </si>
  <si>
    <t>85:30</t>
  </si>
  <si>
    <t>352</t>
  </si>
  <si>
    <t>353</t>
  </si>
  <si>
    <t>886601</t>
  </si>
  <si>
    <t>58:54</t>
  </si>
  <si>
    <t>39:54</t>
  </si>
  <si>
    <t>21</t>
  </si>
  <si>
    <t>2.29</t>
  </si>
  <si>
    <t>90</t>
  </si>
  <si>
    <t>08:53</t>
  </si>
  <si>
    <t>11:23</t>
  </si>
  <si>
    <t>16:23</t>
  </si>
  <si>
    <t>29:41</t>
  </si>
  <si>
    <t>33:13</t>
  </si>
  <si>
    <t>38:43</t>
  </si>
  <si>
    <t>337657</t>
  </si>
  <si>
    <t>83:06</t>
  </si>
  <si>
    <t>09:06</t>
  </si>
  <si>
    <t>13:13</t>
  </si>
  <si>
    <t>18:20</t>
  </si>
  <si>
    <t>22:30</t>
  </si>
  <si>
    <t>26:07</t>
  </si>
  <si>
    <t>35:38</t>
  </si>
  <si>
    <t>38:46</t>
  </si>
  <si>
    <t>410649</t>
  </si>
  <si>
    <t>227</t>
  </si>
  <si>
    <t>48:15</t>
  </si>
  <si>
    <t>41:15</t>
  </si>
  <si>
    <t>06:55</t>
  </si>
  <si>
    <t>13:04</t>
  </si>
  <si>
    <t>17:54</t>
  </si>
  <si>
    <t>22:16</t>
  </si>
  <si>
    <t>26:03</t>
  </si>
  <si>
    <t>36:03</t>
  </si>
  <si>
    <t>39:00</t>
  </si>
  <si>
    <t>2111098</t>
  </si>
  <si>
    <t>306</t>
  </si>
  <si>
    <t>55:10</t>
  </si>
  <si>
    <t>09:47</t>
  </si>
  <si>
    <t>17:53</t>
  </si>
  <si>
    <t>23:33</t>
  </si>
  <si>
    <t>31:38</t>
  </si>
  <si>
    <t>36:57</t>
  </si>
  <si>
    <t>236872</t>
  </si>
  <si>
    <t>77</t>
  </si>
  <si>
    <t>83:14</t>
  </si>
  <si>
    <t>42:14</t>
  </si>
  <si>
    <t>13:47</t>
  </si>
  <si>
    <t>17:57</t>
  </si>
  <si>
    <t>22:33</t>
  </si>
  <si>
    <t>26:04</t>
  </si>
  <si>
    <t>31:37</t>
  </si>
  <si>
    <t>38:13</t>
  </si>
  <si>
    <t>40:32</t>
  </si>
  <si>
    <t>1717177</t>
  </si>
  <si>
    <t>301</t>
  </si>
  <si>
    <t>69:51</t>
  </si>
  <si>
    <t>42:51</t>
  </si>
  <si>
    <t>19:44</t>
  </si>
  <si>
    <t>23:08</t>
  </si>
  <si>
    <t>28:38</t>
  </si>
  <si>
    <t>32:38</t>
  </si>
  <si>
    <t>35:49</t>
  </si>
  <si>
    <t>39:27</t>
  </si>
  <si>
    <t>41:58</t>
  </si>
  <si>
    <t>2061228</t>
  </si>
  <si>
    <t>305</t>
  </si>
  <si>
    <t>54:57</t>
  </si>
  <si>
    <t>43:57</t>
  </si>
  <si>
    <t>11:50</t>
  </si>
  <si>
    <t>15:47</t>
  </si>
  <si>
    <t>19:51</t>
  </si>
  <si>
    <t>25:28</t>
  </si>
  <si>
    <t>33:34</t>
  </si>
  <si>
    <t>38:59</t>
  </si>
  <si>
    <t>42:03</t>
  </si>
  <si>
    <t>2113424</t>
  </si>
  <si>
    <t>20</t>
  </si>
  <si>
    <t>48:18</t>
  </si>
  <si>
    <t>45:18</t>
  </si>
  <si>
    <t>07:40</t>
  </si>
  <si>
    <t>14:01</t>
  </si>
  <si>
    <t>18:15</t>
  </si>
  <si>
    <t>26:23</t>
  </si>
  <si>
    <t>29:59</t>
  </si>
  <si>
    <t>35:03</t>
  </si>
  <si>
    <t>40:08</t>
  </si>
  <si>
    <t>43:29</t>
  </si>
  <si>
    <t>720210</t>
  </si>
  <si>
    <t>196</t>
  </si>
  <si>
    <t>35:00</t>
  </si>
  <si>
    <t>83:47</t>
  </si>
  <si>
    <t>48:47</t>
  </si>
  <si>
    <t>06:53</t>
  </si>
  <si>
    <t>09:28</t>
  </si>
  <si>
    <t>14:41</t>
  </si>
  <si>
    <t>19:27</t>
  </si>
  <si>
    <t>38:25</t>
  </si>
  <si>
    <t>47:12</t>
  </si>
  <si>
    <t>8240883</t>
  </si>
  <si>
    <t>194</t>
  </si>
  <si>
    <t>33:00</t>
  </si>
  <si>
    <t>83:08</t>
  </si>
  <si>
    <t>50:08</t>
  </si>
  <si>
    <t>13:46</t>
  </si>
  <si>
    <t>22:10</t>
  </si>
  <si>
    <t>28:05</t>
  </si>
  <si>
    <t>32:27</t>
  </si>
  <si>
    <t>45:35</t>
  </si>
  <si>
    <t>49:03</t>
  </si>
  <si>
    <t>357</t>
  </si>
  <si>
    <t>77:00</t>
  </si>
  <si>
    <t>128:15</t>
  </si>
  <si>
    <t>51:15</t>
  </si>
  <si>
    <t>05:26</t>
  </si>
  <si>
    <t>08:13</t>
  </si>
  <si>
    <t>18:38</t>
  </si>
  <si>
    <t>23:01</t>
  </si>
  <si>
    <t>34:16</t>
  </si>
  <si>
    <t>45:23</t>
  </si>
  <si>
    <t>49:37</t>
  </si>
  <si>
    <t>2118091</t>
  </si>
  <si>
    <t>83:09</t>
  </si>
  <si>
    <t>58:09</t>
  </si>
  <si>
    <t>24:16</t>
  </si>
  <si>
    <t>29:56</t>
  </si>
  <si>
    <t>36:14</t>
  </si>
  <si>
    <t>40:24</t>
  </si>
  <si>
    <t>44:05</t>
  </si>
  <si>
    <t>53:40</t>
  </si>
  <si>
    <t>56:57</t>
  </si>
  <si>
    <t>411389</t>
  </si>
  <si>
    <t>87</t>
  </si>
  <si>
    <t>84:59</t>
  </si>
  <si>
    <t>63:59</t>
  </si>
  <si>
    <t>07:21</t>
  </si>
  <si>
    <t>12:42</t>
  </si>
  <si>
    <t>31:55</t>
  </si>
  <si>
    <t>41:20</t>
  </si>
  <si>
    <t>51:51</t>
  </si>
  <si>
    <t>58:59</t>
  </si>
  <si>
    <t>62:36</t>
  </si>
  <si>
    <t>247225</t>
  </si>
  <si>
    <t>74:51</t>
  </si>
  <si>
    <t>65:51</t>
  </si>
  <si>
    <t>23:21</t>
  </si>
  <si>
    <t>38:01</t>
  </si>
  <si>
    <t>41:36</t>
  </si>
  <si>
    <t>64:03</t>
  </si>
  <si>
    <t>2115769</t>
  </si>
  <si>
    <t>164</t>
  </si>
  <si>
    <t>85:04</t>
  </si>
  <si>
    <t>70:04</t>
  </si>
  <si>
    <t>05:09</t>
  </si>
  <si>
    <t>15:44</t>
  </si>
  <si>
    <t>44:43</t>
  </si>
  <si>
    <t>52:40</t>
  </si>
  <si>
    <t>63:22</t>
  </si>
  <si>
    <t>68:40</t>
  </si>
  <si>
    <t>219313</t>
  </si>
  <si>
    <t>100:09</t>
  </si>
  <si>
    <t>71:09</t>
  </si>
  <si>
    <t>06:15</t>
  </si>
  <si>
    <t>32:48</t>
  </si>
  <si>
    <t>38:24</t>
  </si>
  <si>
    <t>50:34</t>
  </si>
  <si>
    <t>54:29</t>
  </si>
  <si>
    <t>60:44</t>
  </si>
  <si>
    <t>67:30</t>
  </si>
  <si>
    <t>69:54</t>
  </si>
  <si>
    <t>236863</t>
  </si>
  <si>
    <t>354</t>
  </si>
  <si>
    <t>110:46</t>
  </si>
  <si>
    <t>87:46</t>
  </si>
  <si>
    <t>17</t>
  </si>
  <si>
    <t>35:32</t>
  </si>
  <si>
    <t>42:04</t>
  </si>
  <si>
    <t>51:05</t>
  </si>
  <si>
    <t>60:25</t>
  </si>
  <si>
    <t>69:27</t>
  </si>
  <si>
    <t>78:32</t>
  </si>
  <si>
    <t>84:39</t>
  </si>
  <si>
    <t>406868</t>
  </si>
  <si>
    <t>138:57</t>
  </si>
  <si>
    <t>101:57</t>
  </si>
  <si>
    <t>18</t>
  </si>
  <si>
    <t>09:50</t>
  </si>
  <si>
    <t>13:35</t>
  </si>
  <si>
    <t>18:56</t>
  </si>
  <si>
    <t>30:43</t>
  </si>
  <si>
    <t>67:09</t>
  </si>
  <si>
    <t>72:37</t>
  </si>
  <si>
    <t>83:45</t>
  </si>
  <si>
    <t>91:13</t>
  </si>
  <si>
    <t>100:06</t>
  </si>
  <si>
    <t>410619</t>
  </si>
  <si>
    <t>156:39</t>
  </si>
  <si>
    <t>109:39</t>
  </si>
  <si>
    <t>19</t>
  </si>
  <si>
    <t>35:13</t>
  </si>
  <si>
    <t>38:36</t>
  </si>
  <si>
    <t>60:24</t>
  </si>
  <si>
    <t>66:16</t>
  </si>
  <si>
    <t>72:08</t>
  </si>
  <si>
    <t>97:12</t>
  </si>
  <si>
    <t>102:53</t>
  </si>
  <si>
    <t>107:30</t>
  </si>
  <si>
    <t>421655</t>
  </si>
  <si>
    <t>893847</t>
  </si>
  <si>
    <t>108</t>
  </si>
  <si>
    <t>888974</t>
  </si>
  <si>
    <t>76</t>
  </si>
  <si>
    <t>2113447</t>
  </si>
  <si>
    <t>137</t>
  </si>
  <si>
    <t>7551552</t>
  </si>
  <si>
    <t>31:46</t>
  </si>
  <si>
    <t>29:46</t>
  </si>
  <si>
    <t>04:39</t>
  </si>
  <si>
    <t>09:19</t>
  </si>
  <si>
    <t>16:35</t>
  </si>
  <si>
    <t>29:03</t>
  </si>
  <si>
    <t>7055033</t>
  </si>
  <si>
    <t>31:09</t>
  </si>
  <si>
    <t>01:30</t>
  </si>
  <si>
    <t>04:52</t>
  </si>
  <si>
    <t>06:39</t>
  </si>
  <si>
    <t>16:29</t>
  </si>
  <si>
    <t>19:37</t>
  </si>
  <si>
    <t>30:19</t>
  </si>
  <si>
    <t>347</t>
  </si>
  <si>
    <t>2115765</t>
  </si>
  <si>
    <t>257</t>
  </si>
  <si>
    <t>8300220</t>
  </si>
  <si>
    <t>275</t>
  </si>
  <si>
    <t>95:44</t>
  </si>
  <si>
    <t>29:44</t>
  </si>
  <si>
    <t>01:13</t>
  </si>
  <si>
    <t>02:33</t>
  </si>
  <si>
    <t>13:59</t>
  </si>
  <si>
    <t>15:42</t>
  </si>
  <si>
    <t>18:17</t>
  </si>
  <si>
    <t>20:11</t>
  </si>
  <si>
    <t>27:14</t>
  </si>
  <si>
    <t>29:10</t>
  </si>
  <si>
    <t>7000818</t>
  </si>
  <si>
    <t>94:23</t>
  </si>
  <si>
    <t>36:23</t>
  </si>
  <si>
    <t>02:18</t>
  </si>
  <si>
    <t>03:43</t>
  </si>
  <si>
    <t>06:29</t>
  </si>
  <si>
    <t>09:29</t>
  </si>
  <si>
    <t>21:16</t>
  </si>
  <si>
    <t>24:14</t>
  </si>
  <si>
    <t>2133024</t>
  </si>
  <si>
    <t>117</t>
  </si>
  <si>
    <t>116:13</t>
  </si>
  <si>
    <t>54:13</t>
  </si>
  <si>
    <t>04:49</t>
  </si>
  <si>
    <t>12:27</t>
  </si>
  <si>
    <t>37:22</t>
  </si>
  <si>
    <t>40:58</t>
  </si>
  <si>
    <t>53:01</t>
  </si>
  <si>
    <t>344</t>
  </si>
  <si>
    <t>345</t>
  </si>
  <si>
    <t>2113348</t>
  </si>
  <si>
    <t>203</t>
  </si>
  <si>
    <t>113:21</t>
  </si>
  <si>
    <t>36:21</t>
  </si>
  <si>
    <t>05:53</t>
  </si>
  <si>
    <t>08:22</t>
  </si>
  <si>
    <t>24:19</t>
  </si>
  <si>
    <t>30:30</t>
  </si>
  <si>
    <t>8431111</t>
  </si>
  <si>
    <t>272</t>
  </si>
  <si>
    <t>99:37</t>
  </si>
  <si>
    <t>36:37</t>
  </si>
  <si>
    <t>06:54</t>
  </si>
  <si>
    <t>09:43</t>
  </si>
  <si>
    <t>12:20</t>
  </si>
  <si>
    <t>16:05</t>
  </si>
  <si>
    <t>23:41</t>
  </si>
  <si>
    <t>29:28</t>
  </si>
  <si>
    <t>2132926</t>
  </si>
  <si>
    <t>240</t>
  </si>
  <si>
    <t>99:47</t>
  </si>
  <si>
    <t>38:47</t>
  </si>
  <si>
    <t>10:08</t>
  </si>
  <si>
    <t>12:40</t>
  </si>
  <si>
    <t>18:13</t>
  </si>
  <si>
    <t>20:48</t>
  </si>
  <si>
    <t>31:23</t>
  </si>
  <si>
    <t>33:08</t>
  </si>
  <si>
    <t>35:37</t>
  </si>
  <si>
    <t>37:47</t>
  </si>
  <si>
    <t>2113332</t>
  </si>
  <si>
    <t>228</t>
  </si>
  <si>
    <t>73:00</t>
  </si>
  <si>
    <t>113:58</t>
  </si>
  <si>
    <t>06:35</t>
  </si>
  <si>
    <t>15:09</t>
  </si>
  <si>
    <t>17:34</t>
  </si>
  <si>
    <t>28:17</t>
  </si>
  <si>
    <t>33:07</t>
  </si>
  <si>
    <t>34:55</t>
  </si>
  <si>
    <t>39:56</t>
  </si>
  <si>
    <t>2133352</t>
  </si>
  <si>
    <t>114:02</t>
  </si>
  <si>
    <t>47:02</t>
  </si>
  <si>
    <t>08:35</t>
  </si>
  <si>
    <t>16:20</t>
  </si>
  <si>
    <t>23:37</t>
  </si>
  <si>
    <t>34:20</t>
  </si>
  <si>
    <t>40:59</t>
  </si>
  <si>
    <t>43:38</t>
  </si>
  <si>
    <t>45:58</t>
  </si>
  <si>
    <t>237598</t>
  </si>
  <si>
    <t>161</t>
  </si>
  <si>
    <t>75:00</t>
  </si>
  <si>
    <t>124:31</t>
  </si>
  <si>
    <t>49:31</t>
  </si>
  <si>
    <t>04:45</t>
  </si>
  <si>
    <t>07:09</t>
  </si>
  <si>
    <t>12:59</t>
  </si>
  <si>
    <t>15:50</t>
  </si>
  <si>
    <t>26:37</t>
  </si>
  <si>
    <t>31:15</t>
  </si>
  <si>
    <t>35:58</t>
  </si>
  <si>
    <t>48:31</t>
  </si>
  <si>
    <t>2100979</t>
  </si>
  <si>
    <t>146:04</t>
  </si>
  <si>
    <t>75:04</t>
  </si>
  <si>
    <t>11:04</t>
  </si>
  <si>
    <t>36:33</t>
  </si>
  <si>
    <t>57:10</t>
  </si>
  <si>
    <t>62:32</t>
  </si>
  <si>
    <t>64:10</t>
  </si>
  <si>
    <t>66:24</t>
  </si>
  <si>
    <t>74:03</t>
  </si>
  <si>
    <t>2148492</t>
  </si>
  <si>
    <t>169</t>
  </si>
  <si>
    <t>77:04</t>
  </si>
  <si>
    <t>06:33</t>
  </si>
  <si>
    <t>10:25</t>
  </si>
  <si>
    <t>14:32</t>
  </si>
  <si>
    <t>19:41</t>
  </si>
  <si>
    <t>30:17</t>
  </si>
  <si>
    <t>36:54</t>
  </si>
  <si>
    <t>45:44</t>
  </si>
  <si>
    <t>66:26</t>
  </si>
  <si>
    <t>68:51</t>
  </si>
  <si>
    <t>76:15</t>
  </si>
  <si>
    <t>2144745</t>
  </si>
  <si>
    <t>172</t>
  </si>
  <si>
    <t>146:05</t>
  </si>
  <si>
    <t>81:05</t>
  </si>
  <si>
    <t>10:37</t>
  </si>
  <si>
    <t>14:30</t>
  </si>
  <si>
    <t>18:26</t>
  </si>
  <si>
    <t>23:31</t>
  </si>
  <si>
    <t>42:36</t>
  </si>
  <si>
    <t>63:07</t>
  </si>
  <si>
    <t>68:28</t>
  </si>
  <si>
    <t>70:20</t>
  </si>
  <si>
    <t>72:39</t>
  </si>
  <si>
    <t>342</t>
  </si>
  <si>
    <t>79:00</t>
  </si>
  <si>
    <t>343</t>
  </si>
  <si>
    <t>81:00</t>
  </si>
  <si>
    <t>8445444</t>
  </si>
  <si>
    <t>282</t>
  </si>
  <si>
    <t>42:38</t>
  </si>
  <si>
    <t>29:38</t>
  </si>
  <si>
    <t>07:58</t>
  </si>
  <si>
    <t>10:46</t>
  </si>
  <si>
    <t>12:11</t>
  </si>
  <si>
    <t>15:19</t>
  </si>
  <si>
    <t>17:03</t>
  </si>
  <si>
    <t>18:46</t>
  </si>
  <si>
    <t>20:45</t>
  </si>
  <si>
    <t>28:57</t>
  </si>
  <si>
    <t>5768</t>
  </si>
  <si>
    <t>286</t>
  </si>
  <si>
    <t>13:36</t>
  </si>
  <si>
    <t>20:54</t>
  </si>
  <si>
    <t>30:59</t>
  </si>
  <si>
    <t>32:52</t>
  </si>
  <si>
    <t>770914</t>
  </si>
  <si>
    <t>160</t>
  </si>
  <si>
    <t>88:48</t>
  </si>
  <si>
    <t>83:48</t>
  </si>
  <si>
    <t>10:26</t>
  </si>
  <si>
    <t>15:06</t>
  </si>
  <si>
    <t>27:15</t>
  </si>
  <si>
    <t>46:52</t>
  </si>
  <si>
    <t>49:44</t>
  </si>
  <si>
    <t>55:58</t>
  </si>
  <si>
    <t>74:31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</si>
  <si>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</si>
  <si>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</si>
  <si>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</si>
  <si>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</si>
  <si>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</si>
  <si>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</si>
  <si>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</si>
  <si>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</si>
  <si>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</si>
  <si>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02:17</t>
  </si>
  <si>
    <t>03:48</t>
  </si>
  <si>
    <t>06:32</t>
  </si>
  <si>
    <t>13:30</t>
  </si>
  <si>
    <t>16:03</t>
  </si>
  <si>
    <t>25:25</t>
  </si>
  <si>
    <t>28:04</t>
  </si>
  <si>
    <t>33:53</t>
  </si>
  <si>
    <t>1403140</t>
  </si>
  <si>
    <t>252</t>
  </si>
  <si>
    <t>96:07</t>
  </si>
  <si>
    <t>42:07</t>
  </si>
  <si>
    <t>01:52</t>
  </si>
  <si>
    <t>03:20</t>
  </si>
  <si>
    <t>07:54</t>
  </si>
  <si>
    <t>10:11</t>
  </si>
  <si>
    <t>12:04</t>
  </si>
  <si>
    <t>19:34</t>
  </si>
  <si>
    <t>27:22</t>
  </si>
  <si>
    <t>41:25</t>
  </si>
  <si>
    <t>2105108</t>
  </si>
  <si>
    <t>86:57</t>
  </si>
  <si>
    <t>46:57</t>
  </si>
  <si>
    <t>06:08</t>
  </si>
  <si>
    <t>09:18</t>
  </si>
  <si>
    <t>20:39</t>
  </si>
  <si>
    <t>29:02</t>
  </si>
  <si>
    <t>39:11</t>
  </si>
  <si>
    <t>43:13</t>
  </si>
  <si>
    <t>46:01</t>
  </si>
  <si>
    <t>8041177</t>
  </si>
  <si>
    <t>118:56</t>
  </si>
  <si>
    <t>70:56</t>
  </si>
  <si>
    <t>05:48</t>
  </si>
  <si>
    <t>07:23</t>
  </si>
  <si>
    <t>19:14</t>
  </si>
  <si>
    <t>27:09</t>
  </si>
  <si>
    <t>32:42</t>
  </si>
  <si>
    <t>48:14</t>
  </si>
  <si>
    <t>51:16</t>
  </si>
  <si>
    <t>60:58</t>
  </si>
  <si>
    <t>66:02</t>
  </si>
  <si>
    <t>70:01</t>
  </si>
  <si>
    <t>2128411</t>
  </si>
  <si>
    <t>200</t>
  </si>
  <si>
    <t>116:40</t>
  </si>
  <si>
    <t>72:40</t>
  </si>
  <si>
    <t>07:22</t>
  </si>
  <si>
    <t>22:24</t>
  </si>
  <si>
    <t>25:17</t>
  </si>
  <si>
    <t>36:39</t>
  </si>
  <si>
    <t>52:26</t>
  </si>
  <si>
    <t>55:25</t>
  </si>
  <si>
    <t>61:05</t>
  </si>
  <si>
    <t>63:35</t>
  </si>
  <si>
    <t>69:10</t>
  </si>
  <si>
    <t>71:50</t>
  </si>
  <si>
    <t>8339339</t>
  </si>
  <si>
    <t>26</t>
  </si>
  <si>
    <t>128:31</t>
  </si>
  <si>
    <t>78:31</t>
  </si>
  <si>
    <t>05:28</t>
  </si>
  <si>
    <t>07:51</t>
  </si>
  <si>
    <t>11:17</t>
  </si>
  <si>
    <t>25:16</t>
  </si>
  <si>
    <t>27:42</t>
  </si>
  <si>
    <t>33:41</t>
  </si>
  <si>
    <t>43:26</t>
  </si>
  <si>
    <t>51:37</t>
  </si>
  <si>
    <t>58:18</t>
  </si>
  <si>
    <t>62:02</t>
  </si>
  <si>
    <t>74:47</t>
  </si>
  <si>
    <t>77:21</t>
  </si>
  <si>
    <t>311</t>
  </si>
  <si>
    <t>310</t>
  </si>
  <si>
    <t>2148497</t>
  </si>
  <si>
    <t>192</t>
  </si>
  <si>
    <t>37:48</t>
  </si>
  <si>
    <t>07:35</t>
  </si>
  <si>
    <t>10:15</t>
  </si>
  <si>
    <t>16:54</t>
  </si>
  <si>
    <t>24:24</t>
  </si>
  <si>
    <t>28:10</t>
  </si>
  <si>
    <t>30:01</t>
  </si>
  <si>
    <t>8440330</t>
  </si>
  <si>
    <t>111</t>
  </si>
  <si>
    <t>86:14</t>
  </si>
  <si>
    <t>39:14</t>
  </si>
  <si>
    <t>06:47</t>
  </si>
  <si>
    <t>15:45</t>
  </si>
  <si>
    <t>22:52</t>
  </si>
  <si>
    <t>27:05</t>
  </si>
  <si>
    <t>32:55</t>
  </si>
  <si>
    <t>35:18</t>
  </si>
  <si>
    <t>7000644</t>
  </si>
  <si>
    <t>151</t>
  </si>
  <si>
    <t>95:01</t>
  </si>
  <si>
    <t>07:27</t>
  </si>
  <si>
    <t>20:25</t>
  </si>
  <si>
    <t>33:58</t>
  </si>
  <si>
    <t>38:45</t>
  </si>
  <si>
    <t>45:05</t>
  </si>
  <si>
    <t>2143665</t>
  </si>
  <si>
    <t>245</t>
  </si>
  <si>
    <t>111:18</t>
  </si>
  <si>
    <t>54:18</t>
  </si>
  <si>
    <t>12:12</t>
  </si>
  <si>
    <t>23:59</t>
  </si>
  <si>
    <t>28:35</t>
  </si>
  <si>
    <t>34:19</t>
  </si>
  <si>
    <t>41:37</t>
  </si>
  <si>
    <t>52:50</t>
  </si>
  <si>
    <t>361853</t>
  </si>
  <si>
    <t>96</t>
  </si>
  <si>
    <t>100:04</t>
  </si>
  <si>
    <t>59:04</t>
  </si>
  <si>
    <t>10:01</t>
  </si>
  <si>
    <t>13:50</t>
  </si>
  <si>
    <t>17:05</t>
  </si>
  <si>
    <t>37:11</t>
  </si>
  <si>
    <t>43:32</t>
  </si>
  <si>
    <t>50:26</t>
  </si>
  <si>
    <t>52:43</t>
  </si>
  <si>
    <t>57:57</t>
  </si>
  <si>
    <t>2442601</t>
  </si>
  <si>
    <t>107:40</t>
  </si>
  <si>
    <t>62:40</t>
  </si>
  <si>
    <t>08:34</t>
  </si>
  <si>
    <t>11:05</t>
  </si>
  <si>
    <t>21:09</t>
  </si>
  <si>
    <t>28:03</t>
  </si>
  <si>
    <t>35:30</t>
  </si>
  <si>
    <t>49:49</t>
  </si>
  <si>
    <t>51:10</t>
  </si>
  <si>
    <t>54:15</t>
  </si>
  <si>
    <t>61:43</t>
  </si>
  <si>
    <t>9201754</t>
  </si>
  <si>
    <t>128</t>
  </si>
  <si>
    <t>102:58</t>
  </si>
  <si>
    <t>63:58</t>
  </si>
  <si>
    <t>15:48</t>
  </si>
  <si>
    <t>29:32</t>
  </si>
  <si>
    <t>45:28</t>
  </si>
  <si>
    <t>55:03</t>
  </si>
  <si>
    <t>56:37</t>
  </si>
  <si>
    <t>59:12</t>
  </si>
  <si>
    <t>63:04</t>
  </si>
  <si>
    <t>222404</t>
  </si>
  <si>
    <t>81</t>
  </si>
  <si>
    <t>123:39</t>
  </si>
  <si>
    <t>64:39</t>
  </si>
  <si>
    <t>10:56</t>
  </si>
  <si>
    <t>16:18</t>
  </si>
  <si>
    <t>23:38</t>
  </si>
  <si>
    <t>28:50</t>
  </si>
  <si>
    <t>33:40</t>
  </si>
  <si>
    <t>52:01</t>
  </si>
  <si>
    <t>53:31</t>
  </si>
  <si>
    <t>57:50</t>
  </si>
  <si>
    <t>63:32</t>
  </si>
  <si>
    <t>2143680</t>
  </si>
  <si>
    <t>100:10</t>
  </si>
  <si>
    <t>65:10</t>
  </si>
  <si>
    <t>07:01</t>
  </si>
  <si>
    <t>16:01</t>
  </si>
  <si>
    <t>20:01</t>
  </si>
  <si>
    <t>24:22</t>
  </si>
  <si>
    <t>28:30</t>
  </si>
  <si>
    <t>57:27</t>
  </si>
  <si>
    <t>59:20</t>
  </si>
  <si>
    <t>61:40</t>
  </si>
  <si>
    <t>64:08</t>
  </si>
  <si>
    <t>2126435</t>
  </si>
  <si>
    <t>108:22</t>
  </si>
  <si>
    <t>65:22</t>
  </si>
  <si>
    <t>11:41</t>
  </si>
  <si>
    <t>14:52</t>
  </si>
  <si>
    <t>19:33</t>
  </si>
  <si>
    <t>22:47</t>
  </si>
  <si>
    <t>41:19</t>
  </si>
  <si>
    <t>51:30</t>
  </si>
  <si>
    <t>54:03</t>
  </si>
  <si>
    <t>57:21</t>
  </si>
  <si>
    <t>63:47</t>
  </si>
  <si>
    <t>1234109</t>
  </si>
  <si>
    <t>82</t>
  </si>
  <si>
    <t>141:10</t>
  </si>
  <si>
    <t>86:10</t>
  </si>
  <si>
    <t>08:59</t>
  </si>
  <si>
    <t>28:08</t>
  </si>
  <si>
    <t>31:41</t>
  </si>
  <si>
    <t>38:09</t>
  </si>
  <si>
    <t>69:58</t>
  </si>
  <si>
    <t>73:11</t>
  </si>
  <si>
    <t>78:38</t>
  </si>
  <si>
    <t>84:54</t>
  </si>
  <si>
    <t>338</t>
  </si>
  <si>
    <t>355</t>
  </si>
  <si>
    <t>893810</t>
  </si>
  <si>
    <t>256</t>
  </si>
  <si>
    <t>2120666</t>
  </si>
  <si>
    <t>299</t>
  </si>
  <si>
    <t>73:38</t>
  </si>
  <si>
    <t>41:38</t>
  </si>
  <si>
    <t>17:38</t>
  </si>
  <si>
    <t>23:48</t>
  </si>
  <si>
    <t>26:01</t>
  </si>
  <si>
    <t>28:47</t>
  </si>
  <si>
    <t>36:16</t>
  </si>
  <si>
    <t>38:54</t>
  </si>
  <si>
    <t>40:44</t>
  </si>
  <si>
    <t>2144746</t>
  </si>
  <si>
    <t>182</t>
  </si>
  <si>
    <t>76:04</t>
  </si>
  <si>
    <t>48:04</t>
  </si>
  <si>
    <t>07:50</t>
  </si>
  <si>
    <t>14:58</t>
  </si>
  <si>
    <t>23:55</t>
  </si>
  <si>
    <t>25:47</t>
  </si>
  <si>
    <t>44:06</t>
  </si>
  <si>
    <t>45:42</t>
  </si>
  <si>
    <t>47:09</t>
  </si>
  <si>
    <t>2121769</t>
  </si>
  <si>
    <t>121</t>
  </si>
  <si>
    <t>87:08</t>
  </si>
  <si>
    <t>49:08</t>
  </si>
  <si>
    <t>09:52</t>
  </si>
  <si>
    <t>24:18</t>
  </si>
  <si>
    <t>27:55</t>
  </si>
  <si>
    <t>30:41</t>
  </si>
  <si>
    <t>33:59</t>
  </si>
  <si>
    <t>44:21</t>
  </si>
  <si>
    <t>48:11</t>
  </si>
  <si>
    <t>7207170</t>
  </si>
  <si>
    <t>289</t>
  </si>
  <si>
    <t>52:20</t>
  </si>
  <si>
    <t>09:12</t>
  </si>
  <si>
    <t>17:27</t>
  </si>
  <si>
    <t>19:43</t>
  </si>
  <si>
    <t>28:46</t>
  </si>
  <si>
    <t>34:23</t>
  </si>
  <si>
    <t>37:58</t>
  </si>
  <si>
    <t>46:25</t>
  </si>
  <si>
    <t>49:15</t>
  </si>
  <si>
    <t>2144786</t>
  </si>
  <si>
    <t>130</t>
  </si>
  <si>
    <t>76:38</t>
  </si>
  <si>
    <t>52:38</t>
  </si>
  <si>
    <t>18:33</t>
  </si>
  <si>
    <t>23:52</t>
  </si>
  <si>
    <t>31:21</t>
  </si>
  <si>
    <t>37:19</t>
  </si>
  <si>
    <t>47:14</t>
  </si>
  <si>
    <t>51:36</t>
  </si>
  <si>
    <t>7003400</t>
  </si>
  <si>
    <t>274</t>
  </si>
  <si>
    <t>92:56</t>
  </si>
  <si>
    <t>52:56</t>
  </si>
  <si>
    <t>08:12</t>
  </si>
  <si>
    <t>25:51</t>
  </si>
  <si>
    <t>47:39</t>
  </si>
  <si>
    <t>49:41</t>
  </si>
  <si>
    <t>51:48</t>
  </si>
  <si>
    <t>700021</t>
  </si>
  <si>
    <t>278</t>
  </si>
  <si>
    <t>76:26</t>
  </si>
  <si>
    <t>54:26</t>
  </si>
  <si>
    <t>20:32</t>
  </si>
  <si>
    <t>23:28</t>
  </si>
  <si>
    <t>28:20</t>
  </si>
  <si>
    <t>34:26</t>
  </si>
  <si>
    <t>38:28</t>
  </si>
  <si>
    <t>48:28</t>
  </si>
  <si>
    <t>50:48</t>
  </si>
  <si>
    <t>53:13</t>
  </si>
  <si>
    <t>2133012</t>
  </si>
  <si>
    <t>239</t>
  </si>
  <si>
    <t>101:17</t>
  </si>
  <si>
    <t>22:36</t>
  </si>
  <si>
    <t>39:24</t>
  </si>
  <si>
    <t>43:53</t>
  </si>
  <si>
    <t>58:39</t>
  </si>
  <si>
    <t>61:19</t>
  </si>
  <si>
    <t>63:56</t>
  </si>
  <si>
    <t>2140845</t>
  </si>
  <si>
    <t>269</t>
  </si>
  <si>
    <t>84:43</t>
  </si>
  <si>
    <t>66:43</t>
  </si>
  <si>
    <t>15:17</t>
  </si>
  <si>
    <t>20:18</t>
  </si>
  <si>
    <t>37:05</t>
  </si>
  <si>
    <t>47:17</t>
  </si>
  <si>
    <t>51:01</t>
  </si>
  <si>
    <t>60:52</t>
  </si>
  <si>
    <t>63:09</t>
  </si>
  <si>
    <t>65:18</t>
  </si>
  <si>
    <t>2067883</t>
  </si>
  <si>
    <t>263</t>
  </si>
  <si>
    <t>102:46</t>
  </si>
  <si>
    <t>68:46</t>
  </si>
  <si>
    <t>12:21</t>
  </si>
  <si>
    <t>34:29</t>
  </si>
  <si>
    <t>41:05</t>
  </si>
  <si>
    <t>45:26</t>
  </si>
  <si>
    <t>61:07</t>
  </si>
  <si>
    <t>64:34</t>
  </si>
  <si>
    <t>67:36</t>
  </si>
  <si>
    <t>2084417</t>
  </si>
  <si>
    <t>294</t>
  </si>
  <si>
    <t>115:38</t>
  </si>
  <si>
    <t>71:38</t>
  </si>
  <si>
    <t>10:30</t>
  </si>
  <si>
    <t>14:47</t>
  </si>
  <si>
    <t>24:11</t>
  </si>
  <si>
    <t>30:18</t>
  </si>
  <si>
    <t>39:34</t>
  </si>
  <si>
    <t>44:14</t>
  </si>
  <si>
    <t>57:03</t>
  </si>
  <si>
    <t>68:11</t>
  </si>
  <si>
    <t>70:33</t>
  </si>
  <si>
    <t>2030937</t>
  </si>
  <si>
    <t>221</t>
  </si>
  <si>
    <t>134:53</t>
  </si>
  <si>
    <t>92:53</t>
  </si>
  <si>
    <t>34:28</t>
  </si>
  <si>
    <t>37:45</t>
  </si>
  <si>
    <t>51:09</t>
  </si>
  <si>
    <t>54:56</t>
  </si>
  <si>
    <t>59:44</t>
  </si>
  <si>
    <t>86:50</t>
  </si>
  <si>
    <t>90:53</t>
  </si>
  <si>
    <t>337</t>
  </si>
  <si>
    <t>2105097</t>
  </si>
  <si>
    <t>204</t>
  </si>
  <si>
    <t>2105096</t>
  </si>
  <si>
    <t>88:31</t>
  </si>
  <si>
    <t>42:31</t>
  </si>
  <si>
    <t>14:18</t>
  </si>
  <si>
    <t>20:58</t>
  </si>
  <si>
    <t>23:47</t>
  </si>
  <si>
    <t>26:05</t>
  </si>
  <si>
    <t>336</t>
  </si>
  <si>
    <t>8082973</t>
  </si>
  <si>
    <t>74:45</t>
  </si>
  <si>
    <t>40:45</t>
  </si>
  <si>
    <t>08:06</t>
  </si>
  <si>
    <t>09:53</t>
  </si>
  <si>
    <t>36:08</t>
  </si>
  <si>
    <t>39:32</t>
  </si>
  <si>
    <t>1261971</t>
  </si>
  <si>
    <t>187</t>
  </si>
  <si>
    <t>84:08</t>
  </si>
  <si>
    <t>48:08</t>
  </si>
  <si>
    <t>04:25</t>
  </si>
  <si>
    <t>08:52</t>
  </si>
  <si>
    <t>22:32</t>
  </si>
  <si>
    <t>35:22</t>
  </si>
  <si>
    <t>42:43</t>
  </si>
  <si>
    <t>47:01</t>
  </si>
  <si>
    <t>2109710</t>
  </si>
  <si>
    <t>229</t>
  </si>
  <si>
    <t>56:43</t>
  </si>
  <si>
    <t>04:23</t>
  </si>
  <si>
    <t>10:40</t>
  </si>
  <si>
    <t>18:34</t>
  </si>
  <si>
    <t>22:46</t>
  </si>
  <si>
    <t>34:51</t>
  </si>
  <si>
    <t>42:24</t>
  </si>
  <si>
    <t>47:30</t>
  </si>
  <si>
    <t>237593</t>
  </si>
  <si>
    <t>211</t>
  </si>
  <si>
    <t>51:33</t>
  </si>
  <si>
    <t>04:14</t>
  </si>
  <si>
    <t>05:54</t>
  </si>
  <si>
    <t>20:34</t>
  </si>
  <si>
    <t>30:09</t>
  </si>
  <si>
    <t>37:33</t>
  </si>
  <si>
    <t>44:07</t>
  </si>
  <si>
    <t>48:25</t>
  </si>
  <si>
    <t>7000641</t>
  </si>
  <si>
    <t>127</t>
  </si>
  <si>
    <t>64:17</t>
  </si>
  <si>
    <t>50:17</t>
  </si>
  <si>
    <t>03:58</t>
  </si>
  <si>
    <t>13:25</t>
  </si>
  <si>
    <t>20:44</t>
  </si>
  <si>
    <t>24:56</t>
  </si>
  <si>
    <t>40:07</t>
  </si>
  <si>
    <t>45:37</t>
  </si>
  <si>
    <t>49:18</t>
  </si>
  <si>
    <t>8667809</t>
  </si>
  <si>
    <t>259</t>
  </si>
  <si>
    <t>76:28</t>
  </si>
  <si>
    <t>08:25</t>
  </si>
  <si>
    <t>13:57</t>
  </si>
  <si>
    <t>48:57</t>
  </si>
  <si>
    <t>2121763</t>
  </si>
  <si>
    <t>213</t>
  </si>
  <si>
    <t>52:03</t>
  </si>
  <si>
    <t>06:31</t>
  </si>
  <si>
    <t>17:07</t>
  </si>
  <si>
    <t>22:17</t>
  </si>
  <si>
    <t>32:07</t>
  </si>
  <si>
    <t>47:13</t>
  </si>
  <si>
    <t>51:02</t>
  </si>
  <si>
    <t>2148494</t>
  </si>
  <si>
    <t>171</t>
  </si>
  <si>
    <t>52:33</t>
  </si>
  <si>
    <t>06:36</t>
  </si>
  <si>
    <t>20:24</t>
  </si>
  <si>
    <t>25:46</t>
  </si>
  <si>
    <t>36:17</t>
  </si>
  <si>
    <t>51:39</t>
  </si>
  <si>
    <t>2120027</t>
  </si>
  <si>
    <t>260</t>
  </si>
  <si>
    <t>77:02</t>
  </si>
  <si>
    <t>06:04</t>
  </si>
  <si>
    <t>07:47</t>
  </si>
  <si>
    <t>14:36</t>
  </si>
  <si>
    <t>24:45</t>
  </si>
  <si>
    <t>28:34</t>
  </si>
  <si>
    <t>56:03</t>
  </si>
  <si>
    <t>2442588</t>
  </si>
  <si>
    <t>163</t>
  </si>
  <si>
    <t>87:53</t>
  </si>
  <si>
    <t>57:53</t>
  </si>
  <si>
    <t>14:45</t>
  </si>
  <si>
    <t>23:46</t>
  </si>
  <si>
    <t>29:11</t>
  </si>
  <si>
    <t>50:06</t>
  </si>
  <si>
    <t>56:30</t>
  </si>
  <si>
    <t>888973</t>
  </si>
  <si>
    <t>285</t>
  </si>
  <si>
    <t>65:20</t>
  </si>
  <si>
    <t>04:24</t>
  </si>
  <si>
    <t>10:07</t>
  </si>
  <si>
    <t>12:45</t>
  </si>
  <si>
    <t>16:40</t>
  </si>
  <si>
    <t>21:06</t>
  </si>
  <si>
    <t>28:40</t>
  </si>
  <si>
    <t>36:30</t>
  </si>
  <si>
    <t>53:50</t>
  </si>
  <si>
    <t>58:17</t>
  </si>
  <si>
    <t>219395</t>
  </si>
  <si>
    <t>27</t>
  </si>
  <si>
    <t>84:51</t>
  </si>
  <si>
    <t>62:51</t>
  </si>
  <si>
    <t>04:50</t>
  </si>
  <si>
    <t>50:16</t>
  </si>
  <si>
    <t>237600</t>
  </si>
  <si>
    <t>159</t>
  </si>
  <si>
    <t>107:25</t>
  </si>
  <si>
    <t>69:25</t>
  </si>
  <si>
    <t>06:25</t>
  </si>
  <si>
    <t>13:22</t>
  </si>
  <si>
    <t>26:43</t>
  </si>
  <si>
    <t>41:55</t>
  </si>
  <si>
    <t>64:41</t>
  </si>
  <si>
    <t>68:26</t>
  </si>
  <si>
    <t>7672905</t>
  </si>
  <si>
    <t>146</t>
  </si>
  <si>
    <t>89:30</t>
  </si>
  <si>
    <t>73:30</t>
  </si>
  <si>
    <t>05:13</t>
  </si>
  <si>
    <t>39:19</t>
  </si>
  <si>
    <t>48:48</t>
  </si>
  <si>
    <t>58:47</t>
  </si>
  <si>
    <t>66:08</t>
  </si>
  <si>
    <t>72:01</t>
  </si>
  <si>
    <t>2442590</t>
  </si>
  <si>
    <t>162</t>
  </si>
  <si>
    <t>88:05</t>
  </si>
  <si>
    <t>78:05</t>
  </si>
  <si>
    <t>07:03</t>
  </si>
  <si>
    <t>28:31</t>
  </si>
  <si>
    <t>34:39</t>
  </si>
  <si>
    <t>48:21</t>
  </si>
  <si>
    <t>59:03</t>
  </si>
  <si>
    <t>70:16</t>
  </si>
  <si>
    <t>76:37</t>
  </si>
  <si>
    <t>1919197</t>
  </si>
  <si>
    <t>132</t>
  </si>
  <si>
    <t>105:00</t>
  </si>
  <si>
    <t>17:39</t>
  </si>
  <si>
    <t>21:32</t>
  </si>
  <si>
    <t>33:38</t>
  </si>
  <si>
    <t>44:45</t>
  </si>
  <si>
    <t>57:28</t>
  </si>
  <si>
    <t>67:20</t>
  </si>
  <si>
    <t>79:55</t>
  </si>
  <si>
    <t>334</t>
  </si>
  <si>
    <t>335</t>
  </si>
  <si>
    <t>2123976</t>
  </si>
  <si>
    <t>181</t>
  </si>
  <si>
    <t>636977</t>
  </si>
  <si>
    <t>174</t>
  </si>
  <si>
    <t>75:11</t>
  </si>
  <si>
    <t>09:03</t>
  </si>
  <si>
    <t>11:46</t>
  </si>
  <si>
    <t>16:38</t>
  </si>
  <si>
    <t>23:53</t>
  </si>
  <si>
    <t>33:11</t>
  </si>
  <si>
    <t>36:09</t>
  </si>
  <si>
    <t>40:03</t>
  </si>
  <si>
    <t>42:52</t>
  </si>
  <si>
    <t>2442557</t>
  </si>
  <si>
    <t>197</t>
  </si>
  <si>
    <t>44:58</t>
  </si>
  <si>
    <t>09:59</t>
  </si>
  <si>
    <t>12:41</t>
  </si>
  <si>
    <t>18:16</t>
  </si>
  <si>
    <t>28:07</t>
  </si>
  <si>
    <t>36:36</t>
  </si>
  <si>
    <t>40:28</t>
  </si>
  <si>
    <t>43:34</t>
  </si>
  <si>
    <t>1416414</t>
  </si>
  <si>
    <t>218</t>
  </si>
  <si>
    <t>152:17</t>
  </si>
  <si>
    <t>123:17</t>
  </si>
  <si>
    <t>23:57</t>
  </si>
  <si>
    <t>47:25</t>
  </si>
  <si>
    <t>73:04</t>
  </si>
  <si>
    <t>79:17</t>
  </si>
  <si>
    <t>92:46</t>
  </si>
  <si>
    <t>105:01</t>
  </si>
  <si>
    <t>114:26</t>
  </si>
  <si>
    <t>120:46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</si>
  <si>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</si>
  <si>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</si>
  <si>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</si>
  <si>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</si>
  <si>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</si>
  <si>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</si>
  <si>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</si>
  <si>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</si>
  <si>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131:42</t>
  </si>
  <si>
    <t>75:42</t>
  </si>
  <si>
    <t>2.51</t>
  </si>
  <si>
    <t>15:54</t>
  </si>
  <si>
    <t>19:10</t>
  </si>
  <si>
    <t>23:49</t>
  </si>
  <si>
    <t>47:35</t>
  </si>
  <si>
    <t>66:58</t>
  </si>
  <si>
    <t>72:04</t>
  </si>
  <si>
    <t>74:25</t>
  </si>
  <si>
    <t>236886</t>
  </si>
  <si>
    <t>208</t>
  </si>
  <si>
    <t>133:40</t>
  </si>
  <si>
    <t>81:40</t>
  </si>
  <si>
    <t>09:51</t>
  </si>
  <si>
    <t>14:39</t>
  </si>
  <si>
    <t>48:56</t>
  </si>
  <si>
    <t>51:59</t>
  </si>
  <si>
    <t>71:22</t>
  </si>
  <si>
    <t>79:51</t>
  </si>
  <si>
    <t>2300277</t>
  </si>
  <si>
    <t>133:43</t>
  </si>
  <si>
    <t>85:43</t>
  </si>
  <si>
    <t>06:05</t>
  </si>
  <si>
    <t>09:45</t>
  </si>
  <si>
    <t>13:56</t>
  </si>
  <si>
    <t>56:04</t>
  </si>
  <si>
    <t>74:54</t>
  </si>
  <si>
    <t>80:42</t>
  </si>
  <si>
    <t>83:54</t>
  </si>
  <si>
    <t>330</t>
  </si>
  <si>
    <t>331</t>
  </si>
  <si>
    <t>351</t>
  </si>
  <si>
    <t>22</t>
  </si>
  <si>
    <t>350</t>
  </si>
  <si>
    <t>duljina</t>
  </si>
  <si>
    <t>kontrole</t>
  </si>
  <si>
    <t>uspon</t>
  </si>
  <si>
    <t>Početnici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</si>
  <si>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</si>
  <si>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</si>
  <si>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</si>
  <si>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</si>
  <si>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</si>
  <si>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Ivan Petravić</t>
  </si>
  <si>
    <t>imeprezime_alias</t>
  </si>
  <si>
    <t>natjecatelji alias - novi aliasi</t>
  </si>
  <si>
    <t>Filip Anadolac</t>
  </si>
  <si>
    <t>klub_kratko</t>
  </si>
  <si>
    <t>klub_dugo</t>
  </si>
  <si>
    <t>reg_id</t>
  </si>
  <si>
    <t>Filip Anadolec</t>
  </si>
  <si>
    <t>index natjecatelja u registru</t>
  </si>
  <si>
    <t>novi natjecatelji i novi aliasi natjecatelja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</si>
  <si>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</si>
  <si>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</si>
  <si>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</si>
  <si>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</si>
  <si>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</si>
  <si>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</si>
  <si>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</si>
  <si>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</si>
  <si>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</si>
  <si>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</si>
  <si>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</si>
  <si>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</si>
  <si>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</si>
  <si>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</si>
  <si>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Muković</t>
  </si>
  <si>
    <t>nepoznati natjecatelji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</si>
</sst>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6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7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0" fillId="2" borderId="18" xfId="0" applyFill="1" applyBorder="1" applyAlignment="1">
      <alignment horizontal="left" indent="1"/>
    </xf>
    <xf numFmtId="0" fontId="0" fillId="2" borderId="19" xfId="0" applyFill="1" applyBorder="1" applyAlignment="1">
      <alignment horizontal="left" indent="1"/>
    </xf>
    <xf numFmtId="0" fontId="0" fillId="2" borderId="20" xfId="0" applyFill="1" applyBorder="1" applyAlignment="1">
      <alignment horizontal="left" indent="1"/>
    </xf>
    <xf numFmtId="0" fontId="1" fillId="0" borderId="0" xfId="0" applyFont="1"/>
    <xf numFmtId="0" fontId="1" fillId="3" borderId="28" xfId="0" applyFont="1" applyFill="1" applyBorder="1" applyAlignment="1">
      <alignment horizontal="right" indent="1"/>
    </xf>
    <xf numFmtId="0" fontId="1" fillId="3" borderId="17" xfId="0" applyFont="1" applyFill="1" applyBorder="1" applyAlignment="1">
      <alignment horizontal="left" indent="1"/>
    </xf>
    <xf numFmtId="0" fontId="1" fillId="3" borderId="29" xfId="0" applyFont="1" applyFill="1" applyBorder="1" applyAlignment="1">
      <alignment horizontal="left" indent="1"/>
    </xf>
    <xf numFmtId="0" fontId="1" fillId="2" borderId="27" xfId="0" applyFont="1" applyFill="1" applyBorder="1" applyAlignment="1">
      <alignment horizontal="left" indent="1"/>
    </xf>
    <xf numFmtId="0" fontId="1" fillId="3" borderId="30" xfId="0" applyFont="1" applyFill="1" applyBorder="1" applyAlignment="1">
      <alignment horizontal="left" indent="1"/>
    </xf>
    <xf numFmtId="0" fontId="1" fillId="3" borderId="31" xfId="0" applyFont="1" applyFill="1" applyBorder="1" applyAlignment="1">
      <alignment horizontal="left" indent="1"/>
    </xf>
    <xf numFmtId="0" fontId="0" fillId="4" borderId="21" xfId="0" applyFill="1" applyBorder="1" applyAlignment="1">
      <alignment horizontal="right" indent="1"/>
    </xf>
    <xf numFmtId="0" fontId="0" fillId="4" borderId="16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0" fillId="4" borderId="23" xfId="0" applyFill="1" applyBorder="1" applyAlignment="1">
      <alignment horizontal="right" indent="1"/>
    </xf>
    <xf numFmtId="0" fontId="0" fillId="4" borderId="14" xfId="0" applyFill="1" applyBorder="1" applyAlignment="1">
      <alignment horizontal="left" indent="1"/>
    </xf>
    <xf numFmtId="0" fontId="0" fillId="4" borderId="24" xfId="0" applyFill="1" applyBorder="1" applyAlignment="1">
      <alignment horizontal="right" indent="1"/>
    </xf>
    <xf numFmtId="0" fontId="0" fillId="4" borderId="25" xfId="0" applyFill="1" applyBorder="1" applyAlignment="1">
      <alignment horizontal="right" indent="1"/>
    </xf>
    <xf numFmtId="0" fontId="0" fillId="4" borderId="15" xfId="0" applyFill="1" applyBorder="1" applyAlignment="1">
      <alignment horizontal="left" indent="1"/>
    </xf>
    <xf numFmtId="0" fontId="0" fillId="4" borderId="26" xfId="0" applyFill="1" applyBorder="1" applyAlignment="1">
      <alignment horizontal="right" indent="1"/>
    </xf>
    <xf numFmtId="0" fontId="13" fillId="0" borderId="0" xfId="0" applyFont="1" applyAlignment="1">
      <alignment vertical="top"/>
    </xf>
    <xf numFmtId="0" fontId="0" fillId="4" borderId="32" xfId="0" applyFill="1" applyBorder="1" applyAlignment="1">
      <alignment horizontal="right" indent="1"/>
    </xf>
    <xf numFmtId="0" fontId="0" fillId="4" borderId="33" xfId="0" applyFill="1" applyBorder="1" applyAlignment="1">
      <alignment horizontal="right" indent="1"/>
    </xf>
    <xf numFmtId="0" fontId="0" fillId="4" borderId="34" xfId="0" applyFill="1" applyBorder="1" applyAlignment="1">
      <alignment horizontal="right" indent="1"/>
    </xf>
    <xf numFmtId="0" fontId="1" fillId="3" borderId="27" xfId="0" applyFont="1" applyFill="1" applyBorder="1" applyAlignment="1">
      <alignment horizontal="left" indent="1"/>
    </xf>
    <xf numFmtId="0" fontId="1" fillId="3" borderId="28" xfId="0" applyFont="1" applyFill="1" applyBorder="1" applyAlignment="1">
      <alignment horizontal="left" indent="1"/>
    </xf>
    <xf numFmtId="0" fontId="0" fillId="3" borderId="18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0" borderId="35" xfId="0" applyFill="1" applyBorder="1"/>
    <xf numFmtId="0" fontId="14" fillId="2" borderId="27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left" indent="1"/>
    </xf>
    <xf numFmtId="0" fontId="0" fillId="4" borderId="5" xfId="0" applyFill="1" applyBorder="1" applyAlignment="1">
      <alignment horizontal="left" indent="1"/>
    </xf>
    <xf numFmtId="0" fontId="0" fillId="4" borderId="6" xfId="0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2" borderId="36" xfId="0" applyFill="1" applyBorder="1" applyAlignment="1">
      <alignment horizontal="left" indent="1"/>
    </xf>
    <xf numFmtId="0" fontId="0" fillId="0" borderId="0" xfId="0" applyBorder="1"/>
    <xf numFmtId="0" fontId="15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left" inden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left" indent="1"/>
    </xf>
    <xf numFmtId="0" fontId="0" fillId="4" borderId="26" xfId="0" applyFill="1" applyBorder="1" applyAlignment="1">
      <alignment horizontal="center"/>
    </xf>
    <xf numFmtId="0" fontId="0" fillId="4" borderId="30" xfId="0" applyFill="1" applyBorder="1" applyAlignment="1">
      <alignment horizontal="left" indent="1"/>
    </xf>
    <xf numFmtId="0" fontId="0" fillId="4" borderId="2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5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left" indent="1"/>
    </xf>
    <xf numFmtId="0" fontId="1" fillId="4" borderId="31" xfId="0" applyFont="1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0" fillId="4" borderId="24" xfId="0" applyFill="1" applyBorder="1" applyAlignment="1">
      <alignment horizontal="left" indent="1"/>
    </xf>
    <xf numFmtId="0" fontId="0" fillId="4" borderId="26" xfId="0" applyFill="1" applyBorder="1" applyAlignment="1">
      <alignment horizontal="left" indent="1"/>
    </xf>
    <xf numFmtId="0" fontId="1" fillId="4" borderId="37" xfId="0" applyFont="1" applyFill="1" applyBorder="1" applyAlignment="1">
      <alignment horizontal="center"/>
    </xf>
    <xf numFmtId="0" fontId="0" fillId="4" borderId="37" xfId="0" applyFill="1" applyBorder="1" applyAlignment="1">
      <alignment horizontal="left" indent="1"/>
    </xf>
    <xf numFmtId="0" fontId="0" fillId="4" borderId="37" xfId="0" applyFill="1" applyBorder="1" applyAlignment="1">
      <alignment horizontal="center"/>
    </xf>
    <xf numFmtId="0" fontId="1" fillId="4" borderId="37" xfId="0" applyFont="1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0" borderId="0" xfId="0" applyFont="1" applyBorder="1"/>
    <xf numFmtId="0" fontId="1" fillId="4" borderId="31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4" borderId="30" xfId="0" applyFont="1" applyFill="1" applyBorder="1" applyAlignment="1">
      <alignment horizontal="left" indent="1"/>
    </xf>
    <xf numFmtId="0" fontId="0" fillId="4" borderId="37" xfId="0" applyFont="1" applyFill="1" applyBorder="1" applyAlignment="1">
      <alignment horizontal="center"/>
    </xf>
    <xf numFmtId="0" fontId="0" fillId="4" borderId="3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2" fillId="7" borderId="38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2" fillId="0" borderId="0" xfId="0" applyFont="1" applyAlignment="1">
      <alignment horizontal="left"/>
    </xf>
    <xf numFmtId="0" fontId="8" fillId="0" borderId="0" xfId="0" applyFont="1" applyBorder="1" applyAlignment="1">
      <alignment horizontal="left" vertical="top" indent="1"/>
    </xf>
    <xf numFmtId="0" fontId="0" fillId="4" borderId="39" xfId="0" applyFill="1" applyBorder="1" applyAlignment="1">
      <alignment horizontal="center"/>
    </xf>
    <xf numFmtId="0" fontId="0" fillId="4" borderId="39" xfId="0" applyFill="1" applyBorder="1" applyAlignment="1">
      <alignment horizontal="left" indent="1"/>
    </xf>
    <xf numFmtId="0" fontId="0" fillId="4" borderId="40" xfId="0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left" indent="1"/>
    </xf>
    <xf numFmtId="0" fontId="0" fillId="4" borderId="42" xfId="0" applyFill="1" applyBorder="1" applyAlignment="1">
      <alignment horizontal="left" indent="1"/>
    </xf>
    <xf numFmtId="0" fontId="0" fillId="4" borderId="43" xfId="0" applyFill="1" applyBorder="1" applyAlignment="1">
      <alignment horizontal="left" indent="1"/>
    </xf>
    <xf numFmtId="0" fontId="1" fillId="4" borderId="3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1" fillId="3" borderId="37" xfId="0" applyFont="1" applyFill="1" applyBorder="1" applyAlignment="1">
      <alignment horizontal="left" indent="1"/>
    </xf>
    <xf numFmtId="0" fontId="0" fillId="4" borderId="44" xfId="0" applyFill="1" applyBorder="1" applyAlignment="1">
      <alignment horizontal="left" indent="1"/>
    </xf>
    <xf numFmtId="0" fontId="0" fillId="4" borderId="45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3" borderId="8" xfId="0" applyFont="1" applyFill="1" applyBorder="1" applyAlignment="1">
      <alignment horizontal="center"/>
    </xf>
    <xf numFmtId="0" fontId="0" fillId="0" borderId="46" xfId="0" applyFill="1" applyBorder="1"/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top" indent="1"/>
    </xf>
    <xf numFmtId="0" fontId="1" fillId="4" borderId="0" xfId="0" applyFont="1" applyFill="1" applyBorder="1" applyAlignment="1">
      <alignment horizontal="center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23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24" xfId="0" applyFill="1" applyBorder="1" applyAlignment="1" applyProtection="1">
      <alignment horizontal="left" indent="1"/>
      <protection locked="0"/>
    </xf>
    <xf numFmtId="0" fontId="0" fillId="3" borderId="25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2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vertical="top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23" xfId="0" applyFill="1" applyBorder="1" applyAlignment="1" applyProtection="1">
      <alignment horizontal="right" indent="1"/>
      <protection locked="0"/>
    </xf>
    <xf numFmtId="0" fontId="0" fillId="3" borderId="25" xfId="0" applyFill="1" applyBorder="1" applyAlignment="1" applyProtection="1">
      <alignment horizontal="right" indent="1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4" xfId="0" applyFill="1" applyBorder="1" applyAlignment="1" applyProtection="1">
      <alignment horizontal="right" indent="1"/>
      <protection locked="0"/>
    </xf>
    <xf numFmtId="0" fontId="0" fillId="3" borderId="24" xfId="0" applyFill="1" applyBorder="1" applyAlignment="1" applyProtection="1">
      <alignment horizontal="righ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right" indent="1"/>
      <protection locked="0"/>
    </xf>
    <xf numFmtId="0" fontId="0" fillId="3" borderId="26" xfId="0" applyFill="1" applyBorder="1" applyAlignment="1" applyProtection="1">
      <alignment horizontal="right" indent="1"/>
      <protection locked="0"/>
    </xf>
    <xf numFmtId="0" fontId="9" fillId="3" borderId="8" xfId="0" applyFont="1" applyFill="1" applyBorder="1" applyAlignment="1" applyProtection="1">
      <alignment horizontal="left" indent="1"/>
      <protection locked="0"/>
    </xf>
    <xf numFmtId="0" fontId="9" fillId="3" borderId="8" xfId="0" quotePrefix="1" applyFont="1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  <xf numFmtId="0" fontId="0" fillId="3" borderId="20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30" xfId="0" applyFont="1" applyFill="1" applyBorder="1" applyAlignment="1">
      <alignment horizontal="right" wrapText="1" indent="1"/>
    </xf>
    <xf numFmtId="0" fontId="1" fillId="4" borderId="37" xfId="0" applyFont="1" applyFill="1" applyBorder="1" applyAlignment="1">
      <alignment horizontal="right" wrapText="1" indent="1"/>
    </xf>
    <xf numFmtId="0" fontId="1" fillId="4" borderId="31" xfId="0" applyFont="1" applyFill="1" applyBorder="1" applyAlignment="1">
      <alignment horizontal="right" wrapText="1" indent="1"/>
    </xf>
    <xf numFmtId="0" fontId="1" fillId="3" borderId="30" xfId="0" applyFont="1" applyFill="1" applyBorder="1" applyAlignment="1">
      <alignment horizontal="right" indent="1"/>
    </xf>
    <xf numFmtId="0" fontId="1" fillId="3" borderId="37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right" indent="1"/>
    </xf>
    <xf numFmtId="0" fontId="1" fillId="3" borderId="31" xfId="0" applyFont="1" applyFill="1" applyBorder="1" applyAlignment="1">
      <alignment horizontal="right" indent="1"/>
    </xf>
    <xf numFmtId="0" fontId="1" fillId="4" borderId="27" xfId="0" applyFont="1" applyFill="1" applyBorder="1" applyAlignment="1">
      <alignment horizontal="right" indent="1"/>
    </xf>
    <xf numFmtId="0" fontId="0" fillId="4" borderId="47" xfId="0" applyFill="1" applyBorder="1" applyAlignment="1">
      <alignment horizontal="right" indent="1"/>
    </xf>
    <xf numFmtId="0" fontId="0" fillId="4" borderId="48" xfId="0" applyFill="1" applyBorder="1" applyAlignment="1">
      <alignment horizontal="right" indent="1"/>
    </xf>
    <xf numFmtId="0" fontId="0" fillId="4" borderId="49" xfId="0" applyFill="1" applyBorder="1" applyAlignment="1">
      <alignment horizontal="right" indent="1"/>
    </xf>
    <xf numFmtId="0" fontId="1" fillId="4" borderId="30" xfId="0" applyFont="1" applyFill="1" applyBorder="1" applyAlignment="1">
      <alignment horizontal="right" indent="1"/>
    </xf>
    <xf numFmtId="0" fontId="0" fillId="2" borderId="6" xfId="0" applyFill="1" applyBorder="1" applyAlignment="1">
      <alignment horizontal="left" indent="1"/>
    </xf>
    <xf numFmtId="0" fontId="0" fillId="2" borderId="7" xfId="0" applyFill="1" applyBorder="1" applyAlignment="1">
      <alignment horizontal="left" indent="1"/>
    </xf>
    <xf numFmtId="0" fontId="1" fillId="0" borderId="0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2" fillId="0" borderId="0" xfId="0" quotePrefix="1" applyFont="1" applyAlignment="1">
      <alignment horizontal="left"/>
    </xf>
    <xf numFmtId="0" fontId="0" fillId="4" borderId="0" xfId="0" applyFill="1" applyBorder="1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4" borderId="30" xfId="0" applyNumberFormat="1" applyFill="1" applyBorder="1" applyAlignment="1">
      <alignment horizontal="left" indent="1"/>
    </xf>
    <xf numFmtId="49" fontId="0" fillId="4" borderId="37" xfId="0" applyNumberFormat="1" applyFill="1" applyBorder="1" applyAlignment="1">
      <alignment horizontal="left" indent="1"/>
    </xf>
    <xf numFmtId="49" fontId="0" fillId="4" borderId="31" xfId="0" applyNumberFormat="1" applyFill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49" fontId="0" fillId="0" borderId="52" xfId="0" applyNumberFormat="1" applyBorder="1" applyAlignment="1">
      <alignment horizontal="left" indent="1"/>
    </xf>
    <xf numFmtId="49" fontId="0" fillId="0" borderId="53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49" fontId="0" fillId="0" borderId="54" xfId="0" applyNumberFormat="1" applyBorder="1" applyAlignment="1">
      <alignment horizontal="left" indent="1"/>
    </xf>
    <xf numFmtId="49" fontId="0" fillId="0" borderId="55" xfId="0" applyNumberFormat="1" applyBorder="1" applyAlignment="1">
      <alignment horizontal="left" indent="1"/>
    </xf>
    <xf numFmtId="49" fontId="0" fillId="0" borderId="9" xfId="0" applyNumberFormat="1" applyBorder="1" applyAlignment="1">
      <alignment horizontal="left" indent="1"/>
    </xf>
    <xf numFmtId="49" fontId="0" fillId="0" borderId="56" xfId="0" applyNumberFormat="1" applyBorder="1" applyAlignment="1">
      <alignment horizontal="left" indent="1"/>
    </xf>
    <xf numFmtId="0" fontId="13" fillId="0" borderId="0" xfId="0" applyFont="1" applyAlignment="1">
      <alignment horizontal="center" vertical="top"/>
    </xf>
    <xf numFmtId="0" fontId="1" fillId="4" borderId="41" xfId="0" applyFont="1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1" fillId="8" borderId="8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1" fillId="2" borderId="8" xfId="0" applyFont="1" applyFill="1" applyBorder="1" applyAlignment="1" applyProtection="1">
      <alignment horizontal="center"/>
    </xf>
    <xf numFmtId="0" fontId="1" fillId="4" borderId="30" xfId="0" applyFont="1" applyFill="1" applyBorder="1" applyAlignment="1" applyProtection="1">
      <alignment horizontal="left" indent="1"/>
    </xf>
    <xf numFmtId="0" fontId="1" fillId="4" borderId="37" xfId="0" applyFont="1" applyFill="1" applyBorder="1" applyAlignment="1" applyProtection="1">
      <alignment horizontal="left" indent="1"/>
    </xf>
    <xf numFmtId="0" fontId="1" fillId="4" borderId="31" xfId="0" applyFont="1" applyFill="1" applyBorder="1" applyAlignment="1" applyProtection="1">
      <alignment horizontal="left" indent="1"/>
    </xf>
    <xf numFmtId="0" fontId="1" fillId="3" borderId="30" xfId="0" applyFont="1" applyFill="1" applyBorder="1" applyAlignment="1" applyProtection="1">
      <alignment horizontal="left" indent="1"/>
    </xf>
    <xf numFmtId="0" fontId="1" fillId="3" borderId="31" xfId="0" applyFont="1" applyFill="1" applyBorder="1" applyAlignment="1" applyProtection="1">
      <alignment horizontal="left" indent="1"/>
    </xf>
    <xf numFmtId="0" fontId="1" fillId="4" borderId="37" xfId="0" applyFont="1" applyFill="1" applyBorder="1" applyAlignment="1" applyProtection="1">
      <alignment horizontal="right" indent="1"/>
    </xf>
    <xf numFmtId="0" fontId="1" fillId="4" borderId="31" xfId="0" applyFont="1" applyFill="1" applyBorder="1" applyAlignment="1" applyProtection="1">
      <alignment horizontal="right" indent="1"/>
    </xf>
    <xf numFmtId="0" fontId="1" fillId="2" borderId="27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13" xfId="0" applyFill="1" applyBorder="1" applyAlignment="1" applyProtection="1">
      <alignment horizontal="left" indent="1"/>
    </xf>
    <xf numFmtId="0" fontId="8" fillId="0" borderId="0" xfId="0" applyFont="1" applyAlignment="1" applyProtection="1">
      <alignment horizontal="right" vertical="top" indent="1"/>
    </xf>
    <xf numFmtId="0" fontId="8" fillId="0" borderId="0" xfId="0" applyFont="1" applyBorder="1" applyAlignment="1" applyProtection="1">
      <alignment horizontal="right" vertical="top" indent="1"/>
    </xf>
    <xf numFmtId="0" fontId="0" fillId="4" borderId="21" xfId="0" applyFill="1" applyBorder="1" applyAlignment="1" applyProtection="1">
      <alignment horizontal="left" indent="1"/>
    </xf>
    <xf numFmtId="0" fontId="0" fillId="4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4" borderId="16" xfId="0" applyFill="1" applyBorder="1" applyAlignment="1" applyProtection="1">
      <alignment horizontal="right" indent="1"/>
    </xf>
    <xf numFmtId="0" fontId="0" fillId="4" borderId="22" xfId="0" applyFill="1" applyBorder="1" applyAlignment="1" applyProtection="1">
      <alignment horizontal="right" indent="1"/>
    </xf>
    <xf numFmtId="0" fontId="0" fillId="2" borderId="18" xfId="0" applyFill="1" applyBorder="1" applyAlignment="1" applyProtection="1">
      <alignment horizontal="left" indent="1"/>
    </xf>
    <xf numFmtId="0" fontId="0" fillId="4" borderId="23" xfId="0" applyFill="1" applyBorder="1" applyAlignment="1" applyProtection="1">
      <alignment horizontal="left" indent="1"/>
    </xf>
    <xf numFmtId="0" fontId="0" fillId="4" borderId="14" xfId="0" applyFill="1" applyBorder="1" applyAlignment="1" applyProtection="1">
      <alignment horizontal="left" indent="1"/>
    </xf>
    <xf numFmtId="0" fontId="0" fillId="4" borderId="24" xfId="0" applyFill="1" applyBorder="1" applyAlignment="1" applyProtection="1">
      <alignment horizontal="left" indent="1"/>
    </xf>
    <xf numFmtId="0" fontId="0" fillId="4" borderId="14" xfId="0" applyFill="1" applyBorder="1" applyAlignment="1" applyProtection="1">
      <alignment horizontal="right" indent="1"/>
    </xf>
    <xf numFmtId="0" fontId="0" fillId="4" borderId="24" xfId="0" applyFill="1" applyBorder="1" applyAlignment="1" applyProtection="1">
      <alignment horizontal="right" indent="1"/>
    </xf>
    <xf numFmtId="0" fontId="0" fillId="2" borderId="19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5" xfId="0" applyFill="1" applyBorder="1" applyAlignment="1" applyProtection="1">
      <alignment horizontal="left" indent="1"/>
    </xf>
    <xf numFmtId="0" fontId="0" fillId="4" borderId="15" xfId="0" applyFill="1" applyBorder="1" applyAlignment="1" applyProtection="1">
      <alignment horizontal="right" indent="1"/>
    </xf>
    <xf numFmtId="0" fontId="0" fillId="4" borderId="15" xfId="0" applyFill="1" applyBorder="1" applyAlignment="1" applyProtection="1">
      <alignment horizontal="left" indent="1"/>
    </xf>
    <xf numFmtId="0" fontId="0" fillId="4" borderId="26" xfId="0" applyFill="1" applyBorder="1" applyAlignment="1" applyProtection="1">
      <alignment horizontal="right" indent="1"/>
    </xf>
    <xf numFmtId="0" fontId="0" fillId="2" borderId="20" xfId="0" applyFill="1" applyBorder="1" applyAlignment="1" applyProtection="1">
      <alignment horizontal="left" indent="1"/>
    </xf>
    <xf numFmtId="0" fontId="0" fillId="4" borderId="2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7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4" borderId="31" xfId="0" applyFill="1" applyBorder="1" applyAlignment="1">
      <alignment horizontal="left" indent="1"/>
    </xf>
    <xf numFmtId="0" fontId="0" fillId="4" borderId="31" xfId="0" applyFont="1" applyFill="1" applyBorder="1" applyAlignment="1">
      <alignment horizontal="left" indent="1"/>
    </xf>
    <xf numFmtId="0" fontId="0" fillId="4" borderId="48" xfId="0" applyFill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29" xfId="0" applyFont="1" applyFill="1" applyBorder="1" applyAlignment="1">
      <alignment horizontal="center"/>
    </xf>
    <xf numFmtId="0" fontId="6" fillId="0" borderId="2" xfId="0" applyFont="1" applyBorder="1" applyAlignment="1">
      <alignment horizontal="left" wrapText="1" indent="1"/>
    </xf>
    <xf numFmtId="0" fontId="6" fillId="0" borderId="3" xfId="0" applyFont="1" applyBorder="1" applyAlignment="1">
      <alignment horizontal="left" wrapText="1" indent="1"/>
    </xf>
    <xf numFmtId="0" fontId="6" fillId="0" borderId="4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indent="1"/>
    </xf>
    <xf numFmtId="0" fontId="2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left" indent="1"/>
    </xf>
    <xf numFmtId="0" fontId="6" fillId="0" borderId="10" xfId="0" applyFont="1" applyBorder="1" applyAlignment="1">
      <alignment horizontal="left" indent="1"/>
    </xf>
    <xf numFmtId="0" fontId="6" fillId="0" borderId="11" xfId="0" applyFont="1" applyBorder="1" applyAlignment="1">
      <alignment horizontal="left" indent="1"/>
    </xf>
    <xf numFmtId="0" fontId="6" fillId="0" borderId="12" xfId="0" applyFont="1" applyBorder="1" applyAlignment="1">
      <alignment horizontal="left" indent="1"/>
    </xf>
    <xf numFmtId="0" fontId="11" fillId="3" borderId="10" xfId="0" applyFont="1" applyFill="1" applyBorder="1" applyAlignment="1" applyProtection="1">
      <alignment horizontal="center"/>
    </xf>
    <xf numFmtId="0" fontId="11" fillId="3" borderId="12" xfId="0" applyFont="1" applyFill="1" applyBorder="1" applyAlignment="1" applyProtection="1">
      <alignment horizontal="center"/>
    </xf>
    <xf numFmtId="0" fontId="11" fillId="4" borderId="10" xfId="0" applyFont="1" applyFill="1" applyBorder="1" applyAlignment="1" applyProtection="1">
      <alignment horizontal="center"/>
    </xf>
    <xf numFmtId="0" fontId="11" fillId="4" borderId="11" xfId="0" applyFont="1" applyFill="1" applyBorder="1" applyAlignment="1" applyProtection="1">
      <alignment horizontal="center"/>
    </xf>
    <xf numFmtId="0" fontId="11" fillId="4" borderId="12" xfId="0" applyFont="1" applyFill="1" applyBorder="1" applyAlignment="1" applyProtection="1">
      <alignment horizontal="center"/>
    </xf>
    <xf numFmtId="0" fontId="10" fillId="4" borderId="10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left" vertical="top" wrapText="1" indent="1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0" fillId="5" borderId="10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</cellXfs>
  <cellStyles count="1">
    <cellStyle name="Normalno" xfId="0" builtinId="0"/>
  </cellStyles>
  <dxfs count="3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29"/>
  <sheetViews>
    <sheetView workbookViewId="0">
      <selection activeCell="C30" sqref="C30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45" t="s">
        <v>1119</v>
      </c>
      <c r="C2" s="245"/>
      <c r="E2" s="98" t="s">
        <v>1147</v>
      </c>
    </row>
    <row r="3" spans="2:5" ht="15.75" thickBot="1" x14ac:dyDescent="0.3"/>
    <row r="4" spans="2:5" ht="15.75" thickBot="1" x14ac:dyDescent="0.3">
      <c r="B4" s="16" t="s">
        <v>1118</v>
      </c>
      <c r="C4" s="147" t="s">
        <v>1267</v>
      </c>
      <c r="E4" s="99" t="s">
        <v>1148</v>
      </c>
    </row>
    <row r="5" spans="2:5" x14ac:dyDescent="0.25">
      <c r="E5" s="99" t="s">
        <v>1149</v>
      </c>
    </row>
    <row r="6" spans="2:5" x14ac:dyDescent="0.25">
      <c r="E6" s="3" t="s">
        <v>1150</v>
      </c>
    </row>
    <row r="7" spans="2:5" ht="15.75" thickBot="1" x14ac:dyDescent="0.3">
      <c r="B7" s="245" t="s">
        <v>1120</v>
      </c>
      <c r="C7" s="245"/>
      <c r="E7" s="3" t="s">
        <v>1151</v>
      </c>
    </row>
    <row r="8" spans="2:5" ht="15.75" thickBot="1" x14ac:dyDescent="0.3">
      <c r="E8" s="3" t="s">
        <v>1152</v>
      </c>
    </row>
    <row r="9" spans="2:5" ht="15.75" thickBot="1" x14ac:dyDescent="0.3">
      <c r="B9" s="16" t="s">
        <v>1102</v>
      </c>
      <c r="C9" s="146">
        <v>1</v>
      </c>
      <c r="E9" s="3" t="s">
        <v>1153</v>
      </c>
    </row>
    <row r="10" spans="2:5" ht="15.75" thickBot="1" x14ac:dyDescent="0.3">
      <c r="E10" s="3" t="s">
        <v>1154</v>
      </c>
    </row>
    <row r="11" spans="2:5" ht="15.75" thickBot="1" x14ac:dyDescent="0.3">
      <c r="B11" s="16" t="s">
        <v>1101</v>
      </c>
      <c r="C11" s="146">
        <v>101</v>
      </c>
      <c r="E11" s="3" t="s">
        <v>1155</v>
      </c>
    </row>
    <row r="12" spans="2:5" ht="15.75" thickBot="1" x14ac:dyDescent="0.3">
      <c r="B12" s="16"/>
      <c r="C12" s="20"/>
      <c r="E12" s="3" t="s">
        <v>1156</v>
      </c>
    </row>
    <row r="13" spans="2:5" ht="15.75" thickBot="1" x14ac:dyDescent="0.3">
      <c r="B13" s="16" t="s">
        <v>1130</v>
      </c>
      <c r="C13" s="146">
        <v>1001</v>
      </c>
      <c r="E13" s="3" t="s">
        <v>1157</v>
      </c>
    </row>
    <row r="14" spans="2:5" ht="15.75" thickBot="1" x14ac:dyDescent="0.3">
      <c r="B14" s="16"/>
      <c r="C14" s="20"/>
      <c r="E14" s="3" t="s">
        <v>1158</v>
      </c>
    </row>
    <row r="15" spans="2:5" ht="15.75" thickBot="1" x14ac:dyDescent="0.3">
      <c r="B15" s="16" t="s">
        <v>1132</v>
      </c>
      <c r="C15" s="146">
        <v>881</v>
      </c>
      <c r="E15" s="3" t="s">
        <v>1159</v>
      </c>
    </row>
    <row r="16" spans="2:5" ht="15.75" thickBot="1" x14ac:dyDescent="0.3">
      <c r="B16" s="16"/>
      <c r="C16" s="21"/>
      <c r="E16" s="99" t="s">
        <v>1162</v>
      </c>
    </row>
    <row r="17" spans="2:5" ht="15.75" thickBot="1" x14ac:dyDescent="0.3">
      <c r="B17" s="16" t="s">
        <v>1133</v>
      </c>
      <c r="C17" s="146">
        <v>1000</v>
      </c>
      <c r="E17" s="99" t="s">
        <v>1160</v>
      </c>
    </row>
    <row r="18" spans="2:5" ht="15.75" thickBot="1" x14ac:dyDescent="0.3">
      <c r="B18" s="16"/>
      <c r="C18" s="21"/>
      <c r="E18" s="99" t="s">
        <v>1161</v>
      </c>
    </row>
    <row r="19" spans="2:5" ht="15.75" thickBot="1" x14ac:dyDescent="0.3">
      <c r="B19" s="16" t="s">
        <v>1134</v>
      </c>
      <c r="C19" s="146">
        <v>1000</v>
      </c>
      <c r="E19" s="99" t="s">
        <v>1163</v>
      </c>
    </row>
    <row r="20" spans="2:5" ht="15.75" thickBot="1" x14ac:dyDescent="0.3">
      <c r="E20" s="99" t="s">
        <v>1164</v>
      </c>
    </row>
    <row r="21" spans="2:5" ht="15.75" thickBot="1" x14ac:dyDescent="0.3">
      <c r="B21" s="16" t="s">
        <v>1117</v>
      </c>
      <c r="C21" s="146">
        <v>1000</v>
      </c>
    </row>
    <row r="22" spans="2:5" ht="15.75" thickBot="1" x14ac:dyDescent="0.3">
      <c r="B22" s="16"/>
    </row>
    <row r="23" spans="2:5" ht="15.75" thickBot="1" x14ac:dyDescent="0.3">
      <c r="B23" s="16" t="s">
        <v>3661</v>
      </c>
      <c r="C23" s="146">
        <v>10</v>
      </c>
    </row>
    <row r="24" spans="2:5" ht="15.75" thickBot="1" x14ac:dyDescent="0.3">
      <c r="B24" s="16"/>
      <c r="C24" s="20"/>
    </row>
    <row r="25" spans="2:5" ht="15.75" thickBot="1" x14ac:dyDescent="0.3">
      <c r="B25" s="16" t="s">
        <v>1131</v>
      </c>
      <c r="C25" s="146">
        <v>1000</v>
      </c>
      <c r="E25" s="99"/>
    </row>
    <row r="26" spans="2:5" ht="15.75" thickBot="1" x14ac:dyDescent="0.3">
      <c r="E26" s="99"/>
    </row>
    <row r="27" spans="2:5" ht="15.75" thickBot="1" x14ac:dyDescent="0.3">
      <c r="B27" s="16" t="s">
        <v>1172</v>
      </c>
      <c r="C27" s="146">
        <v>1000</v>
      </c>
    </row>
    <row r="28" spans="2:5" ht="15.75" thickBot="1" x14ac:dyDescent="0.3"/>
    <row r="29" spans="2:5" ht="15.75" thickBot="1" x14ac:dyDescent="0.3">
      <c r="B29" s="16" t="str">
        <f>"SELECT max_minuta FROM trka WHERE id = "&amp;trka_id</f>
        <v>SELECT max_minuta FROM trka WHERE id = 1001</v>
      </c>
      <c r="C29" s="146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E412"/>
  <sheetViews>
    <sheetView tabSelected="1" topLeftCell="AO1" zoomScaleNormal="100" workbookViewId="0">
      <pane ySplit="11" topLeftCell="A12" activePane="bottomLeft" state="frozen"/>
      <selection pane="bottomLeft" activeCell="BT13" sqref="BT13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hidden="1" customWidth="1" outlineLevel="1"/>
    <col min="16" max="17" width="11.42578125" style="1" hidden="1" customWidth="1" outlineLevel="1"/>
    <col min="18" max="18" width="17.140625" style="3" hidden="1" customWidth="1" outlineLevel="1"/>
    <col min="19" max="19" width="11.42578125" style="1" hidden="1" customWidth="1" outlineLevel="1"/>
    <col min="20" max="20" width="2.85546875" customWidth="1" collapsed="1"/>
    <col min="21" max="21" width="13.7109375" style="3" customWidth="1"/>
    <col min="22" max="22" width="2.85546875" customWidth="1"/>
    <col min="23" max="23" width="8" style="3" hidden="1" customWidth="1" outlineLevel="1"/>
    <col min="24" max="24" width="6.85546875" style="1" hidden="1" customWidth="1" outlineLevel="1"/>
    <col min="25" max="26" width="14.28515625" style="3" hidden="1" customWidth="1" outlineLevel="1"/>
    <col min="27" max="27" width="2.85546875" hidden="1" customWidth="1" outlineLevel="1"/>
    <col min="28" max="28" width="14.28515625" style="3" hidden="1" customWidth="1" outlineLevel="1"/>
    <col min="29" max="29" width="2.85546875" hidden="1" customWidth="1" outlineLevel="1"/>
    <col min="30" max="30" width="14.28515625" hidden="1" customWidth="1" outlineLevel="1"/>
    <col min="31" max="31" width="2.85546875" customWidth="1" collapsed="1"/>
    <col min="32" max="32" width="11.42578125" style="3" customWidth="1" collapsed="1"/>
    <col min="33" max="33" width="2.85546875" customWidth="1"/>
    <col min="34" max="34" width="12.5703125" style="3" hidden="1" customWidth="1" outlineLevel="1"/>
    <col min="35" max="35" width="13.7109375" style="3" hidden="1" customWidth="1" outlineLevel="1"/>
    <col min="36" max="36" width="9.140625" style="1" hidden="1" customWidth="1" outlineLevel="1"/>
    <col min="37" max="38" width="13.7109375" style="3" hidden="1" customWidth="1" outlineLevel="1"/>
    <col min="39" max="39" width="5.5703125" style="1" hidden="1" customWidth="1" outlineLevel="1"/>
    <col min="40" max="40" width="13.7109375" style="3" hidden="1" customWidth="1" outlineLevel="1"/>
    <col min="41" max="41" width="2.85546875" customWidth="1" collapsed="1"/>
    <col min="42" max="42" width="14.28515625" style="3" customWidth="1" outlineLevel="1"/>
    <col min="43" max="43" width="2.85546875" customWidth="1" outlineLevel="1"/>
    <col min="44" max="44" width="14.28515625" style="3" customWidth="1" outlineLevel="1"/>
    <col min="45" max="45" width="2.85546875" customWidth="1" outlineLevel="1"/>
    <col min="46" max="47" width="14.28515625" style="3" customWidth="1" outlineLevel="1"/>
    <col min="48" max="48" width="11.42578125" style="3" customWidth="1" outlineLevel="1"/>
    <col min="49" max="49" width="3.42578125" style="3" customWidth="1" outlineLevel="1"/>
    <col min="50" max="50" width="14.28515625" style="3" customWidth="1" outlineLevel="1"/>
    <col min="51" max="51" width="10.28515625" style="3" customWidth="1" outlineLevel="1"/>
    <col min="52" max="52" width="3.42578125" style="3" customWidth="1" outlineLevel="1"/>
    <col min="53" max="53" width="2.85546875" customWidth="1" outlineLevel="1"/>
    <col min="54" max="54" width="14.28515625" customWidth="1" outlineLevel="1"/>
    <col min="55" max="55" width="2.85546875" customWidth="1"/>
    <col min="56" max="56" width="14.28515625" style="3" customWidth="1"/>
    <col min="57" max="57" width="2.85546875" customWidth="1"/>
    <col min="58" max="58" width="8.42578125" style="1" hidden="1" customWidth="1" outlineLevel="1"/>
    <col min="59" max="59" width="6.85546875" style="1" hidden="1" customWidth="1" outlineLevel="1"/>
    <col min="60" max="60" width="8.42578125" style="1" hidden="1" customWidth="1" outlineLevel="1"/>
    <col min="61" max="61" width="13.7109375" style="1" hidden="1" customWidth="1" outlineLevel="1"/>
    <col min="62" max="62" width="2.85546875" customWidth="1" collapsed="1"/>
    <col min="63" max="63" width="13.7109375" style="3" customWidth="1" outlineLevel="1"/>
    <col min="64" max="64" width="14.28515625" style="3" customWidth="1" outlineLevel="1"/>
    <col min="65" max="66" width="9.140625" style="1" customWidth="1" outlineLevel="1"/>
    <col min="67" max="67" width="13.7109375" style="3" customWidth="1" outlineLevel="1"/>
    <col min="68" max="68" width="14.28515625" style="3" customWidth="1" outlineLevel="1"/>
    <col min="69" max="69" width="2.85546875" customWidth="1"/>
    <col min="70" max="70" width="22.85546875" style="3" customWidth="1"/>
    <col min="71" max="71" width="2.85546875" customWidth="1"/>
    <col min="72" max="72" width="16" style="1" customWidth="1"/>
    <col min="73" max="73" width="2.85546875" customWidth="1"/>
    <col min="74" max="76" width="14.28515625" style="3" customWidth="1"/>
    <col min="77" max="77" width="2.85546875" customWidth="1"/>
    <col min="78" max="78" width="40" style="3" customWidth="1" outlineLevel="1"/>
    <col min="79" max="79" width="9.140625" style="1" customWidth="1" outlineLevel="1"/>
    <col min="80" max="80" width="2.85546875" customWidth="1"/>
    <col min="81" max="81" width="31.42578125" style="3" customWidth="1" outlineLevel="1"/>
    <col min="82" max="82" width="9.140625" style="1" customWidth="1" outlineLevel="1"/>
    <col min="83" max="83" width="2.85546875" customWidth="1"/>
    <col min="84" max="84" width="25.7109375" style="3" customWidth="1"/>
    <col min="85" max="85" width="9.140625" style="1"/>
    <col min="86" max="86" width="2.85546875" customWidth="1"/>
    <col min="87" max="87" width="14.42578125" style="1" customWidth="1"/>
    <col min="88" max="88" width="16" style="1" customWidth="1"/>
    <col min="89" max="89" width="20.85546875" style="1" bestFit="1" customWidth="1"/>
    <col min="90" max="90" width="2.85546875" customWidth="1"/>
    <col min="91" max="91" width="16" style="1" customWidth="1"/>
    <col min="92" max="92" width="2.85546875" customWidth="1"/>
    <col min="93" max="93" width="22.85546875" style="3" customWidth="1"/>
    <col min="94" max="94" width="2.85546875" customWidth="1"/>
    <col min="95" max="95" width="23" style="3" customWidth="1"/>
    <col min="96" max="97" width="16" style="1" customWidth="1"/>
    <col min="98" max="98" width="2.85546875" customWidth="1"/>
    <col min="99" max="99" width="14.28515625" customWidth="1"/>
    <col min="100" max="100" width="2.85546875" customWidth="1"/>
    <col min="101" max="101" width="16" style="1" customWidth="1"/>
    <col min="102" max="102" width="2.85546875" customWidth="1" collapsed="1"/>
    <col min="103" max="103" width="11.42578125" style="1" customWidth="1"/>
    <col min="104" max="104" width="2.85546875" customWidth="1" collapsed="1"/>
    <col min="105" max="106" width="5.140625" customWidth="1"/>
    <col min="107" max="107" width="2.85546875" customWidth="1" collapsed="1"/>
    <col min="108" max="108" width="14.28515625" customWidth="1"/>
    <col min="109" max="109" width="2.85546875" customWidth="1"/>
    <col min="110" max="110" width="23" style="3" customWidth="1"/>
    <col min="111" max="111" width="2.85546875" customWidth="1"/>
    <col min="112" max="122" width="11.42578125" style="1" customWidth="1"/>
    <col min="123" max="123" width="2.85546875" customWidth="1"/>
  </cols>
  <sheetData>
    <row r="1" spans="1:135" ht="21" x14ac:dyDescent="0.35">
      <c r="S1" s="18"/>
      <c r="W1" s="18"/>
      <c r="X1" s="18"/>
      <c r="BV1" s="11" t="s">
        <v>1092</v>
      </c>
      <c r="CJ1" s="7" t="s">
        <v>1145</v>
      </c>
      <c r="CK1" s="7"/>
      <c r="CQ1" s="5"/>
      <c r="DF1" s="5"/>
      <c r="DH1" s="14"/>
      <c r="DI1" s="14"/>
    </row>
    <row r="2" spans="1:135" ht="19.5" thickBot="1" x14ac:dyDescent="0.35">
      <c r="S2" s="18"/>
      <c r="W2" s="18"/>
      <c r="X2" s="18"/>
      <c r="BZ2" s="13"/>
      <c r="CA2" s="13"/>
    </row>
    <row r="3" spans="1:135" ht="18.75" customHeight="1" thickBot="1" x14ac:dyDescent="0.35">
      <c r="S3" s="17"/>
      <c r="W3" s="18"/>
      <c r="X3" s="18"/>
      <c r="AB3" s="97" t="s">
        <v>1146</v>
      </c>
      <c r="AR3" s="97" t="s">
        <v>1146</v>
      </c>
      <c r="BT3" s="9"/>
      <c r="BV3" s="13" t="s">
        <v>1277</v>
      </c>
      <c r="BZ3" s="13"/>
      <c r="CA3" s="13"/>
      <c r="CK3" s="8"/>
      <c r="CM3" s="9"/>
      <c r="CO3" s="97" t="s">
        <v>1146</v>
      </c>
      <c r="CQ3" s="154"/>
      <c r="CR3" s="3"/>
      <c r="CS3" s="3"/>
      <c r="CW3" s="3"/>
      <c r="CY3" s="97" t="s">
        <v>1146</v>
      </c>
      <c r="DF3" s="154"/>
      <c r="DH3" s="252" t="s">
        <v>1183</v>
      </c>
      <c r="DI3" s="253"/>
      <c r="DJ3" s="253"/>
      <c r="DK3" s="253"/>
      <c r="DL3" s="253"/>
      <c r="DM3" s="253"/>
      <c r="DN3" s="253"/>
      <c r="DO3" s="254"/>
      <c r="DP3"/>
      <c r="DQ3" s="258" t="s">
        <v>1274</v>
      </c>
      <c r="DR3" s="259"/>
      <c r="DS3" s="259"/>
      <c r="DT3" s="259"/>
      <c r="DU3" s="259"/>
      <c r="DV3" s="259"/>
      <c r="DW3" s="259"/>
      <c r="DX3" s="259"/>
      <c r="DY3" s="259"/>
      <c r="DZ3" s="259"/>
      <c r="EA3" s="259"/>
      <c r="EB3" s="259"/>
      <c r="EC3" s="259"/>
      <c r="ED3" s="259"/>
      <c r="EE3" s="260"/>
    </row>
    <row r="4" spans="1:135" ht="19.5" thickBot="1" x14ac:dyDescent="0.35">
      <c r="S4" s="18"/>
      <c r="Y4" s="10" t="s">
        <v>1087</v>
      </c>
      <c r="Z4" s="118"/>
      <c r="AB4" s="10"/>
      <c r="AD4" s="10" t="s">
        <v>3677</v>
      </c>
      <c r="AN4" s="10" t="s">
        <v>1190</v>
      </c>
      <c r="AP4" s="10" t="s">
        <v>1087</v>
      </c>
      <c r="AR4" s="10" t="s">
        <v>1087</v>
      </c>
      <c r="AT4" s="10" t="s">
        <v>1233</v>
      </c>
      <c r="AU4" s="118"/>
      <c r="AV4" s="118"/>
      <c r="AW4" s="118"/>
      <c r="AX4" s="118"/>
      <c r="AY4" s="118"/>
      <c r="AZ4" s="118"/>
      <c r="BB4" s="10" t="s">
        <v>3675</v>
      </c>
      <c r="BD4" s="118"/>
      <c r="BR4" s="118"/>
      <c r="BT4" s="9"/>
      <c r="BV4" s="13" t="s">
        <v>1278</v>
      </c>
      <c r="BW4" s="118"/>
      <c r="BX4" s="118"/>
      <c r="BZ4" s="12"/>
      <c r="CA4" s="12"/>
      <c r="CC4" s="171" t="s">
        <v>1290</v>
      </c>
      <c r="CI4" s="13" t="s">
        <v>1142</v>
      </c>
      <c r="CK4" s="8"/>
      <c r="CM4" s="9"/>
      <c r="CO4" s="10"/>
      <c r="CQ4" s="154"/>
      <c r="CR4" s="10"/>
      <c r="CS4" s="10"/>
      <c r="CU4" s="10" t="s">
        <v>1087</v>
      </c>
      <c r="CW4" s="10"/>
      <c r="CY4" s="9"/>
      <c r="DA4" s="10" t="s">
        <v>1087</v>
      </c>
      <c r="DD4" s="10" t="s">
        <v>1087</v>
      </c>
      <c r="DF4" s="154"/>
      <c r="DH4" s="255" t="s">
        <v>1271</v>
      </c>
      <c r="DI4" s="256"/>
      <c r="DJ4" s="256"/>
      <c r="DK4" s="256"/>
      <c r="DL4" s="256"/>
      <c r="DM4" s="256"/>
      <c r="DN4" s="256"/>
      <c r="DO4" s="257"/>
      <c r="DP4"/>
      <c r="DQ4" s="261" t="s">
        <v>1275</v>
      </c>
      <c r="DR4" s="262"/>
      <c r="DS4" s="262"/>
      <c r="DT4" s="262"/>
      <c r="DU4" s="262"/>
      <c r="DV4" s="262"/>
      <c r="DW4" s="262"/>
      <c r="DX4" s="262"/>
      <c r="DY4" s="262"/>
      <c r="DZ4" s="262"/>
      <c r="EA4" s="262"/>
      <c r="EB4" s="262"/>
      <c r="EC4" s="262"/>
      <c r="ED4" s="262"/>
      <c r="EE4" s="263"/>
    </row>
    <row r="5" spans="1:135" ht="19.5" thickBot="1" x14ac:dyDescent="0.35">
      <c r="B5" s="66">
        <v>19</v>
      </c>
      <c r="C5" s="82"/>
      <c r="D5" s="82">
        <v>5</v>
      </c>
      <c r="E5" s="82">
        <v>4</v>
      </c>
      <c r="F5" s="82"/>
      <c r="G5" s="83">
        <v>12</v>
      </c>
      <c r="H5" s="83">
        <v>13</v>
      </c>
      <c r="I5" s="82"/>
      <c r="J5" s="82">
        <v>15</v>
      </c>
      <c r="K5" s="82">
        <v>16</v>
      </c>
      <c r="L5" s="82"/>
      <c r="M5" s="242">
        <v>17</v>
      </c>
      <c r="S5" s="19"/>
      <c r="Y5" s="117" t="s">
        <v>1249</v>
      </c>
      <c r="AD5" s="117" t="s">
        <v>3676</v>
      </c>
      <c r="AN5" s="10" t="s">
        <v>1088</v>
      </c>
      <c r="AP5" s="117" t="s">
        <v>1223</v>
      </c>
      <c r="AR5" s="117" t="s">
        <v>1224</v>
      </c>
      <c r="AT5" s="117" t="s">
        <v>1088</v>
      </c>
      <c r="BB5" s="117" t="s">
        <v>3676</v>
      </c>
      <c r="BT5" s="10" t="s">
        <v>1098</v>
      </c>
      <c r="BV5" s="13" t="s">
        <v>1100</v>
      </c>
      <c r="CC5" s="171" t="s">
        <v>1094</v>
      </c>
      <c r="CK5" s="8"/>
      <c r="CM5" s="10" t="s">
        <v>1098</v>
      </c>
      <c r="CQ5" s="10"/>
      <c r="CR5" s="3"/>
      <c r="CS5" s="3"/>
      <c r="CU5" s="10" t="s">
        <v>1224</v>
      </c>
      <c r="CW5" s="3"/>
      <c r="CY5" s="9"/>
      <c r="DA5" s="10" t="s">
        <v>1079</v>
      </c>
      <c r="DD5" s="10" t="s">
        <v>1095</v>
      </c>
      <c r="DF5" s="10"/>
      <c r="DH5" s="261" t="s">
        <v>1182</v>
      </c>
      <c r="DI5" s="262"/>
      <c r="DJ5" s="262"/>
      <c r="DK5" s="262"/>
      <c r="DL5" s="262"/>
      <c r="DM5" s="262"/>
      <c r="DN5" s="262"/>
      <c r="DO5" s="263"/>
      <c r="DP5"/>
      <c r="DQ5" s="258" t="s">
        <v>1276</v>
      </c>
      <c r="DR5" s="259"/>
      <c r="DS5" s="259"/>
      <c r="DT5" s="259"/>
      <c r="DU5" s="259"/>
      <c r="DV5" s="259"/>
      <c r="DW5" s="259"/>
      <c r="DX5" s="259"/>
      <c r="DY5" s="259"/>
      <c r="DZ5" s="259"/>
      <c r="EA5" s="259"/>
      <c r="EB5" s="259"/>
      <c r="EC5" s="259"/>
      <c r="ED5" s="259"/>
      <c r="EE5" s="260"/>
    </row>
    <row r="6" spans="1:135" ht="19.5" thickBot="1" x14ac:dyDescent="0.35">
      <c r="B6" s="91" t="str">
        <f>IF(csv!E2="","",csv!S2)</f>
        <v>Short</v>
      </c>
      <c r="C6" s="93"/>
      <c r="D6" s="82" t="str">
        <f>IF(csv!E2="","",csv!E2)</f>
        <v>First name</v>
      </c>
      <c r="E6" s="93" t="str">
        <f>IF(csv!E2="","",csv!D2)</f>
        <v>Surname</v>
      </c>
      <c r="F6" s="93"/>
      <c r="G6" s="92" t="str">
        <f>IF(csv!E2="","",csv!L2)</f>
        <v>Time</v>
      </c>
      <c r="H6" s="92" t="str">
        <f>IF(csv!E2="","",csv!M2)</f>
        <v>Classifier</v>
      </c>
      <c r="I6" s="93"/>
      <c r="J6" s="93" t="str">
        <f>IF(csv!E2="","",csv!O2)</f>
        <v>Cl.name</v>
      </c>
      <c r="K6" s="93" t="str">
        <f>IF(csv!E2="","",csv!P2)</f>
        <v>City</v>
      </c>
      <c r="L6" s="93"/>
      <c r="M6" s="243" t="str">
        <f>IF(csv!E2="","",csv!Q2)</f>
        <v>Nat</v>
      </c>
      <c r="S6" s="17"/>
      <c r="Y6" s="74">
        <f>COUNTA(Y12:Y411)-COUNTIF(Y12:Y411,"")</f>
        <v>0</v>
      </c>
      <c r="Z6" s="118"/>
      <c r="AD6" s="74">
        <f>COUNTA(AD12:AD411)-COUNTIF(AD12:AD411,"")</f>
        <v>0</v>
      </c>
      <c r="AN6" s="107">
        <f>SUM(AM180:AM411)</f>
        <v>1</v>
      </c>
      <c r="AP6" s="74">
        <f>COUNTA(AP12:AP411)-COUNTIF(AP12:AP411,"")</f>
        <v>0</v>
      </c>
      <c r="AR6" s="119">
        <f>COUNTA(AR12:AR411)</f>
        <v>0</v>
      </c>
      <c r="AT6" s="74">
        <f>COUNTA(AT12:AT411)-COUNTIF(AT12:AT411,"")</f>
        <v>0</v>
      </c>
      <c r="AU6" s="118"/>
      <c r="AV6" s="118"/>
      <c r="AW6" s="118"/>
      <c r="AX6" s="118"/>
      <c r="AY6" s="118"/>
      <c r="AZ6" s="118"/>
      <c r="BB6" s="74">
        <f>COUNTA(BB12:BB411)-COUNTIF(BB12:BB411,"")</f>
        <v>0</v>
      </c>
      <c r="BD6" s="118"/>
      <c r="BR6" s="118"/>
      <c r="BT6" s="74">
        <f>COUNTA(BT12:BT411)-COUNTIF(BT12:BT411,"")</f>
        <v>0</v>
      </c>
      <c r="BV6" s="12" t="s">
        <v>1093</v>
      </c>
      <c r="BW6" s="118"/>
      <c r="BX6" s="118"/>
      <c r="CC6" s="100" t="s">
        <v>1099</v>
      </c>
      <c r="CK6" s="8"/>
      <c r="CM6" s="74">
        <f>COUNTA(CM12:CM411)-COUNTIF(CM12:CM411,"")</f>
        <v>12</v>
      </c>
      <c r="CO6" s="10"/>
      <c r="CQ6" s="74">
        <f>COUNTA(CQ12:CQ411)-COUNTIF(CQ12:CQ411,"")</f>
        <v>2</v>
      </c>
      <c r="CR6" s="10"/>
      <c r="CS6" s="10"/>
      <c r="CU6" s="74">
        <f>COUNTA(CU12:CU411)-COUNTIF(CU12:CU411,"")</f>
        <v>2</v>
      </c>
      <c r="CW6" s="10"/>
      <c r="CX6" s="2"/>
      <c r="CZ6" s="2"/>
      <c r="DA6" s="74">
        <f>COUNTA(DA12:DA411)-COUNTIF(DA12:DA411,"")</f>
        <v>10</v>
      </c>
      <c r="DC6" s="2"/>
      <c r="DD6" s="74">
        <f>COUNTA(DD12:DD411)-COUNTIF(DD12:DD411,"")</f>
        <v>12</v>
      </c>
      <c r="DF6" s="74">
        <f>COUNTA(DF12:DF411)-COUNTIF(DF12:DF411,"")</f>
        <v>191</v>
      </c>
      <c r="DH6" s="258"/>
      <c r="DI6" s="259"/>
      <c r="DJ6" s="259"/>
      <c r="DK6" s="259"/>
      <c r="DL6" s="259"/>
      <c r="DM6" s="259"/>
      <c r="DN6" s="259"/>
      <c r="DO6" s="260"/>
      <c r="DP6" s="2"/>
      <c r="DQ6" s="258"/>
      <c r="DR6" s="259"/>
      <c r="DS6" s="259"/>
      <c r="DT6" s="259"/>
      <c r="DU6" s="259"/>
      <c r="DV6" s="259"/>
      <c r="DW6" s="259"/>
      <c r="DX6" s="259"/>
      <c r="DY6" s="259"/>
      <c r="DZ6" s="259"/>
      <c r="EA6" s="259"/>
      <c r="EB6" s="259"/>
      <c r="EC6" s="259"/>
      <c r="ED6" s="259"/>
      <c r="EE6" s="260"/>
    </row>
    <row r="7" spans="1:135" ht="19.5" thickBot="1" x14ac:dyDescent="0.35">
      <c r="AB7" s="121"/>
      <c r="CO7" s="121"/>
    </row>
    <row r="8" spans="1:135" ht="15.75" thickBot="1" x14ac:dyDescent="0.3">
      <c r="A8" s="88" t="s">
        <v>0</v>
      </c>
      <c r="B8" s="246" t="s">
        <v>3672</v>
      </c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8"/>
      <c r="N8" t="s">
        <v>0</v>
      </c>
      <c r="O8" s="246" t="s">
        <v>3679</v>
      </c>
      <c r="P8" s="247"/>
      <c r="Q8" s="247"/>
      <c r="R8" s="247"/>
      <c r="S8" s="248"/>
      <c r="T8" t="s">
        <v>0</v>
      </c>
      <c r="U8" s="194" t="s">
        <v>338</v>
      </c>
      <c r="V8" t="s">
        <v>0</v>
      </c>
      <c r="W8" s="246" t="s">
        <v>1250</v>
      </c>
      <c r="X8" s="247"/>
      <c r="Y8" s="247"/>
      <c r="Z8" s="247"/>
      <c r="AA8" s="247"/>
      <c r="AB8" s="247"/>
      <c r="AC8" s="247"/>
      <c r="AD8" s="248"/>
      <c r="AE8" t="s">
        <v>0</v>
      </c>
      <c r="AF8" s="194" t="s">
        <v>1249</v>
      </c>
      <c r="AG8" t="s">
        <v>0</v>
      </c>
      <c r="AH8" s="246" t="s">
        <v>3681</v>
      </c>
      <c r="AI8" s="247"/>
      <c r="AJ8" s="247"/>
      <c r="AK8" s="247"/>
      <c r="AL8" s="247"/>
      <c r="AM8" s="247"/>
      <c r="AN8" s="248"/>
      <c r="AO8" t="s">
        <v>0</v>
      </c>
      <c r="AP8" s="246" t="s">
        <v>1234</v>
      </c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8"/>
      <c r="BC8" t="s">
        <v>0</v>
      </c>
      <c r="BD8" s="194" t="s">
        <v>3682</v>
      </c>
      <c r="BE8" t="s">
        <v>0</v>
      </c>
      <c r="BF8" s="246" t="s">
        <v>3683</v>
      </c>
      <c r="BG8" s="247"/>
      <c r="BH8" s="247"/>
      <c r="BI8" s="248"/>
      <c r="BJ8" t="s">
        <v>0</v>
      </c>
      <c r="BK8" s="246" t="s">
        <v>3685</v>
      </c>
      <c r="BL8" s="247"/>
      <c r="BM8" s="247"/>
      <c r="BN8" s="247"/>
      <c r="BO8" s="247"/>
      <c r="BP8" s="248"/>
      <c r="BQ8" t="s">
        <v>0</v>
      </c>
      <c r="BR8" s="246" t="s">
        <v>3671</v>
      </c>
      <c r="BS8" s="247"/>
      <c r="BT8" s="247"/>
      <c r="BU8" s="247"/>
      <c r="BV8" s="247"/>
      <c r="BW8" s="247"/>
      <c r="BX8" s="248"/>
      <c r="BY8" t="s">
        <v>0</v>
      </c>
      <c r="BZ8" s="249" t="s">
        <v>3670</v>
      </c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1"/>
      <c r="CL8" t="s">
        <v>0</v>
      </c>
      <c r="CM8" s="170" t="s">
        <v>1266</v>
      </c>
      <c r="CN8" t="s">
        <v>0</v>
      </c>
      <c r="CO8" s="249" t="s">
        <v>3664</v>
      </c>
      <c r="CP8" s="250"/>
      <c r="CQ8" s="250"/>
      <c r="CR8" s="250"/>
      <c r="CS8" s="250"/>
      <c r="CT8" s="250"/>
      <c r="CU8" s="251"/>
      <c r="CV8" t="s">
        <v>0</v>
      </c>
      <c r="CW8" s="249" t="s">
        <v>1078</v>
      </c>
      <c r="CX8" s="250"/>
      <c r="CY8" s="250"/>
      <c r="CZ8" s="250"/>
      <c r="DA8" s="250"/>
      <c r="DB8" s="250"/>
      <c r="DC8" s="250"/>
      <c r="DD8" s="251"/>
      <c r="DE8" t="s">
        <v>0</v>
      </c>
      <c r="DF8" s="170" t="s">
        <v>1165</v>
      </c>
      <c r="DG8" t="s">
        <v>0</v>
      </c>
      <c r="DH8" s="249" t="s">
        <v>1171</v>
      </c>
      <c r="DI8" s="250"/>
      <c r="DJ8" s="250"/>
      <c r="DK8" s="250"/>
      <c r="DL8" s="250"/>
      <c r="DM8" s="250"/>
      <c r="DN8" s="250"/>
      <c r="DO8" s="250"/>
      <c r="DP8" s="250"/>
      <c r="DQ8" s="250"/>
      <c r="DR8" s="251"/>
      <c r="DS8" t="s">
        <v>0</v>
      </c>
    </row>
    <row r="9" spans="1:135" ht="7.5" customHeight="1" x14ac:dyDescent="0.25">
      <c r="Y9" s="1"/>
      <c r="AD9" s="120"/>
      <c r="AP9" s="1"/>
      <c r="BB9" s="120"/>
      <c r="BD9" s="232"/>
      <c r="BR9" s="1"/>
      <c r="BV9" s="1"/>
      <c r="BW9" s="1"/>
      <c r="BX9" s="1"/>
      <c r="CU9" s="50"/>
      <c r="DD9" s="50"/>
    </row>
    <row r="10" spans="1:135" s="88" customFormat="1" x14ac:dyDescent="0.25">
      <c r="B10" s="76" t="s">
        <v>1185</v>
      </c>
      <c r="C10" s="84" t="s">
        <v>0</v>
      </c>
      <c r="D10" s="84" t="s">
        <v>335</v>
      </c>
      <c r="E10" s="84" t="s">
        <v>336</v>
      </c>
      <c r="F10" s="84" t="s">
        <v>0</v>
      </c>
      <c r="G10" s="81" t="s">
        <v>1186</v>
      </c>
      <c r="H10" s="81" t="s">
        <v>1187</v>
      </c>
      <c r="I10" s="84" t="s">
        <v>0</v>
      </c>
      <c r="J10" s="84" t="s">
        <v>3666</v>
      </c>
      <c r="K10" s="84" t="s">
        <v>3667</v>
      </c>
      <c r="L10" s="84" t="s">
        <v>0</v>
      </c>
      <c r="M10" s="77" t="s">
        <v>1188</v>
      </c>
      <c r="N10" s="88" t="s">
        <v>0</v>
      </c>
      <c r="O10" s="76" t="s">
        <v>3673</v>
      </c>
      <c r="P10" s="81" t="s">
        <v>1279</v>
      </c>
      <c r="Q10" s="187" t="s">
        <v>1280</v>
      </c>
      <c r="R10" s="108" t="s">
        <v>1123</v>
      </c>
      <c r="S10" s="89" t="s">
        <v>1124</v>
      </c>
      <c r="T10" s="88" t="s">
        <v>0</v>
      </c>
      <c r="U10" s="193" t="s">
        <v>3674</v>
      </c>
      <c r="V10" s="88" t="s">
        <v>0</v>
      </c>
      <c r="W10" s="76" t="s">
        <v>1188</v>
      </c>
      <c r="X10" s="81" t="s">
        <v>1236</v>
      </c>
      <c r="Y10" s="84" t="s">
        <v>1254</v>
      </c>
      <c r="Z10" s="77" t="s">
        <v>1252</v>
      </c>
      <c r="AA10" s="88" t="s">
        <v>0</v>
      </c>
      <c r="AB10" s="45" t="s">
        <v>1251</v>
      </c>
      <c r="AC10" s="88" t="s">
        <v>0</v>
      </c>
      <c r="AD10" s="51" t="s">
        <v>1253</v>
      </c>
      <c r="AE10" s="88" t="s">
        <v>0</v>
      </c>
      <c r="AF10" s="193" t="s">
        <v>3678</v>
      </c>
      <c r="AG10" s="88" t="s">
        <v>0</v>
      </c>
      <c r="AH10" s="84" t="s">
        <v>3666</v>
      </c>
      <c r="AI10" s="84" t="s">
        <v>3667</v>
      </c>
      <c r="AJ10" s="81" t="s">
        <v>1265</v>
      </c>
      <c r="AK10" s="84" t="s">
        <v>337</v>
      </c>
      <c r="AL10" s="84" t="s">
        <v>1189</v>
      </c>
      <c r="AM10" s="81" t="s">
        <v>1191</v>
      </c>
      <c r="AN10" s="84" t="s">
        <v>337</v>
      </c>
      <c r="AO10" s="88" t="s">
        <v>0</v>
      </c>
      <c r="AP10" s="90" t="s">
        <v>1226</v>
      </c>
      <c r="AQ10" s="88" t="s">
        <v>0</v>
      </c>
      <c r="AR10" s="45" t="s">
        <v>1222</v>
      </c>
      <c r="AS10" s="88" t="s">
        <v>0</v>
      </c>
      <c r="AT10" s="76" t="s">
        <v>1228</v>
      </c>
      <c r="AU10" s="84" t="s">
        <v>1229</v>
      </c>
      <c r="AV10" s="84" t="s">
        <v>1252</v>
      </c>
      <c r="AW10" s="84" t="s">
        <v>1230</v>
      </c>
      <c r="AX10" s="84" t="s">
        <v>1227</v>
      </c>
      <c r="AY10" s="108" t="s">
        <v>1220</v>
      </c>
      <c r="AZ10" s="77" t="s">
        <v>1231</v>
      </c>
      <c r="BA10" s="88" t="s">
        <v>0</v>
      </c>
      <c r="BB10" s="51" t="s">
        <v>1232</v>
      </c>
      <c r="BC10" s="88" t="s">
        <v>0</v>
      </c>
      <c r="BD10" s="233" t="s">
        <v>1226</v>
      </c>
      <c r="BE10" s="88" t="s">
        <v>0</v>
      </c>
      <c r="BF10" s="111" t="s">
        <v>1186</v>
      </c>
      <c r="BG10" s="187" t="s">
        <v>1187</v>
      </c>
      <c r="BH10" s="235" t="s">
        <v>1184</v>
      </c>
      <c r="BI10" s="234" t="s">
        <v>3684</v>
      </c>
      <c r="BJ10" s="88" t="s">
        <v>0</v>
      </c>
      <c r="BK10" s="76" t="s">
        <v>335</v>
      </c>
      <c r="BL10" s="84" t="s">
        <v>336</v>
      </c>
      <c r="BM10" s="81" t="s">
        <v>3668</v>
      </c>
      <c r="BN10" s="81" t="s">
        <v>1265</v>
      </c>
      <c r="BO10" s="84" t="s">
        <v>335</v>
      </c>
      <c r="BP10" s="77" t="s">
        <v>336</v>
      </c>
      <c r="BQ10" s="88" t="s">
        <v>0</v>
      </c>
      <c r="BR10" s="90" t="s">
        <v>3687</v>
      </c>
      <c r="BS10" s="88" t="s">
        <v>0</v>
      </c>
      <c r="BT10" s="51" t="s">
        <v>1097</v>
      </c>
      <c r="BU10" s="88" t="s">
        <v>0</v>
      </c>
      <c r="BV10" s="123"/>
      <c r="BW10" s="123"/>
      <c r="BX10" s="123"/>
      <c r="BY10" s="88" t="s">
        <v>0</v>
      </c>
      <c r="BZ10" s="76" t="s">
        <v>1073</v>
      </c>
      <c r="CA10" s="89" t="s">
        <v>1090</v>
      </c>
      <c r="CB10" s="88" t="s">
        <v>0</v>
      </c>
      <c r="CC10" s="76" t="s">
        <v>1072</v>
      </c>
      <c r="CD10" s="89" t="s">
        <v>1090</v>
      </c>
      <c r="CE10" s="88" t="s">
        <v>0</v>
      </c>
      <c r="CF10" s="76" t="s">
        <v>1074</v>
      </c>
      <c r="CG10" s="89" t="s">
        <v>1090</v>
      </c>
      <c r="CH10" s="88" t="s">
        <v>0</v>
      </c>
      <c r="CI10" s="76" t="s">
        <v>1091</v>
      </c>
      <c r="CJ10" s="81" t="s">
        <v>1089</v>
      </c>
      <c r="CK10" s="89" t="s">
        <v>1264</v>
      </c>
      <c r="CL10" s="88" t="s">
        <v>0</v>
      </c>
      <c r="CM10" s="51" t="s">
        <v>1097</v>
      </c>
      <c r="CN10" s="88" t="s">
        <v>0</v>
      </c>
      <c r="CO10" s="45" t="s">
        <v>1291</v>
      </c>
      <c r="CP10" s="88" t="s">
        <v>0</v>
      </c>
      <c r="CQ10" s="76" t="s">
        <v>3663</v>
      </c>
      <c r="CR10" s="81" t="s">
        <v>1256</v>
      </c>
      <c r="CS10" s="89" t="s">
        <v>1089</v>
      </c>
      <c r="CT10" s="88" t="s">
        <v>0</v>
      </c>
      <c r="CU10" s="51" t="s">
        <v>1096</v>
      </c>
      <c r="CV10" s="88" t="s">
        <v>0</v>
      </c>
      <c r="CW10" s="90" t="s">
        <v>1089</v>
      </c>
      <c r="CY10" s="75" t="s">
        <v>1077</v>
      </c>
      <c r="DA10" s="76" t="s">
        <v>1079</v>
      </c>
      <c r="DB10" s="77" t="s">
        <v>1080</v>
      </c>
      <c r="DC10" s="88" t="s">
        <v>0</v>
      </c>
      <c r="DD10" s="51" t="s">
        <v>1096</v>
      </c>
      <c r="DE10" s="88" t="s">
        <v>0</v>
      </c>
      <c r="DF10" s="52" t="s">
        <v>1166</v>
      </c>
      <c r="DG10" s="88" t="s">
        <v>0</v>
      </c>
      <c r="DH10" s="111" t="s">
        <v>1168</v>
      </c>
      <c r="DI10" s="81" t="s">
        <v>1139</v>
      </c>
      <c r="DJ10" s="81" t="s">
        <v>1089</v>
      </c>
      <c r="DK10" s="81" t="s">
        <v>1169</v>
      </c>
      <c r="DL10" s="81" t="s">
        <v>1199</v>
      </c>
      <c r="DM10" s="81" t="s">
        <v>1170</v>
      </c>
      <c r="DN10" s="81" t="s">
        <v>1167</v>
      </c>
      <c r="DO10" s="81" t="s">
        <v>1200</v>
      </c>
      <c r="DP10" s="81" t="s">
        <v>1201</v>
      </c>
      <c r="DQ10" s="81" t="s">
        <v>1202</v>
      </c>
      <c r="DR10" s="89" t="s">
        <v>1203</v>
      </c>
      <c r="DS10" s="88" t="s">
        <v>0</v>
      </c>
    </row>
    <row r="11" spans="1:135" s="57" customFormat="1" ht="7.5" customHeight="1" thickBot="1" x14ac:dyDescent="0.3">
      <c r="B11" s="5"/>
      <c r="C11" s="5"/>
      <c r="D11" s="5"/>
      <c r="E11" s="5"/>
      <c r="F11" s="5"/>
      <c r="G11" s="14"/>
      <c r="H11" s="14"/>
      <c r="I11" s="5"/>
      <c r="J11" s="5"/>
      <c r="K11" s="5"/>
      <c r="L11" s="5"/>
      <c r="M11" s="5"/>
      <c r="O11" s="5"/>
      <c r="P11" s="14"/>
      <c r="Q11" s="14"/>
      <c r="R11" s="5"/>
      <c r="S11" s="14"/>
      <c r="U11" s="5"/>
      <c r="W11" s="5"/>
      <c r="X11" s="14"/>
      <c r="Y11" s="5"/>
      <c r="Z11" s="122">
        <f>MAX(drzava_id)</f>
        <v>4</v>
      </c>
      <c r="AB11" s="5"/>
      <c r="AD11" s="59"/>
      <c r="AF11" s="5"/>
      <c r="AH11" s="5"/>
      <c r="AI11" s="5"/>
      <c r="AJ11" s="14"/>
      <c r="AK11" s="5"/>
      <c r="AL11" s="5"/>
      <c r="AM11" s="14"/>
      <c r="AN11" s="5"/>
      <c r="AP11" s="5"/>
      <c r="AR11" s="5"/>
      <c r="AT11" s="5"/>
      <c r="AU11" s="101">
        <f>MAX(klub_id)</f>
        <v>18</v>
      </c>
      <c r="AV11" s="101">
        <f>MAX(klub_id)</f>
        <v>18</v>
      </c>
      <c r="AW11" s="5"/>
      <c r="AX11" s="101">
        <f>MAX(klubAlias_id)</f>
        <v>1</v>
      </c>
      <c r="AY11" s="101"/>
      <c r="AZ11" s="5"/>
      <c r="BB11" s="59"/>
      <c r="BD11" s="5"/>
      <c r="BF11" s="14"/>
      <c r="BG11" s="14"/>
      <c r="BH11" s="14"/>
      <c r="BI11" s="14"/>
      <c r="BK11" s="5"/>
      <c r="BL11" s="5"/>
      <c r="BM11" s="14"/>
      <c r="BN11" s="14"/>
      <c r="BO11" s="5"/>
      <c r="BP11" s="5"/>
      <c r="BR11" s="5"/>
      <c r="BT11" s="59"/>
      <c r="BV11" s="5"/>
      <c r="BW11" s="5"/>
      <c r="BX11" s="5"/>
      <c r="BZ11" s="5"/>
      <c r="CA11" s="14"/>
      <c r="CC11" s="5"/>
      <c r="CD11" s="14"/>
      <c r="CF11" s="5"/>
      <c r="CG11" s="14"/>
      <c r="CI11" s="14"/>
      <c r="CJ11" s="14"/>
      <c r="CK11" s="14"/>
      <c r="CM11" s="59"/>
      <c r="CO11" s="5"/>
      <c r="CQ11" s="5"/>
      <c r="CR11" s="58">
        <f>MAX(imePrezimeAlias_id)</f>
        <v>2</v>
      </c>
      <c r="CS11" s="58">
        <f>MAX(CS5:CS6)</f>
        <v>0</v>
      </c>
      <c r="CU11" s="59"/>
      <c r="CW11" s="58">
        <f>MAX(max_osoba_id,max_imePrezime_id)</f>
        <v>1000</v>
      </c>
      <c r="CY11" s="14"/>
      <c r="DD11" s="59"/>
      <c r="DF11" s="5"/>
      <c r="DH11" s="112">
        <f>max_rezultat_id</f>
        <v>1000</v>
      </c>
      <c r="DI11" s="14"/>
      <c r="DJ11" s="14"/>
      <c r="DK11" s="14"/>
      <c r="DL11" s="14"/>
      <c r="DM11" s="14"/>
      <c r="DN11" s="14"/>
      <c r="DO11" s="14"/>
      <c r="DP11" s="14"/>
      <c r="DQ11" s="14"/>
      <c r="DR11" s="14"/>
    </row>
    <row r="12" spans="1:135" s="57" customFormat="1" x14ac:dyDescent="0.25">
      <c r="A12" s="57" t="s">
        <v>0</v>
      </c>
      <c r="B12" s="60" t="str">
        <f>IF(csv!E3="","",csv!S3)</f>
        <v>M12</v>
      </c>
      <c r="C12" s="33" t="s">
        <v>0</v>
      </c>
      <c r="D12" s="33" t="str">
        <f>IF(csv!E3="","",csv!E3)</f>
        <v>Lovro</v>
      </c>
      <c r="E12" s="33" t="str">
        <f>IF(csv!D3="","",csv!D3)</f>
        <v>Pinjušić</v>
      </c>
      <c r="F12" s="33" t="s">
        <v>0</v>
      </c>
      <c r="G12" s="85" t="str">
        <f>IF(csv!L3="","",csv!L3)</f>
        <v>41:46</v>
      </c>
      <c r="H12" s="85" t="str">
        <f>IF(csv!M3="","",csv!M3)</f>
        <v>0</v>
      </c>
      <c r="I12" s="33" t="s">
        <v>0</v>
      </c>
      <c r="J12" s="33" t="str">
        <f>IF(csv!O3="","",csv!O3)</f>
        <v>JAP</v>
      </c>
      <c r="K12" s="33" t="str">
        <f>IF(csv!P3="","",csv!P3)</f>
        <v>OK Japetic</v>
      </c>
      <c r="L12" s="33" t="s">
        <v>0</v>
      </c>
      <c r="M12" s="78" t="str">
        <f>IF(csv!Q3="","",csv!Q3)</f>
        <v>CRO</v>
      </c>
      <c r="N12" s="57" t="s">
        <v>0</v>
      </c>
      <c r="O12" s="60" t="str">
        <f>IF(csv!E3="","",csv!S3)</f>
        <v>M12</v>
      </c>
      <c r="P12" s="85">
        <f>IF(O12="","",IF(COUNTIF(O$11:O11,O12)=0,P11+1,P11))</f>
        <v>1</v>
      </c>
      <c r="Q12" s="188">
        <f t="shared" ref="Q12:Q75" si="0">IF(O12="","",IFERROR(INDEX(kategorija_id,MATCH(O12,kategorija_oznaka,0)),INDEX(kategorijaAlias_id,MATCH(O12,kategorijaAlias_oznaka,0))))</f>
        <v>112</v>
      </c>
      <c r="R12" s="109" t="str" cm="1">
        <f t="array" ref="R12">IF(S12="","",INDEX(natjecanjeStaze_naziv,MATCH(S12,natjecanjeStaze_stazaId,0)))</f>
        <v>M12 – Ž12</v>
      </c>
      <c r="S12" s="61">
        <f t="shared" ref="S12:S75" si="1">IF(BL12="","",INDEX(natjecanjeStaze_stazaId,MATCH(O12,natjecanjeStaze_kategorija,0)))</f>
        <v>1001</v>
      </c>
      <c r="T12" s="57" t="s">
        <v>0</v>
      </c>
      <c r="U12" s="190" t="str">
        <f t="shared" ref="U12:U75" si="2">IF(O12="","",INDEX(kategorija_oznaka,MATCH(Q12,kategorija_id,0)))</f>
        <v>M12</v>
      </c>
      <c r="V12" s="57" t="s">
        <v>0</v>
      </c>
      <c r="W12" s="60" t="str">
        <f>IF(M12="","",M12)</f>
        <v>CRO</v>
      </c>
      <c r="X12" s="85">
        <f t="shared" ref="X12:X75" si="3">IF(W12="","",IFERROR(INDEX(drzava_id,MATCH(W12,drzava_oznaka,0)),"NEMA"))</f>
        <v>1</v>
      </c>
      <c r="Y12" s="33" t="str">
        <f>IF(OR(X12="",X12&lt;&gt;"NEMA"),"",M12)</f>
        <v/>
      </c>
      <c r="Z12" s="78" t="str">
        <f>IF(Y12="","",MAX(Z$11:Z11)+1)</f>
        <v/>
      </c>
      <c r="AA12" s="57" t="s">
        <v>0</v>
      </c>
      <c r="AB12" s="148"/>
      <c r="AC12" s="57" t="s">
        <v>0</v>
      </c>
      <c r="AD12" s="70" t="str">
        <f t="shared" ref="AD12:AD34" si="4">IF(Y12="","","INSERT INTO drzava(id,naziv,oznaka) VALUES ("&amp;Z12&amp;",'"&amp;AB12&amp;"','"&amp;UPPER(LEFT(Y12,1))&amp;LOWER(RIGHT(Y12,2))&amp;"');")</f>
        <v/>
      </c>
      <c r="AE12" s="57" t="s">
        <v>0</v>
      </c>
      <c r="AF12" s="190" t="str">
        <f>IF(X12="","",IF(X12="NEMA",Y12,W12))</f>
        <v>CRO</v>
      </c>
      <c r="AG12" s="57" t="s">
        <v>0</v>
      </c>
      <c r="AH12" s="60" t="str">
        <f>IF(J12="","",J12)</f>
        <v>JAP</v>
      </c>
      <c r="AI12" s="33" t="str">
        <f>IF(K12="","",K12)</f>
        <v>OK Japetic</v>
      </c>
      <c r="AJ12" s="85">
        <f t="shared" ref="AJ12:AJ75" si="5">IF(AI12="","",IF(IFERROR(MATCH(AI12,klub_naziv,0),"")&lt;&gt;"","",IFERROR(MATCH(AI12,klubAlias_alias,0),"NEMA")))</f>
        <v>1</v>
      </c>
      <c r="AK12" s="33" t="str" cm="1">
        <f t="array" ref="AK12">IF(AJ12="",""&amp;AI12,IF(AJ12="NEMA",AI12,INDEX(klub_naziv,MATCH(INDEX(klubAlias_klubId,AJ12),klub_id,0))))</f>
        <v>OK Japetić</v>
      </c>
      <c r="AL12" s="33" t="str" cm="1">
        <f t="array" ref="AL12">IFERROR(INDEX(registarNatjecatelji,CG12,4),"")</f>
        <v>OK Japetić</v>
      </c>
      <c r="AM12" s="85" t="str">
        <f>IF(AK12=AL12,"",1)</f>
        <v/>
      </c>
      <c r="AN12" s="78" t="str">
        <f>IF(AND(AL12&lt;&gt;"",AL12&lt;&gt;AK12),AL12,""&amp;AK12)</f>
        <v>OK Japetić</v>
      </c>
      <c r="AO12" s="57" t="s">
        <v>0</v>
      </c>
      <c r="AP12" s="94" t="str">
        <f>IF(AJ12&lt;&gt;"NEMA","",IF(IFERROR(MATCH(AI12,AI$11:AI11,0),0)&lt;&gt;0,"",AI12))</f>
        <v/>
      </c>
      <c r="AQ12" s="57" t="s">
        <v>0</v>
      </c>
      <c r="AR12" s="148"/>
      <c r="AS12" s="57" t="s">
        <v>0</v>
      </c>
      <c r="AT12" s="60" t="str">
        <f t="shared" ref="AT12:AT34" si="6">IF(AP12="","",IF(AR12="",AP12,""))</f>
        <v/>
      </c>
      <c r="AU12" s="33" t="str">
        <f>IF(AT12="","",MAX(AU$11:AU11)+1)</f>
        <v/>
      </c>
      <c r="AV12" s="33" t="str">
        <f>IF(AT12="","",IF(X12="","",IF(X12="NEMA",Z12,X12)))</f>
        <v/>
      </c>
      <c r="AW12" s="33" t="str">
        <f>IF(AT12="","","INSERT INTO klub(id,naziv,drzava_id,aktivan) VALUES ("&amp;AU12&amp;",'"&amp;AT12&amp;"',"&amp;AV12&amp;",1);")</f>
        <v/>
      </c>
      <c r="AX12" s="33" t="str">
        <f>IF(AR12="","",MAX(AX$11:AX11)+1)</f>
        <v/>
      </c>
      <c r="AY12" s="109" t="str">
        <f t="shared" ref="AY12:AY34" si="7">IF(AR12="","",INDEX(klub_id,MATCH(AR12,klub_naziv,0)))</f>
        <v/>
      </c>
      <c r="AZ12" s="78" t="str">
        <f>IF(AR12="","","INSERT INTO klub_alias(id,alias,klub_id) VALUES ("&amp;AX12&amp;",'"&amp;AR12&amp;"',"&amp;AY12&amp;");")</f>
        <v/>
      </c>
      <c r="BA12" s="57" t="s">
        <v>0</v>
      </c>
      <c r="BB12" s="70" t="str">
        <f>""&amp;AW12&amp;AZ12</f>
        <v/>
      </c>
      <c r="BC12" s="57" t="s">
        <v>0</v>
      </c>
      <c r="BD12" s="190" t="str">
        <f>IF(AN12="","",IF(AR12="",AN12,AR12))</f>
        <v>OK Japetić</v>
      </c>
      <c r="BE12" s="57" t="s">
        <v>0</v>
      </c>
      <c r="BF12" s="67" t="str">
        <f>IF(G12="","",G12)</f>
        <v>41:46</v>
      </c>
      <c r="BG12" s="188" t="str">
        <f>IF(H12="","",H12)</f>
        <v>0</v>
      </c>
      <c r="BH12" s="236">
        <f>IF(BF12="","",VALUE(LEFT(BF12,SEARCH(":",BF12)-1))*60+VALUE(RIGHT(BF12,2)))</f>
        <v>2506</v>
      </c>
      <c r="BI12" s="237">
        <f t="shared" ref="BI12:BI75" si="8">IF(CF12="","",IF(N(BH12)&gt;max_minuta*60,2,INDEX(statusRezultat_id,MATCH(VALUE(BG12),statusRezultat_oEvent,0))))</f>
        <v>1</v>
      </c>
      <c r="BJ12" s="57" t="s">
        <v>0</v>
      </c>
      <c r="BK12" s="60" t="str">
        <f>IF(D12="","",D12)</f>
        <v>Lovro</v>
      </c>
      <c r="BL12" s="33" t="str">
        <f>IF(E12="","",E12)</f>
        <v>Pinjušić</v>
      </c>
      <c r="BM12" s="85">
        <f t="shared" ref="BM12:BM75" si="9">IF(BL12="","",IFERROR(INDEX(imePrezime_id,MATCH(BK12&amp;" – "&amp;BL12,imePrezime_imePrezime,0)),"NEMA"))</f>
        <v>1315</v>
      </c>
      <c r="BN12" s="85" t="str">
        <f t="shared" ref="BN12:BN75" si="10">IF(BM12&lt;&gt;"NEMA","",IFERROR(INDEX(imePrezimeAlias_imePrezimeId,MATCH(BK12&amp;" "&amp;BL12,imePrezimeAlias_alias,0)),"NEMA"))</f>
        <v/>
      </c>
      <c r="BO12" s="33" t="str">
        <f t="shared" ref="BO12:BO75" si="11">IF(BL12="","",IF(OR(BN12="",BN12="NEMA"),BK12,INDEX(imePrezime_ime,MATCH(BN12,imePrezime_id,0))))</f>
        <v>Lovro</v>
      </c>
      <c r="BP12" s="78" t="str">
        <f t="shared" ref="BP12:BP75" si="12">IF(BL12="","",IF(OR(BN12="",BN12="NEMA"),BL12,INDEX(imePrezime_prezime,MATCH(BN12,imePrezime_id,0))))</f>
        <v>Pinjušić</v>
      </c>
      <c r="BQ12" s="57" t="s">
        <v>0</v>
      </c>
      <c r="BR12" s="94" t="str">
        <f t="shared" ref="BR12:BR75" si="13">IF(OR(BL12="",BN12&lt;&gt;"NEMA"),"",BK12&amp;" "&amp;BL12)</f>
        <v/>
      </c>
      <c r="BS12" s="57" t="s">
        <v>0</v>
      </c>
      <c r="BT12" s="70" t="str">
        <f>IF(OR(BM12&lt;&gt;"NEMA",BM12&lt;&gt;""),"","SELECT '"&amp;BA12&amp;"',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" s="57" t="s">
        <v>0</v>
      </c>
      <c r="BV12" s="172"/>
      <c r="BW12" s="172"/>
      <c r="BX12" s="172"/>
      <c r="BY12" s="57" t="s">
        <v>0</v>
      </c>
      <c r="BZ12" s="60" t="str">
        <f t="shared" ref="BZ12:BZ75" si="14">IF(BL12="","",CC12 &amp; IF(O12="",""," – " &amp; O12))</f>
        <v>Lovro – Pinjušić – OK Japetić – M12</v>
      </c>
      <c r="CA12" s="61">
        <f t="shared" ref="CA12" si="15">IF(BZ12="","",IFERROR(MATCH(BZ12,registar,0),"NEMA"))</f>
        <v>127</v>
      </c>
      <c r="CB12" s="57" t="s">
        <v>0</v>
      </c>
      <c r="CC12" s="60" t="str">
        <f t="shared" ref="CC12:CC75" si="16">IF(BL12="","",CF12 &amp; IF(BD12="",""," – " &amp; BD12))</f>
        <v>Lovro – Pinjušić – OK Japetić</v>
      </c>
      <c r="CD12" s="61">
        <f t="shared" ref="CD12" si="17">IF(CC12="","",IFERROR(MATCH(CC12,imePrezime_klub,0),"NEMA"))</f>
        <v>127</v>
      </c>
      <c r="CE12" s="57" t="s">
        <v>0</v>
      </c>
      <c r="CF12" s="60" t="str">
        <f t="shared" ref="CF12:CF75" si="18">IF(BL12="","",BO12&amp;" – "&amp;BP12)</f>
        <v>Lovro – Pinjušić</v>
      </c>
      <c r="CG12" s="61">
        <f t="shared" ref="CG12" si="19">IF(CF12="","",IFERROR(MATCH(CF12,imePrezime_imePrezime,0),"NEMA"))</f>
        <v>127</v>
      </c>
      <c r="CH12" s="57" t="s">
        <v>0</v>
      </c>
      <c r="CI12" s="67">
        <f>IF(CA12="","",IF(CA12&lt;&gt;"NEMA",CA12,IF(CD12&lt;&gt;"NEMA",CD12,IF(CG12&lt;&gt;"NEMA",CG12,""))))</f>
        <v>127</v>
      </c>
      <c r="CJ12" s="85" cm="1">
        <f t="array" ref="CJ12">IF(CI12="","",INDEX(imePrezime_id,CI12,0))</f>
        <v>1315</v>
      </c>
      <c r="CK12" s="61" t="str">
        <f t="shared" ref="CK12:CK75" si="20">IF(OR(CF12="",CG12&lt;&gt;"NEMA"),"",IFERROR(INDEX(imePrezimeAlias_imePrezimeId,MATCH(BK12&amp;" "&amp;BL12,imePrezimeAlias_alias,0)),""))</f>
        <v/>
      </c>
      <c r="CL12" s="57" t="s">
        <v>0</v>
      </c>
      <c r="CM12" s="70" t="str">
        <f t="shared" ref="CM12:CM75" si="21">IF(OR(CG12&lt;&gt;"NEMA",CK12&lt;&gt;""),"","SELECT '"&amp;CF12&amp;"', ime, prezime FROM imeprezime WHERE ime LIKE '%"&amp;MID(BK12,2,LEN(BK12)-2)&amp;"%' Or prezime LIKE '%"&amp;MID(BL12,2,LEN(BL12)-2)&amp;"%' Or ime LIKE '%"&amp;MID(BL12,2,LEN(BL12)-2)&amp;"%' Or prezime LIKE '%"&amp;MID(BK12,2,LEN(BK12)-2)&amp;"%' ORDER BY ime, prezime;")</f>
        <v/>
      </c>
      <c r="CN12" s="57" t="s">
        <v>0</v>
      </c>
      <c r="CO12" s="148"/>
      <c r="CP12" s="57" t="s">
        <v>0</v>
      </c>
      <c r="CQ12" s="60" t="str">
        <f t="shared" ref="CQ12:CQ75" si="22">IF(CO12="","",BK12&amp;" "&amp;BL12)</f>
        <v/>
      </c>
      <c r="CR12" s="85" t="str">
        <f>IF(CO12="","",MAX(CR$11:CR11)+1)</f>
        <v/>
      </c>
      <c r="CS12" s="61" t="str">
        <f t="shared" ref="CS12:CS75" si="23">IF(CO12="","",INDEX(imePrezime_id,MATCH(IF(IFERROR(SEARCH("–",CO12),0)&lt;&gt;0,CO12,SUBSTITUTE(CO12," "," – ",1)),imePrezime_imePrezime,0)))</f>
        <v/>
      </c>
      <c r="CT12" s="57" t="s">
        <v>0</v>
      </c>
      <c r="CU12" s="70" t="str">
        <f>IF(CO12="","","INSERT INTO imeprezime_alias(id,alias,imeprezime_id) VALUES ("&amp;CR12&amp;",'"&amp;CO12&amp;"',"&amp;CS12&amp;");")</f>
        <v/>
      </c>
      <c r="CV12" s="57" t="s">
        <v>0</v>
      </c>
      <c r="CW12" s="71" t="str">
        <f>IF(AND(CG12="NEMA",CK12=""),MAX(CW$11:CW11)+1,"")</f>
        <v/>
      </c>
      <c r="CX12" s="57" t="s">
        <v>0</v>
      </c>
      <c r="CY12" s="151" t="str">
        <f t="shared" ref="CY12:CY75" si="24">IF(O12="","",LEFT(INDEX(kategorija_oznaka,MATCH(Q12,kategorija_id,0)),1))</f>
        <v>M</v>
      </c>
      <c r="CZ12" s="57" t="s">
        <v>0</v>
      </c>
      <c r="DA12" s="60" t="str">
        <f t="shared" ref="DA12:DA75" si="25">IF(CW12="","",IF(M12&lt;&gt;"CRO","","INSERT INTO osoba (id,reg_broj,oib,spol_id,dat_rodjenja) VALUES ("&amp;CW12&amp;",(SELECT max(reg_broj)+1 FROM osoba),Null,'"&amp;CY12&amp;"',Null); INSERT INTO osoba_log (id,reg_broj,oib,spol_id,dat_rodjenja,dnevnik_id) SELECT id,reg_broj,oib,spol_id,dat_rodjenja,"&amp;CW$3&amp;" FROM osoba WHERE id = "&amp;CW12&amp;";"))</f>
        <v/>
      </c>
      <c r="DB12" s="78" t="str">
        <f t="shared" ref="DB12:DB75" si="26">IF(CW12="","","INSERT INTO imeprezime (id,osoba_id,rbr,ime,prezime,klub_id,identitet_id,sintaksa_id,info,aktivno,dnevnik_id) VALUES ("&amp;CW12&amp;","&amp;IF(DA12="","Null",CW12)&amp;",1,'"&amp;BK12&amp;"','"&amp;BL12&amp;"',(SELECT id FROM klub WHERE naziv = '"&amp;BD12&amp;"'),Null,1,'',1,"&amp;CW$3&amp;");")</f>
        <v/>
      </c>
      <c r="DC12" s="57" t="s">
        <v>0</v>
      </c>
      <c r="DD12" s="70" t="str">
        <f>IF(DA12="",DB12,DA12&amp;" "&amp;DB12)</f>
        <v/>
      </c>
      <c r="DE12" s="57" t="s">
        <v>0</v>
      </c>
      <c r="DF12" s="94" t="str">
        <f t="shared" ref="DF12:DF75" si="27">IF(BZ12="","",IF(CA12&lt;&gt;"NEMA","ime-pre-klu"&amp;IF(AJ12="","","(ali)")&amp;"-kat",IF(CD12&lt;&gt;"NEMA","ime-pre-klu"&amp;IF(AJ12="","","(ali)"),IF(CG12&lt;&gt;"NEMA","ime-pre",IF(CW12&lt;&gt;"","novo",""))))&amp;IF(AND(BG12="0",BH12&gt;max_minuta*60),"-ot",""))</f>
        <v>ime-pre-klu(ali)-kat</v>
      </c>
      <c r="DG12" s="57" t="s">
        <v>0</v>
      </c>
      <c r="DH12" s="67">
        <f>IF(BZ12="","",MAX(DH$11:DH11)+1)</f>
        <v>1001</v>
      </c>
      <c r="DI12" s="85">
        <f t="shared" ref="DI12:DI75" si="28">IF(CF12="","",S12)</f>
        <v>1001</v>
      </c>
      <c r="DJ12" s="85">
        <f>IF(CJ12&lt;&gt;"",CJ12,CW12)</f>
        <v>1315</v>
      </c>
      <c r="DK12" s="85">
        <f t="shared" ref="DK12:DK75" si="29">IF(BH12="","",BH12)</f>
        <v>2506</v>
      </c>
      <c r="DL12" s="85">
        <f t="shared" ref="DL12:DL75" si="30">IF(BI12="","",BI12)</f>
        <v>1</v>
      </c>
      <c r="DM12" s="85">
        <f t="shared" ref="DM12:DM75" si="31">IF(CF12="","",IF(OR(CA12="",CA12="NEMA"),0,1))</f>
        <v>1</v>
      </c>
      <c r="DN12" s="85">
        <f t="shared" ref="DN12" si="32">IF(DH12="","",INDEX(uparivanje_id,MATCH(DF12,uparivanje_oznaka,0)))</f>
        <v>3</v>
      </c>
      <c r="DO12" s="85"/>
      <c r="DP12" s="85"/>
      <c r="DQ12" s="85"/>
      <c r="DR12" s="61" t="e">
        <f>IF(#REF!="","",#REF!)</f>
        <v>#REF!</v>
      </c>
      <c r="DS12" s="57" t="s">
        <v>0</v>
      </c>
    </row>
    <row r="13" spans="1:135" x14ac:dyDescent="0.25">
      <c r="A13" t="s">
        <v>0</v>
      </c>
      <c r="B13" s="62" t="str">
        <f>IF(csv!E4="","",csv!S4)</f>
        <v>M12</v>
      </c>
      <c r="C13" s="36" t="s">
        <v>0</v>
      </c>
      <c r="D13" s="36" t="str">
        <f>IF(csv!E4="","",csv!E4)</f>
        <v>Jure</v>
      </c>
      <c r="E13" s="36" t="str">
        <f>IF(csv!D4="","",csv!D4)</f>
        <v>Rako</v>
      </c>
      <c r="F13" s="36" t="s">
        <v>0</v>
      </c>
      <c r="G13" s="86" t="str">
        <f>IF(csv!L4="","",csv!L4)</f>
        <v>55:23</v>
      </c>
      <c r="H13" s="86" t="str">
        <f>IF(csv!M4="","",csv!M4)</f>
        <v>0</v>
      </c>
      <c r="I13" s="36" t="s">
        <v>0</v>
      </c>
      <c r="J13" s="36" t="str">
        <f>IF(csv!O4="","",csv!O4)</f>
        <v>Vihor</v>
      </c>
      <c r="K13" s="36" t="str">
        <f>IF(csv!P4="","",csv!P4)</f>
        <v>OK Vihor</v>
      </c>
      <c r="L13" s="36" t="s">
        <v>0</v>
      </c>
      <c r="M13" s="79" t="str">
        <f>IF(csv!Q4="","",csv!Q4)</f>
        <v>CRO</v>
      </c>
      <c r="N13" s="57" t="s">
        <v>0</v>
      </c>
      <c r="O13" s="62" t="str">
        <f>IF(csv!E4="","",csv!S4)</f>
        <v>M12</v>
      </c>
      <c r="P13" s="86">
        <f>IF(O13="","",IF(COUNTIF(O$11:O12,O13)=0,P12+1,P12))</f>
        <v>1</v>
      </c>
      <c r="Q13" s="102">
        <f t="shared" si="0"/>
        <v>112</v>
      </c>
      <c r="R13" s="103" t="str" cm="1">
        <f t="array" ref="R13">IF(S13="","",INDEX(natjecanjeStaze_naziv,MATCH(S13,natjecanjeStaze_stazaId,0)))</f>
        <v>M12 – Ž12</v>
      </c>
      <c r="S13" s="63">
        <f t="shared" si="1"/>
        <v>1001</v>
      </c>
      <c r="T13" s="57" t="s">
        <v>0</v>
      </c>
      <c r="U13" s="191" t="str">
        <f t="shared" si="2"/>
        <v>M12</v>
      </c>
      <c r="V13" s="57" t="s">
        <v>0</v>
      </c>
      <c r="W13" s="62" t="str">
        <f t="shared" ref="W13:W34" si="33">IF(M13="","",M13)</f>
        <v>CRO</v>
      </c>
      <c r="X13" s="86">
        <f t="shared" si="3"/>
        <v>1</v>
      </c>
      <c r="Y13" s="36" t="str">
        <f t="shared" ref="Y13:Y34" si="34">IF(OR(X13="",X13&lt;&gt;"NEMA"),"",M13)</f>
        <v/>
      </c>
      <c r="Z13" s="79" t="str">
        <f>IF(Y13="","",MAX(Z$11:Z12)+1)</f>
        <v/>
      </c>
      <c r="AA13" s="57" t="s">
        <v>0</v>
      </c>
      <c r="AB13" s="149"/>
      <c r="AC13" s="57" t="s">
        <v>0</v>
      </c>
      <c r="AD13" s="23" t="str">
        <f t="shared" si="4"/>
        <v/>
      </c>
      <c r="AE13" s="57" t="s">
        <v>0</v>
      </c>
      <c r="AF13" s="191" t="str">
        <f t="shared" ref="AF13:AF34" si="35">IF(X13="","",IF(X13="NEMA",Y13,W13))</f>
        <v>CRO</v>
      </c>
      <c r="AG13" s="57" t="s">
        <v>0</v>
      </c>
      <c r="AH13" s="62" t="str">
        <f t="shared" ref="AH13:AH34" si="36">IF(J13="","",J13)</f>
        <v>Vihor</v>
      </c>
      <c r="AI13" s="36" t="str">
        <f t="shared" ref="AI13:AI34" si="37">IF(K13="","",K13)</f>
        <v>OK Vihor</v>
      </c>
      <c r="AJ13" s="86" t="str">
        <f t="shared" si="5"/>
        <v/>
      </c>
      <c r="AK13" s="36" t="str" cm="1">
        <f t="array" ref="AK13">IF(AJ13="",""&amp;AI13,IF(AJ13="NEMA",AI13,INDEX(klub_naziv,MATCH(INDEX(klubAlias_klubId,AJ13),klub_id,0))))</f>
        <v>OK Vihor</v>
      </c>
      <c r="AL13" s="36" t="str" cm="1">
        <f t="array" ref="AL13">IFERROR(INDEX(registarNatjecatelji,CG13,4),"")</f>
        <v>OK Vihor</v>
      </c>
      <c r="AM13" s="86" t="str">
        <f t="shared" ref="AM13:AM34" si="38">IF(AK13=AL13,"",1)</f>
        <v/>
      </c>
      <c r="AN13" s="79" t="str">
        <f t="shared" ref="AN13:AN34" si="39">IF(AND(AL13&lt;&gt;"",AL13&lt;&gt;AK13),AL13,""&amp;AK13)</f>
        <v>OK Vihor</v>
      </c>
      <c r="AO13" s="57" t="s">
        <v>0</v>
      </c>
      <c r="AP13" s="95" t="str">
        <f>IF(AJ13&lt;&gt;"NEMA","",IF(IFERROR(MATCH(AI13,AI$11:AI12,0),0)&lt;&gt;0,"",AI13))</f>
        <v/>
      </c>
      <c r="AQ13" s="57" t="s">
        <v>0</v>
      </c>
      <c r="AR13" s="149"/>
      <c r="AS13" s="57" t="s">
        <v>0</v>
      </c>
      <c r="AT13" s="62" t="str">
        <f t="shared" si="6"/>
        <v/>
      </c>
      <c r="AU13" s="36" t="str">
        <f>IF(AT13="","",MAX(AU$11:AU12)+1)</f>
        <v/>
      </c>
      <c r="AV13" s="36" t="str">
        <f t="shared" ref="AV13:AV34" si="40">IF(AT13="","",IF(X13="","",IF(X13="NEMA",Z13,X13)))</f>
        <v/>
      </c>
      <c r="AW13" s="36" t="str">
        <f t="shared" ref="AW13:AW34" si="41">IF(AT13="","","INSERT INTO klub(id,naziv,drzava_id,aktivan) VALUES ("&amp;AU13&amp;",'"&amp;AT13&amp;"',"&amp;AV13&amp;",1);")</f>
        <v/>
      </c>
      <c r="AX13" s="36" t="str">
        <f>IF(AR13="","",MAX(AX$11:AX12)+1)</f>
        <v/>
      </c>
      <c r="AY13" s="103" t="str">
        <f t="shared" si="7"/>
        <v/>
      </c>
      <c r="AZ13" s="79" t="str">
        <f t="shared" ref="AZ13:AZ34" si="42">IF(AR13="","","INSERT INTO klub_alias(id,alias,klub_id) VALUES ("&amp;AX13&amp;",'"&amp;AR13&amp;"',"&amp;AY13&amp;");")</f>
        <v/>
      </c>
      <c r="BA13" s="57" t="s">
        <v>0</v>
      </c>
      <c r="BB13" s="23" t="str">
        <f t="shared" ref="BB13:BB34" si="43">""&amp;AW13&amp;AZ13</f>
        <v/>
      </c>
      <c r="BC13" s="57" t="s">
        <v>0</v>
      </c>
      <c r="BD13" s="191" t="str">
        <f t="shared" ref="BD13:BD34" si="44">IF(AN13="","",IF(AR13="",AN13,AR13))</f>
        <v>OK Vihor</v>
      </c>
      <c r="BE13" s="57" t="s">
        <v>0</v>
      </c>
      <c r="BF13" s="68" t="str">
        <f t="shared" ref="BF13:BF34" si="45">IF(G13="","",G13)</f>
        <v>55:23</v>
      </c>
      <c r="BG13" s="102" t="str">
        <f t="shared" ref="BG13:BG34" si="46">IF(H13="","",H13)</f>
        <v>0</v>
      </c>
      <c r="BH13" s="238">
        <f t="shared" ref="BH13:BH34" si="47">IF(BF13="","",VALUE(LEFT(BF13,SEARCH(":",BF13)-1))*60+VALUE(RIGHT(BF13,2)))</f>
        <v>3323</v>
      </c>
      <c r="BI13" s="239">
        <f t="shared" si="8"/>
        <v>1</v>
      </c>
      <c r="BJ13" s="57" t="s">
        <v>0</v>
      </c>
      <c r="BK13" s="62" t="str">
        <f t="shared" ref="BK13:BK34" si="48">IF(D13="","",D13)</f>
        <v>Jure</v>
      </c>
      <c r="BL13" s="36" t="str">
        <f t="shared" ref="BL13:BL34" si="49">IF(E13="","",E13)</f>
        <v>Rako</v>
      </c>
      <c r="BM13" s="86">
        <f t="shared" si="9"/>
        <v>1098</v>
      </c>
      <c r="BN13" s="86" t="str">
        <f t="shared" si="10"/>
        <v/>
      </c>
      <c r="BO13" s="36" t="str">
        <f t="shared" si="11"/>
        <v>Jure</v>
      </c>
      <c r="BP13" s="79" t="str">
        <f t="shared" si="12"/>
        <v>Rako</v>
      </c>
      <c r="BQ13" s="57" t="s">
        <v>0</v>
      </c>
      <c r="BR13" s="95" t="str">
        <f t="shared" si="13"/>
        <v/>
      </c>
      <c r="BS13" s="57" t="s">
        <v>0</v>
      </c>
      <c r="BT13" s="23" t="str">
        <f>IF(OR(BB13&lt;&gt;"NEMA",BR13&lt;&gt;""),"","SELECT '"&amp;BA13&amp;"',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" s="57" t="s">
        <v>0</v>
      </c>
      <c r="BV13" s="172"/>
      <c r="BW13" s="172"/>
      <c r="BX13" s="172"/>
      <c r="BY13" s="57" t="s">
        <v>0</v>
      </c>
      <c r="BZ13" s="62" t="str">
        <f t="shared" si="14"/>
        <v>Jure – Rako – OK Vihor – M12</v>
      </c>
      <c r="CA13" s="63">
        <f t="shared" ref="CA13:CA76" si="50">IF(BZ13="","",IFERROR(MATCH(BZ13,registar,0),"NEMA"))</f>
        <v>860</v>
      </c>
      <c r="CB13" s="57" t="s">
        <v>0</v>
      </c>
      <c r="CC13" s="62" t="str">
        <f t="shared" si="16"/>
        <v>Jure – Rako – OK Vihor</v>
      </c>
      <c r="CD13" s="63">
        <f t="shared" ref="CD13:CD76" si="51">IF(CC13="","",IFERROR(MATCH(CC13,imePrezime_klub,0),"NEMA"))</f>
        <v>860</v>
      </c>
      <c r="CE13" s="57" t="s">
        <v>0</v>
      </c>
      <c r="CF13" s="62" t="str">
        <f t="shared" si="18"/>
        <v>Jure – Rako</v>
      </c>
      <c r="CG13" s="63">
        <f t="shared" ref="CG13:CG76" si="52">IF(CF13="","",IFERROR(MATCH(CF13,imePrezime_imePrezime,0),"NEMA"))</f>
        <v>860</v>
      </c>
      <c r="CH13" s="57" t="s">
        <v>0</v>
      </c>
      <c r="CI13" s="68">
        <f t="shared" ref="CI13:CI76" si="53">IF(CA13="","",IF(CA13&lt;&gt;"NEMA",CA13,IF(CD13&lt;&gt;"NEMA",CD13,IF(CG13&lt;&gt;"NEMA",CG13,""))))</f>
        <v>860</v>
      </c>
      <c r="CJ13" s="86" cm="1">
        <f t="array" ref="CJ13">IF(CI13="","",INDEX(imePrezime_id,CI13,0))</f>
        <v>1098</v>
      </c>
      <c r="CK13" s="63" t="str">
        <f t="shared" si="20"/>
        <v/>
      </c>
      <c r="CL13" s="57" t="s">
        <v>0</v>
      </c>
      <c r="CM13" s="56" t="str">
        <f t="shared" si="21"/>
        <v/>
      </c>
      <c r="CN13" s="57" t="s">
        <v>0</v>
      </c>
      <c r="CO13" s="149"/>
      <c r="CP13" s="57" t="s">
        <v>0</v>
      </c>
      <c r="CQ13" s="62" t="str">
        <f t="shared" si="22"/>
        <v/>
      </c>
      <c r="CR13" s="86" t="str">
        <f>IF(CO13="","",MAX(CR$11:CR12)+1)</f>
        <v/>
      </c>
      <c r="CS13" s="63" t="str">
        <f t="shared" si="23"/>
        <v/>
      </c>
      <c r="CT13" s="57" t="s">
        <v>0</v>
      </c>
      <c r="CU13" s="56" t="str">
        <f t="shared" ref="CU13:CU76" si="54">IF(CO13="","","INSERT INTO imeprezime_alias(id,alias,imeprezime_id) VALUES ("&amp;CR13&amp;",'"&amp;CO13&amp;"',"&amp;CS13&amp;");")</f>
        <v/>
      </c>
      <c r="CV13" s="57" t="s">
        <v>0</v>
      </c>
      <c r="CW13" s="72" t="str">
        <f>IF(AND(CG13="NEMA",CK13=""),MAX(CW$11:CW12)+1,"")</f>
        <v/>
      </c>
      <c r="CX13" t="s">
        <v>0</v>
      </c>
      <c r="CY13" s="152" t="str">
        <f t="shared" si="24"/>
        <v>M</v>
      </c>
      <c r="CZ13" t="s">
        <v>0</v>
      </c>
      <c r="DA13" s="62" t="str">
        <f t="shared" si="25"/>
        <v/>
      </c>
      <c r="DB13" s="79" t="str">
        <f t="shared" si="26"/>
        <v/>
      </c>
      <c r="DC13" t="s">
        <v>0</v>
      </c>
      <c r="DD13" s="56" t="str">
        <f t="shared" ref="DD13:DD76" si="55">IF(DA13="",DB13,DA13&amp;" "&amp;DB13)</f>
        <v/>
      </c>
      <c r="DE13" s="57" t="s">
        <v>0</v>
      </c>
      <c r="DF13" s="95" t="str">
        <f t="shared" si="27"/>
        <v>ime-pre-klu-kat</v>
      </c>
      <c r="DG13" s="57" t="s">
        <v>0</v>
      </c>
      <c r="DH13" s="68">
        <f>IF(BZ13="","",MAX(DH$11:DH12)+1)</f>
        <v>1002</v>
      </c>
      <c r="DI13" s="86">
        <f t="shared" si="28"/>
        <v>1001</v>
      </c>
      <c r="DJ13" s="86">
        <f t="shared" ref="DJ13:DJ76" si="56">IF(CJ13&lt;&gt;"",CJ13,CW13)</f>
        <v>1098</v>
      </c>
      <c r="DK13" s="86">
        <f t="shared" si="29"/>
        <v>3323</v>
      </c>
      <c r="DL13" s="86">
        <f t="shared" si="30"/>
        <v>1</v>
      </c>
      <c r="DM13" s="86">
        <f t="shared" si="31"/>
        <v>1</v>
      </c>
      <c r="DN13" s="86">
        <f t="shared" ref="DN13:DN76" si="57">IF(DH13="","",INDEX(uparivanje_id,MATCH(DF13,uparivanje_oznaka,0)))</f>
        <v>1</v>
      </c>
      <c r="DO13" s="86"/>
      <c r="DP13" s="86"/>
      <c r="DQ13" s="86"/>
      <c r="DR13" s="63" t="e">
        <f>IF(#REF!="","",#REF!)</f>
        <v>#REF!</v>
      </c>
      <c r="DS13" s="57" t="s">
        <v>0</v>
      </c>
    </row>
    <row r="14" spans="1:135" x14ac:dyDescent="0.25">
      <c r="A14" t="s">
        <v>0</v>
      </c>
      <c r="B14" s="62" t="str">
        <f>IF(csv!E5="","",csv!S5)</f>
        <v>M12</v>
      </c>
      <c r="C14" s="36" t="s">
        <v>0</v>
      </c>
      <c r="D14" s="36" t="str">
        <f>IF(csv!E5="","",csv!E5)</f>
        <v>Ivan</v>
      </c>
      <c r="E14" s="36" t="str">
        <f>IF(csv!D5="","",csv!D5)</f>
        <v>Petravić</v>
      </c>
      <c r="F14" s="36" t="s">
        <v>0</v>
      </c>
      <c r="G14" s="86" t="str">
        <f>IF(csv!L5="","",csv!L5)</f>
        <v>57:52</v>
      </c>
      <c r="H14" s="86" t="str">
        <f>IF(csv!M5="","",csv!M5)</f>
        <v>0</v>
      </c>
      <c r="I14" s="36" t="s">
        <v>0</v>
      </c>
      <c r="J14" s="36" t="str">
        <f>IF(csv!O5="","",csv!O5)</f>
        <v>JAP</v>
      </c>
      <c r="K14" s="36" t="str">
        <f>IF(csv!P5="","",csv!P5)</f>
        <v>OK Japetic</v>
      </c>
      <c r="L14" s="36" t="s">
        <v>0</v>
      </c>
      <c r="M14" s="79" t="str">
        <f>IF(csv!Q5="","",csv!Q5)</f>
        <v>CRO</v>
      </c>
      <c r="N14" s="57" t="s">
        <v>0</v>
      </c>
      <c r="O14" s="62" t="str">
        <f>IF(csv!E5="","",csv!S5)</f>
        <v>M12</v>
      </c>
      <c r="P14" s="86">
        <f>IF(O14="","",IF(COUNTIF(O$11:O13,O14)=0,P13+1,P13))</f>
        <v>1</v>
      </c>
      <c r="Q14" s="102">
        <f t="shared" si="0"/>
        <v>112</v>
      </c>
      <c r="R14" s="103" t="str" cm="1">
        <f t="array" ref="R14">IF(S14="","",INDEX(natjecanjeStaze_naziv,MATCH(S14,natjecanjeStaze_stazaId,0)))</f>
        <v>M12 – Ž12</v>
      </c>
      <c r="S14" s="63">
        <f t="shared" si="1"/>
        <v>1001</v>
      </c>
      <c r="T14" s="57" t="s">
        <v>0</v>
      </c>
      <c r="U14" s="191" t="str">
        <f t="shared" si="2"/>
        <v>M12</v>
      </c>
      <c r="V14" s="57" t="s">
        <v>0</v>
      </c>
      <c r="W14" s="62" t="str">
        <f t="shared" si="33"/>
        <v>CRO</v>
      </c>
      <c r="X14" s="86">
        <f t="shared" si="3"/>
        <v>1</v>
      </c>
      <c r="Y14" s="36" t="str">
        <f t="shared" si="34"/>
        <v/>
      </c>
      <c r="Z14" s="79" t="str">
        <f>IF(Y14="","",MAX(Z$11:Z13)+1)</f>
        <v/>
      </c>
      <c r="AA14" s="57" t="s">
        <v>0</v>
      </c>
      <c r="AB14" s="149"/>
      <c r="AC14" s="57" t="s">
        <v>0</v>
      </c>
      <c r="AD14" s="23" t="str">
        <f t="shared" si="4"/>
        <v/>
      </c>
      <c r="AE14" s="57" t="s">
        <v>0</v>
      </c>
      <c r="AF14" s="191" t="str">
        <f t="shared" si="35"/>
        <v>CRO</v>
      </c>
      <c r="AG14" s="57" t="s">
        <v>0</v>
      </c>
      <c r="AH14" s="62" t="str">
        <f t="shared" si="36"/>
        <v>JAP</v>
      </c>
      <c r="AI14" s="36" t="str">
        <f t="shared" si="37"/>
        <v>OK Japetic</v>
      </c>
      <c r="AJ14" s="86">
        <f t="shared" si="5"/>
        <v>1</v>
      </c>
      <c r="AK14" s="36" t="str" cm="1">
        <f t="array" ref="AK14">IF(AJ14="",""&amp;AI14,IF(AJ14="NEMA",AI14,INDEX(klub_naziv,MATCH(INDEX(klubAlias_klubId,AJ14),klub_id,0))))</f>
        <v>OK Japetić</v>
      </c>
      <c r="AL14" s="36" t="str" cm="1">
        <f t="array" ref="AL14">IFERROR(INDEX(registarNatjecatelji,CG14,4),"")</f>
        <v>OK Japetić</v>
      </c>
      <c r="AM14" s="86" t="str">
        <f t="shared" si="38"/>
        <v/>
      </c>
      <c r="AN14" s="79" t="str">
        <f t="shared" si="39"/>
        <v>OK Japetić</v>
      </c>
      <c r="AO14" s="57" t="s">
        <v>0</v>
      </c>
      <c r="AP14" s="95" t="str">
        <f>IF(AJ14&lt;&gt;"NEMA","",IF(IFERROR(MATCH(AI14,AI$11:AI13,0),0)&lt;&gt;0,"",AI14))</f>
        <v/>
      </c>
      <c r="AQ14" s="57" t="s">
        <v>0</v>
      </c>
      <c r="AR14" s="149"/>
      <c r="AS14" s="57" t="s">
        <v>0</v>
      </c>
      <c r="AT14" s="62" t="str">
        <f t="shared" si="6"/>
        <v/>
      </c>
      <c r="AU14" s="36" t="str">
        <f>IF(AT14="","",MAX(AU$11:AU13)+1)</f>
        <v/>
      </c>
      <c r="AV14" s="36" t="str">
        <f t="shared" si="40"/>
        <v/>
      </c>
      <c r="AW14" s="36" t="str">
        <f t="shared" si="41"/>
        <v/>
      </c>
      <c r="AX14" s="36" t="str">
        <f>IF(AR14="","",MAX(AX$11:AX13)+1)</f>
        <v/>
      </c>
      <c r="AY14" s="103" t="str">
        <f t="shared" si="7"/>
        <v/>
      </c>
      <c r="AZ14" s="79" t="str">
        <f t="shared" si="42"/>
        <v/>
      </c>
      <c r="BA14" s="57" t="s">
        <v>0</v>
      </c>
      <c r="BB14" s="23" t="str">
        <f t="shared" si="43"/>
        <v/>
      </c>
      <c r="BC14" s="57" t="s">
        <v>0</v>
      </c>
      <c r="BD14" s="191" t="str">
        <f t="shared" si="44"/>
        <v>OK Japetić</v>
      </c>
      <c r="BE14" s="57" t="s">
        <v>0</v>
      </c>
      <c r="BF14" s="68" t="str">
        <f t="shared" si="45"/>
        <v>57:52</v>
      </c>
      <c r="BG14" s="102" t="str">
        <f t="shared" si="46"/>
        <v>0</v>
      </c>
      <c r="BH14" s="238">
        <f t="shared" si="47"/>
        <v>3472</v>
      </c>
      <c r="BI14" s="239">
        <f t="shared" si="8"/>
        <v>1</v>
      </c>
      <c r="BJ14" s="57" t="s">
        <v>0</v>
      </c>
      <c r="BK14" s="62" t="str">
        <f t="shared" si="48"/>
        <v>Ivan</v>
      </c>
      <c r="BL14" s="36" t="str">
        <f t="shared" si="49"/>
        <v>Petravić</v>
      </c>
      <c r="BM14" s="86">
        <f t="shared" si="9"/>
        <v>1855</v>
      </c>
      <c r="BN14" s="86" t="str">
        <f t="shared" si="10"/>
        <v/>
      </c>
      <c r="BO14" s="36" t="str">
        <f t="shared" si="11"/>
        <v>Ivan</v>
      </c>
      <c r="BP14" s="79" t="str">
        <f t="shared" si="12"/>
        <v>Petravić</v>
      </c>
      <c r="BQ14" s="57" t="s">
        <v>0</v>
      </c>
      <c r="BR14" s="95" t="str">
        <f t="shared" si="13"/>
        <v/>
      </c>
      <c r="BS14" s="57" t="s">
        <v>0</v>
      </c>
      <c r="BT14" s="23" t="str">
        <f>IF(OR(BB14&lt;&gt;"NEMA",BR14&lt;&gt;""),"","SELECT '"&amp;BA14&amp;"',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" s="57" t="s">
        <v>0</v>
      </c>
      <c r="BV14" s="172"/>
      <c r="BW14" s="172"/>
      <c r="BX14" s="172"/>
      <c r="BY14" s="57" t="s">
        <v>0</v>
      </c>
      <c r="BZ14" s="62" t="str">
        <f t="shared" si="14"/>
        <v>Ivan – Petravić – OK Japetić – M12</v>
      </c>
      <c r="CA14" s="63">
        <f t="shared" si="50"/>
        <v>126</v>
      </c>
      <c r="CB14" s="57" t="s">
        <v>0</v>
      </c>
      <c r="CC14" s="62" t="str">
        <f t="shared" si="16"/>
        <v>Ivan – Petravić – OK Japetić</v>
      </c>
      <c r="CD14" s="63">
        <f t="shared" si="51"/>
        <v>126</v>
      </c>
      <c r="CE14" s="57" t="s">
        <v>0</v>
      </c>
      <c r="CF14" s="62" t="str">
        <f t="shared" si="18"/>
        <v>Ivan – Petravić</v>
      </c>
      <c r="CG14" s="63">
        <f t="shared" si="52"/>
        <v>126</v>
      </c>
      <c r="CH14" s="57" t="s">
        <v>0</v>
      </c>
      <c r="CI14" s="68">
        <f t="shared" si="53"/>
        <v>126</v>
      </c>
      <c r="CJ14" s="86" cm="1">
        <f t="array" ref="CJ14">IF(CI14="","",INDEX(imePrezime_id,CI14,0))</f>
        <v>1855</v>
      </c>
      <c r="CK14" s="63" t="str">
        <f t="shared" si="20"/>
        <v/>
      </c>
      <c r="CL14" s="57" t="s">
        <v>0</v>
      </c>
      <c r="CM14" s="23" t="str">
        <f t="shared" si="21"/>
        <v/>
      </c>
      <c r="CN14" s="57" t="s">
        <v>0</v>
      </c>
      <c r="CO14" s="149" t="s">
        <v>3662</v>
      </c>
      <c r="CP14" s="57" t="s">
        <v>0</v>
      </c>
      <c r="CQ14" s="62" t="str">
        <f t="shared" si="22"/>
        <v>Ivan Petravić</v>
      </c>
      <c r="CR14" s="86">
        <f>IF(CO14="","",MAX(CR$11:CR13)+1)</f>
        <v>3</v>
      </c>
      <c r="CS14" s="63">
        <f t="shared" si="23"/>
        <v>1855</v>
      </c>
      <c r="CT14" s="57" t="s">
        <v>0</v>
      </c>
      <c r="CU14" s="23" t="str">
        <f>IF(CO14="","","INSERT INTO imeprezime_alias(id,alias,imeprezime_id) VALUES ("&amp;CR14&amp;",'"&amp;CQ14&amp;"',"&amp;CS14&amp;");")</f>
        <v>INSERT INTO imeprezime_alias(id,alias,imeprezime_id) VALUES (3,'Ivan Petravić',1855);</v>
      </c>
      <c r="CV14" s="57" t="s">
        <v>0</v>
      </c>
      <c r="CW14" s="72" t="str">
        <f>IF(AND(CG14="NEMA",CK14=""),MAX(CW$11:CW13)+1,"")</f>
        <v/>
      </c>
      <c r="CX14" t="s">
        <v>0</v>
      </c>
      <c r="CY14" s="152" t="str">
        <f t="shared" si="24"/>
        <v>M</v>
      </c>
      <c r="CZ14" t="s">
        <v>0</v>
      </c>
      <c r="DA14" s="62" t="str">
        <f t="shared" si="25"/>
        <v/>
      </c>
      <c r="DB14" s="79" t="str">
        <f t="shared" si="26"/>
        <v/>
      </c>
      <c r="DC14" t="s">
        <v>0</v>
      </c>
      <c r="DD14" s="23" t="str">
        <f t="shared" si="55"/>
        <v/>
      </c>
      <c r="DE14" s="57" t="s">
        <v>0</v>
      </c>
      <c r="DF14" s="95" t="str">
        <f t="shared" si="27"/>
        <v>ime-pre-klu(ali)-kat</v>
      </c>
      <c r="DG14" s="57" t="s">
        <v>0</v>
      </c>
      <c r="DH14" s="68">
        <f>IF(BZ14="","",MAX(DH$11:DH13)+1)</f>
        <v>1003</v>
      </c>
      <c r="DI14" s="86">
        <f t="shared" si="28"/>
        <v>1001</v>
      </c>
      <c r="DJ14" s="86">
        <f t="shared" si="56"/>
        <v>1855</v>
      </c>
      <c r="DK14" s="86">
        <f t="shared" si="29"/>
        <v>3472</v>
      </c>
      <c r="DL14" s="86">
        <f t="shared" si="30"/>
        <v>1</v>
      </c>
      <c r="DM14" s="86">
        <f t="shared" si="31"/>
        <v>1</v>
      </c>
      <c r="DN14" s="86">
        <f t="shared" si="57"/>
        <v>3</v>
      </c>
      <c r="DO14" s="86"/>
      <c r="DP14" s="86"/>
      <c r="DQ14" s="86"/>
      <c r="DR14" s="63" t="e">
        <f>IF(#REF!="","",#REF!)</f>
        <v>#REF!</v>
      </c>
      <c r="DS14" s="57" t="s">
        <v>0</v>
      </c>
    </row>
    <row r="15" spans="1:135" ht="15.75" thickBot="1" x14ac:dyDescent="0.3">
      <c r="A15" t="s">
        <v>0</v>
      </c>
      <c r="B15" s="62" t="str">
        <f>IF(csv!E6="","",csv!S6)</f>
        <v>M12</v>
      </c>
      <c r="C15" s="36" t="s">
        <v>0</v>
      </c>
      <c r="D15" s="36" t="str">
        <f>IF(csv!E6="","",csv!E6)</f>
        <v>Lovro</v>
      </c>
      <c r="E15" s="36" t="str">
        <f>IF(csv!D6="","",csv!D6)</f>
        <v>Berečki</v>
      </c>
      <c r="F15" s="36" t="s">
        <v>0</v>
      </c>
      <c r="G15" s="86" t="str">
        <f>IF(csv!L6="","",csv!L6)</f>
        <v>61:52</v>
      </c>
      <c r="H15" s="86" t="str">
        <f>IF(csv!M6="","",csv!M6)</f>
        <v>0</v>
      </c>
      <c r="I15" s="36" t="s">
        <v>0</v>
      </c>
      <c r="J15" s="36" t="str">
        <f>IF(csv!O6="","",csv!O6)</f>
        <v>JAP</v>
      </c>
      <c r="K15" s="36" t="str">
        <f>IF(csv!P6="","",csv!P6)</f>
        <v>OK Japetic</v>
      </c>
      <c r="L15" s="36" t="s">
        <v>0</v>
      </c>
      <c r="M15" s="79" t="str">
        <f>IF(csv!Q6="","",csv!Q6)</f>
        <v>CRO</v>
      </c>
      <c r="N15" s="57" t="s">
        <v>0</v>
      </c>
      <c r="O15" s="62" t="str">
        <f>IF(csv!E6="","",csv!S6)</f>
        <v>M12</v>
      </c>
      <c r="P15" s="86">
        <f>IF(O15="","",IF(COUNTIF(O$11:O14,O15)=0,P14+1,P14))</f>
        <v>1</v>
      </c>
      <c r="Q15" s="102">
        <f t="shared" si="0"/>
        <v>112</v>
      </c>
      <c r="R15" s="103" t="str" cm="1">
        <f t="array" ref="R15">IF(S15="","",INDEX(natjecanjeStaze_naziv,MATCH(S15,natjecanjeStaze_stazaId,0)))</f>
        <v>M12 – Ž12</v>
      </c>
      <c r="S15" s="63">
        <f t="shared" si="1"/>
        <v>1001</v>
      </c>
      <c r="T15" s="57" t="s">
        <v>0</v>
      </c>
      <c r="U15" s="191" t="str">
        <f t="shared" si="2"/>
        <v>M12</v>
      </c>
      <c r="V15" s="57" t="s">
        <v>0</v>
      </c>
      <c r="W15" s="62" t="str">
        <f t="shared" si="33"/>
        <v>CRO</v>
      </c>
      <c r="X15" s="86">
        <f t="shared" si="3"/>
        <v>1</v>
      </c>
      <c r="Y15" s="36" t="str">
        <f t="shared" si="34"/>
        <v/>
      </c>
      <c r="Z15" s="79" t="str">
        <f>IF(Y15="","",MAX(Z$11:Z14)+1)</f>
        <v/>
      </c>
      <c r="AA15" s="57" t="s">
        <v>0</v>
      </c>
      <c r="AB15" s="149"/>
      <c r="AC15" s="57" t="s">
        <v>0</v>
      </c>
      <c r="AD15" s="23" t="str">
        <f t="shared" si="4"/>
        <v/>
      </c>
      <c r="AE15" s="57" t="s">
        <v>0</v>
      </c>
      <c r="AF15" s="191" t="str">
        <f t="shared" si="35"/>
        <v>CRO</v>
      </c>
      <c r="AG15" s="57" t="s">
        <v>0</v>
      </c>
      <c r="AH15" s="62" t="str">
        <f t="shared" si="36"/>
        <v>JAP</v>
      </c>
      <c r="AI15" s="36" t="str">
        <f t="shared" si="37"/>
        <v>OK Japetic</v>
      </c>
      <c r="AJ15" s="86">
        <f t="shared" si="5"/>
        <v>1</v>
      </c>
      <c r="AK15" s="36" t="str" cm="1">
        <f t="array" ref="AK15">IF(AJ15="",""&amp;AI15,IF(AJ15="NEMA",AI15,INDEX(klub_naziv,MATCH(INDEX(klubAlias_klubId,AJ15),klub_id,0))))</f>
        <v>OK Japetić</v>
      </c>
      <c r="AL15" s="36" t="str" cm="1">
        <f t="array" ref="AL15">IFERROR(INDEX(registarNatjecatelji,CG15,4),"")</f>
        <v>OK Japetić</v>
      </c>
      <c r="AM15" s="86" t="str">
        <f t="shared" si="38"/>
        <v/>
      </c>
      <c r="AN15" s="79" t="str">
        <f t="shared" si="39"/>
        <v>OK Japetić</v>
      </c>
      <c r="AO15" s="57" t="s">
        <v>0</v>
      </c>
      <c r="AP15" s="95" t="str">
        <f>IF(AJ15&lt;&gt;"NEMA","",IF(IFERROR(MATCH(AI15,AI$11:AI14,0),0)&lt;&gt;0,"",AI15))</f>
        <v/>
      </c>
      <c r="AQ15" s="57" t="s">
        <v>0</v>
      </c>
      <c r="AR15" s="149"/>
      <c r="AS15" s="57" t="s">
        <v>0</v>
      </c>
      <c r="AT15" s="62" t="str">
        <f t="shared" si="6"/>
        <v/>
      </c>
      <c r="AU15" s="36" t="str">
        <f>IF(AT15="","",MAX(AU$11:AU14)+1)</f>
        <v/>
      </c>
      <c r="AV15" s="36" t="str">
        <f t="shared" si="40"/>
        <v/>
      </c>
      <c r="AW15" s="36" t="str">
        <f t="shared" si="41"/>
        <v/>
      </c>
      <c r="AX15" s="36" t="str">
        <f>IF(AR15="","",MAX(AX$11:AX14)+1)</f>
        <v/>
      </c>
      <c r="AY15" s="103" t="str">
        <f t="shared" si="7"/>
        <v/>
      </c>
      <c r="AZ15" s="79" t="str">
        <f t="shared" si="42"/>
        <v/>
      </c>
      <c r="BA15" s="57" t="s">
        <v>0</v>
      </c>
      <c r="BB15" s="23" t="str">
        <f t="shared" si="43"/>
        <v/>
      </c>
      <c r="BC15" s="57" t="s">
        <v>0</v>
      </c>
      <c r="BD15" s="191" t="str">
        <f t="shared" si="44"/>
        <v>OK Japetić</v>
      </c>
      <c r="BE15" s="57" t="s">
        <v>0</v>
      </c>
      <c r="BF15" s="68" t="str">
        <f t="shared" si="45"/>
        <v>61:52</v>
      </c>
      <c r="BG15" s="102" t="str">
        <f t="shared" si="46"/>
        <v>0</v>
      </c>
      <c r="BH15" s="238">
        <f t="shared" si="47"/>
        <v>3712</v>
      </c>
      <c r="BI15" s="239">
        <f t="shared" si="8"/>
        <v>1</v>
      </c>
      <c r="BJ15" s="57" t="s">
        <v>0</v>
      </c>
      <c r="BK15" s="62" t="str">
        <f t="shared" si="48"/>
        <v>Lovro</v>
      </c>
      <c r="BL15" s="114" t="str">
        <f t="shared" si="49"/>
        <v>Berečki</v>
      </c>
      <c r="BM15" s="86">
        <f t="shared" si="9"/>
        <v>1856</v>
      </c>
      <c r="BN15" s="86" t="str">
        <f t="shared" si="10"/>
        <v/>
      </c>
      <c r="BO15" s="36" t="str">
        <f t="shared" si="11"/>
        <v>Lovro</v>
      </c>
      <c r="BP15" s="79" t="str">
        <f t="shared" si="12"/>
        <v>Berečki</v>
      </c>
      <c r="BQ15" s="57" t="s">
        <v>0</v>
      </c>
      <c r="BR15" s="95" t="str">
        <f t="shared" si="13"/>
        <v/>
      </c>
      <c r="BS15" s="57" t="s">
        <v>0</v>
      </c>
      <c r="BT15" s="23" t="str">
        <f>IF(OR(BB15&lt;&gt;"NEMA",BR15&lt;&gt;""),"","SELECT '"&amp;BA15&amp;"',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" s="57" t="s">
        <v>0</v>
      </c>
      <c r="BV15" s="172"/>
      <c r="BW15" s="172"/>
      <c r="BX15" s="172"/>
      <c r="BY15" s="57" t="s">
        <v>0</v>
      </c>
      <c r="BZ15" s="62" t="str">
        <f t="shared" si="14"/>
        <v>Lovro – Berečki – OK Japetić – M12</v>
      </c>
      <c r="CA15" s="63">
        <f t="shared" si="50"/>
        <v>73</v>
      </c>
      <c r="CB15" s="57" t="s">
        <v>0</v>
      </c>
      <c r="CC15" s="62" t="str">
        <f t="shared" si="16"/>
        <v>Lovro – Berečki – OK Japetić</v>
      </c>
      <c r="CD15" s="63">
        <f t="shared" si="51"/>
        <v>73</v>
      </c>
      <c r="CE15" s="57" t="s">
        <v>0</v>
      </c>
      <c r="CF15" s="62" t="str">
        <f t="shared" si="18"/>
        <v>Lovro – Berečki</v>
      </c>
      <c r="CG15" s="63">
        <f t="shared" si="52"/>
        <v>73</v>
      </c>
      <c r="CH15" s="57" t="s">
        <v>0</v>
      </c>
      <c r="CI15" s="68">
        <f t="shared" si="53"/>
        <v>73</v>
      </c>
      <c r="CJ15" s="86" cm="1">
        <f t="array" ref="CJ15">IF(CI15="","",INDEX(imePrezime_id,CI15,0))</f>
        <v>1856</v>
      </c>
      <c r="CK15" s="63" t="str">
        <f t="shared" si="20"/>
        <v/>
      </c>
      <c r="CL15" s="57" t="s">
        <v>0</v>
      </c>
      <c r="CM15" s="23" t="str">
        <f t="shared" si="21"/>
        <v/>
      </c>
      <c r="CN15" s="57" t="s">
        <v>0</v>
      </c>
      <c r="CO15" s="149"/>
      <c r="CP15" s="57" t="s">
        <v>0</v>
      </c>
      <c r="CQ15" s="62" t="str">
        <f t="shared" si="22"/>
        <v/>
      </c>
      <c r="CR15" s="86" t="str">
        <f>IF(CO15="","",MAX(CR$11:CR14)+1)</f>
        <v/>
      </c>
      <c r="CS15" s="63" t="str">
        <f t="shared" si="23"/>
        <v/>
      </c>
      <c r="CT15" s="57" t="s">
        <v>0</v>
      </c>
      <c r="CU15" s="23" t="str">
        <f t="shared" si="54"/>
        <v/>
      </c>
      <c r="CV15" s="57" t="s">
        <v>0</v>
      </c>
      <c r="CW15" s="72" t="str">
        <f>IF(AND(CG15="NEMA",CK15=""),MAX(CW$11:CW14)+1,"")</f>
        <v/>
      </c>
      <c r="CX15" t="s">
        <v>0</v>
      </c>
      <c r="CY15" s="152" t="str">
        <f t="shared" si="24"/>
        <v>M</v>
      </c>
      <c r="CZ15" t="s">
        <v>0</v>
      </c>
      <c r="DA15" s="62" t="str">
        <f t="shared" si="25"/>
        <v/>
      </c>
      <c r="DB15" s="79" t="str">
        <f t="shared" si="26"/>
        <v/>
      </c>
      <c r="DC15" t="s">
        <v>0</v>
      </c>
      <c r="DD15" s="23" t="str">
        <f t="shared" si="55"/>
        <v/>
      </c>
      <c r="DE15" s="57" t="s">
        <v>0</v>
      </c>
      <c r="DF15" s="95" t="str">
        <f t="shared" si="27"/>
        <v>ime-pre-klu(ali)-kat</v>
      </c>
      <c r="DG15" s="57" t="s">
        <v>0</v>
      </c>
      <c r="DH15" s="68">
        <f>IF(BZ15="","",MAX(DH$11:DH14)+1)</f>
        <v>1004</v>
      </c>
      <c r="DI15" s="86">
        <f t="shared" si="28"/>
        <v>1001</v>
      </c>
      <c r="DJ15" s="86">
        <f t="shared" si="56"/>
        <v>1856</v>
      </c>
      <c r="DK15" s="86">
        <f t="shared" si="29"/>
        <v>3712</v>
      </c>
      <c r="DL15" s="86">
        <f t="shared" si="30"/>
        <v>1</v>
      </c>
      <c r="DM15" s="86">
        <f t="shared" si="31"/>
        <v>1</v>
      </c>
      <c r="DN15" s="86">
        <f t="shared" si="57"/>
        <v>3</v>
      </c>
      <c r="DO15" s="86"/>
      <c r="DP15" s="86"/>
      <c r="DQ15" s="86"/>
      <c r="DR15" s="63" t="e">
        <f>IF(#REF!="","",#REF!)</f>
        <v>#REF!</v>
      </c>
      <c r="DS15" s="57" t="s">
        <v>0</v>
      </c>
    </row>
    <row r="16" spans="1:135" ht="15.75" thickBot="1" x14ac:dyDescent="0.3">
      <c r="A16" t="s">
        <v>0</v>
      </c>
      <c r="B16" s="62" t="str">
        <f>IF(csv!E7="","",csv!S7)</f>
        <v>M12</v>
      </c>
      <c r="C16" s="36" t="s">
        <v>0</v>
      </c>
      <c r="D16" s="36" t="str">
        <f>IF(csv!E7="","",csv!E7)</f>
        <v>Filip</v>
      </c>
      <c r="E16" s="36" t="str">
        <f>IF(csv!D7="","",csv!D7)</f>
        <v>Anadolac</v>
      </c>
      <c r="F16" s="36" t="s">
        <v>0</v>
      </c>
      <c r="G16" s="86" t="str">
        <f>IF(csv!L7="","",csv!L7)</f>
        <v>63:52</v>
      </c>
      <c r="H16" s="86" t="str">
        <f>IF(csv!M7="","",csv!M7)</f>
        <v>0</v>
      </c>
      <c r="I16" s="36" t="s">
        <v>0</v>
      </c>
      <c r="J16" s="36" t="str">
        <f>IF(csv!O7="","",csv!O7)</f>
        <v>OK Varaždin</v>
      </c>
      <c r="K16" s="36" t="str">
        <f>IF(csv!P7="","",csv!P7)</f>
        <v>OK Varaždin</v>
      </c>
      <c r="L16" s="36" t="s">
        <v>0</v>
      </c>
      <c r="M16" s="79" t="str">
        <f>IF(csv!Q7="","",csv!Q7)</f>
        <v>CRO</v>
      </c>
      <c r="N16" s="57" t="s">
        <v>0</v>
      </c>
      <c r="O16" s="62" t="str">
        <f>IF(csv!E7="","",csv!S7)</f>
        <v>M12</v>
      </c>
      <c r="P16" s="86">
        <f>IF(O16="","",IF(COUNTIF(O$11:O15,O16)=0,P15+1,P15))</f>
        <v>1</v>
      </c>
      <c r="Q16" s="102">
        <f t="shared" si="0"/>
        <v>112</v>
      </c>
      <c r="R16" s="103" t="str" cm="1">
        <f t="array" ref="R16">IF(S16="","",INDEX(natjecanjeStaze_naziv,MATCH(S16,natjecanjeStaze_stazaId,0)))</f>
        <v>M12 – Ž12</v>
      </c>
      <c r="S16" s="63">
        <f t="shared" si="1"/>
        <v>1001</v>
      </c>
      <c r="T16" s="57" t="s">
        <v>0</v>
      </c>
      <c r="U16" s="191" t="str">
        <f t="shared" si="2"/>
        <v>M12</v>
      </c>
      <c r="V16" s="57" t="s">
        <v>0</v>
      </c>
      <c r="W16" s="62" t="str">
        <f t="shared" si="33"/>
        <v>CRO</v>
      </c>
      <c r="X16" s="86">
        <f t="shared" si="3"/>
        <v>1</v>
      </c>
      <c r="Y16" s="36" t="str">
        <f t="shared" si="34"/>
        <v/>
      </c>
      <c r="Z16" s="79" t="str">
        <f>IF(Y16="","",MAX(Z$11:Z15)+1)</f>
        <v/>
      </c>
      <c r="AA16" s="57" t="s">
        <v>0</v>
      </c>
      <c r="AB16" s="149"/>
      <c r="AC16" s="57" t="s">
        <v>0</v>
      </c>
      <c r="AD16" s="23" t="str">
        <f t="shared" si="4"/>
        <v/>
      </c>
      <c r="AE16" s="57" t="s">
        <v>0</v>
      </c>
      <c r="AF16" s="191" t="str">
        <f t="shared" si="35"/>
        <v>CRO</v>
      </c>
      <c r="AG16" s="57" t="s">
        <v>0</v>
      </c>
      <c r="AH16" s="62" t="str">
        <f t="shared" si="36"/>
        <v>OK Varaždin</v>
      </c>
      <c r="AI16" s="36" t="str">
        <f t="shared" si="37"/>
        <v>OK Varaždin</v>
      </c>
      <c r="AJ16" s="86" t="str">
        <f t="shared" si="5"/>
        <v/>
      </c>
      <c r="AK16" s="36" t="str" cm="1">
        <f t="array" ref="AK16">IF(AJ16="",""&amp;AI16,IF(AJ16="NEMA",AI16,INDEX(klub_naziv,MATCH(INDEX(klubAlias_klubId,AJ16),klub_id,0))))</f>
        <v>OK Varaždin</v>
      </c>
      <c r="AL16" s="36" t="str" cm="1">
        <f t="array" ref="AL16">IFERROR(INDEX(registarNatjecatelji,CG16,4),"")</f>
        <v>OK Varaždin</v>
      </c>
      <c r="AM16" s="86" t="str">
        <f t="shared" si="38"/>
        <v/>
      </c>
      <c r="AN16" s="79" t="str">
        <f t="shared" si="39"/>
        <v>OK Varaždin</v>
      </c>
      <c r="AO16" s="57" t="s">
        <v>0</v>
      </c>
      <c r="AP16" s="95" t="str">
        <f>IF(AJ16&lt;&gt;"NEMA","",IF(IFERROR(MATCH(AI16,AI$11:AI15,0),0)&lt;&gt;0,"",AI16))</f>
        <v/>
      </c>
      <c r="AQ16" s="57" t="s">
        <v>0</v>
      </c>
      <c r="AR16" s="149"/>
      <c r="AS16" s="57" t="s">
        <v>0</v>
      </c>
      <c r="AT16" s="62" t="str">
        <f t="shared" si="6"/>
        <v/>
      </c>
      <c r="AU16" s="36" t="str">
        <f>IF(AT16="","",MAX(AU$11:AU15)+1)</f>
        <v/>
      </c>
      <c r="AV16" s="36" t="str">
        <f t="shared" si="40"/>
        <v/>
      </c>
      <c r="AW16" s="36" t="str">
        <f t="shared" si="41"/>
        <v/>
      </c>
      <c r="AX16" s="36" t="str">
        <f>IF(AR16="","",MAX(AX$11:AX15)+1)</f>
        <v/>
      </c>
      <c r="AY16" s="103" t="str">
        <f t="shared" si="7"/>
        <v/>
      </c>
      <c r="AZ16" s="79" t="str">
        <f t="shared" si="42"/>
        <v/>
      </c>
      <c r="BA16" s="57" t="s">
        <v>0</v>
      </c>
      <c r="BB16" s="23" t="str">
        <f t="shared" si="43"/>
        <v/>
      </c>
      <c r="BC16" s="57" t="s">
        <v>0</v>
      </c>
      <c r="BD16" s="191" t="str">
        <f t="shared" si="44"/>
        <v>OK Varaždin</v>
      </c>
      <c r="BE16" s="57" t="s">
        <v>0</v>
      </c>
      <c r="BF16" s="68" t="str">
        <f t="shared" si="45"/>
        <v>63:52</v>
      </c>
      <c r="BG16" s="102" t="str">
        <f t="shared" si="46"/>
        <v>0</v>
      </c>
      <c r="BH16" s="238">
        <f t="shared" si="47"/>
        <v>3832</v>
      </c>
      <c r="BI16" s="239">
        <f t="shared" si="8"/>
        <v>1</v>
      </c>
      <c r="BJ16" s="57" t="s">
        <v>0</v>
      </c>
      <c r="BK16" s="244" t="str">
        <f t="shared" si="48"/>
        <v>Filip</v>
      </c>
      <c r="BL16" s="116" t="s">
        <v>1259</v>
      </c>
      <c r="BM16" s="104" t="str">
        <f t="shared" si="9"/>
        <v>NEMA</v>
      </c>
      <c r="BN16" s="86">
        <f t="shared" si="10"/>
        <v>1106</v>
      </c>
      <c r="BO16" s="36" t="str">
        <f t="shared" si="11"/>
        <v>Filip</v>
      </c>
      <c r="BP16" s="79" t="str">
        <f t="shared" si="12"/>
        <v>Anadolac</v>
      </c>
      <c r="BQ16" s="57" t="s">
        <v>0</v>
      </c>
      <c r="BR16" s="95" t="str">
        <f t="shared" si="13"/>
        <v/>
      </c>
      <c r="BS16" s="57" t="s">
        <v>0</v>
      </c>
      <c r="BT16" s="23" t="str">
        <f>IF(OR(BB16&lt;&gt;"NEMA",BR16&lt;&gt;""),"","SELECT '"&amp;BA16&amp;"',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" s="57" t="s">
        <v>0</v>
      </c>
      <c r="BV16" s="172"/>
      <c r="BW16" s="172"/>
      <c r="BX16" s="172"/>
      <c r="BY16" s="57" t="s">
        <v>0</v>
      </c>
      <c r="BZ16" s="62" t="str">
        <f t="shared" si="14"/>
        <v>Filip – Anadolac – OK Varaždin – M12</v>
      </c>
      <c r="CA16" s="63">
        <f t="shared" si="50"/>
        <v>509</v>
      </c>
      <c r="CB16" s="57" t="s">
        <v>0</v>
      </c>
      <c r="CC16" s="62" t="str">
        <f t="shared" si="16"/>
        <v>Filip – Anadolac – OK Varaždin</v>
      </c>
      <c r="CD16" s="63">
        <f t="shared" si="51"/>
        <v>509</v>
      </c>
      <c r="CE16" s="57" t="s">
        <v>0</v>
      </c>
      <c r="CF16" s="62" t="str">
        <f t="shared" si="18"/>
        <v>Filip – Anadolac</v>
      </c>
      <c r="CG16" s="63">
        <f t="shared" si="52"/>
        <v>509</v>
      </c>
      <c r="CH16" s="57" t="s">
        <v>0</v>
      </c>
      <c r="CI16" s="68">
        <f t="shared" si="53"/>
        <v>509</v>
      </c>
      <c r="CJ16" s="86" cm="1">
        <f t="array" ref="CJ16">IF(CI16="","",INDEX(imePrezime_id,CI16,0))</f>
        <v>1106</v>
      </c>
      <c r="CK16" s="63" t="str">
        <f t="shared" si="20"/>
        <v/>
      </c>
      <c r="CL16" s="57" t="s">
        <v>0</v>
      </c>
      <c r="CM16" s="23" t="str">
        <f t="shared" si="21"/>
        <v/>
      </c>
      <c r="CN16" s="57" t="s">
        <v>0</v>
      </c>
      <c r="CO16" s="149" t="s">
        <v>3665</v>
      </c>
      <c r="CP16" s="57" t="s">
        <v>0</v>
      </c>
      <c r="CQ16" s="62" t="str">
        <f t="shared" si="22"/>
        <v>Filip Anadolec</v>
      </c>
      <c r="CR16" s="86">
        <f>IF(CO16="","",MAX(CR$11:CR15)+1)</f>
        <v>4</v>
      </c>
      <c r="CS16" s="63">
        <f t="shared" si="23"/>
        <v>1106</v>
      </c>
      <c r="CT16" s="57" t="s">
        <v>0</v>
      </c>
      <c r="CU16" s="23" t="str">
        <f t="shared" si="54"/>
        <v>INSERT INTO imeprezime_alias(id,alias,imeprezime_id) VALUES (4,'Filip Anadolac',1106);</v>
      </c>
      <c r="CV16" s="57" t="s">
        <v>0</v>
      </c>
      <c r="CW16" s="72" t="str">
        <f>IF(AND(CG16="NEMA",CK16=""),MAX(CW$11:CW15)+1,"")</f>
        <v/>
      </c>
      <c r="CX16" t="s">
        <v>0</v>
      </c>
      <c r="CY16" s="152" t="str">
        <f t="shared" si="24"/>
        <v>M</v>
      </c>
      <c r="CZ16" t="s">
        <v>0</v>
      </c>
      <c r="DA16" s="62" t="str">
        <f t="shared" si="25"/>
        <v/>
      </c>
      <c r="DB16" s="79" t="str">
        <f t="shared" si="26"/>
        <v/>
      </c>
      <c r="DC16" t="s">
        <v>0</v>
      </c>
      <c r="DD16" s="23" t="str">
        <f t="shared" si="55"/>
        <v/>
      </c>
      <c r="DE16" s="57" t="s">
        <v>0</v>
      </c>
      <c r="DF16" s="95" t="str">
        <f t="shared" si="27"/>
        <v>ime-pre-klu-kat</v>
      </c>
      <c r="DG16" s="57" t="s">
        <v>0</v>
      </c>
      <c r="DH16" s="68">
        <f>IF(BZ16="","",MAX(DH$11:DH15)+1)</f>
        <v>1005</v>
      </c>
      <c r="DI16" s="86">
        <f t="shared" si="28"/>
        <v>1001</v>
      </c>
      <c r="DJ16" s="86">
        <f t="shared" si="56"/>
        <v>1106</v>
      </c>
      <c r="DK16" s="86">
        <f t="shared" si="29"/>
        <v>3832</v>
      </c>
      <c r="DL16" s="86">
        <f t="shared" si="30"/>
        <v>1</v>
      </c>
      <c r="DM16" s="86">
        <f t="shared" si="31"/>
        <v>1</v>
      </c>
      <c r="DN16" s="86">
        <f t="shared" si="57"/>
        <v>1</v>
      </c>
      <c r="DO16" s="86"/>
      <c r="DP16" s="86"/>
      <c r="DQ16" s="86"/>
      <c r="DR16" s="63" t="e">
        <f>IF(#REF!="","",#REF!)</f>
        <v>#REF!</v>
      </c>
      <c r="DS16" s="57" t="s">
        <v>0</v>
      </c>
    </row>
    <row r="17" spans="1:123" x14ac:dyDescent="0.25">
      <c r="A17" t="s">
        <v>0</v>
      </c>
      <c r="B17" s="62" t="str">
        <f>IF(csv!E8="","",csv!S8)</f>
        <v>M12</v>
      </c>
      <c r="C17" s="36" t="s">
        <v>0</v>
      </c>
      <c r="D17" s="36" t="str">
        <f>IF(csv!E8="","",csv!E8)</f>
        <v>Vacant</v>
      </c>
      <c r="E17" s="36" t="str">
        <f>IF(csv!D8="","",csv!D8)</f>
        <v/>
      </c>
      <c r="F17" s="36" t="s">
        <v>0</v>
      </c>
      <c r="G17" s="86" t="str">
        <f>IF(csv!L8="","",csv!L8)</f>
        <v/>
      </c>
      <c r="H17" s="86" t="str">
        <f>IF(csv!M8="","",csv!M8)</f>
        <v>0</v>
      </c>
      <c r="I17" s="36" t="s">
        <v>0</v>
      </c>
      <c r="J17" s="36" t="str">
        <f>IF(csv!O8="","",csv!O8)</f>
        <v/>
      </c>
      <c r="K17" s="36" t="str">
        <f>IF(csv!P8="","",csv!P8)</f>
        <v/>
      </c>
      <c r="L17" s="36" t="s">
        <v>0</v>
      </c>
      <c r="M17" s="79" t="str">
        <f>IF(csv!Q8="","",csv!Q8)</f>
        <v/>
      </c>
      <c r="N17" s="57" t="s">
        <v>0</v>
      </c>
      <c r="O17" s="62" t="str">
        <f>IF(csv!E8="","",csv!S8)</f>
        <v>M12</v>
      </c>
      <c r="P17" s="86">
        <f>IF(O17="","",IF(COUNTIF(O$11:O16,O17)=0,P16+1,P16))</f>
        <v>1</v>
      </c>
      <c r="Q17" s="102">
        <f t="shared" si="0"/>
        <v>112</v>
      </c>
      <c r="R17" s="103" t="str" cm="1">
        <f t="array" ref="R17">IF(S17="","",INDEX(natjecanjeStaze_naziv,MATCH(S17,natjecanjeStaze_stazaId,0)))</f>
        <v/>
      </c>
      <c r="S17" s="63" t="str">
        <f t="shared" si="1"/>
        <v/>
      </c>
      <c r="T17" s="57" t="s">
        <v>0</v>
      </c>
      <c r="U17" s="191" t="str">
        <f t="shared" si="2"/>
        <v>M12</v>
      </c>
      <c r="V17" s="57" t="s">
        <v>0</v>
      </c>
      <c r="W17" s="62" t="str">
        <f t="shared" si="33"/>
        <v/>
      </c>
      <c r="X17" s="86" t="str">
        <f t="shared" si="3"/>
        <v/>
      </c>
      <c r="Y17" s="36" t="str">
        <f t="shared" si="34"/>
        <v/>
      </c>
      <c r="Z17" s="79" t="str">
        <f>IF(Y17="","",MAX(Z$11:Z16)+1)</f>
        <v/>
      </c>
      <c r="AA17" s="57" t="s">
        <v>0</v>
      </c>
      <c r="AB17" s="149"/>
      <c r="AC17" s="57" t="s">
        <v>0</v>
      </c>
      <c r="AD17" s="23" t="str">
        <f t="shared" si="4"/>
        <v/>
      </c>
      <c r="AE17" s="57" t="s">
        <v>0</v>
      </c>
      <c r="AF17" s="191" t="str">
        <f t="shared" si="35"/>
        <v/>
      </c>
      <c r="AG17" s="57" t="s">
        <v>0</v>
      </c>
      <c r="AH17" s="62" t="str">
        <f t="shared" si="36"/>
        <v/>
      </c>
      <c r="AI17" s="36" t="str">
        <f t="shared" si="37"/>
        <v/>
      </c>
      <c r="AJ17" s="86" t="str">
        <f t="shared" si="5"/>
        <v/>
      </c>
      <c r="AK17" s="36" t="str" cm="1">
        <f t="array" ref="AK17">IF(AJ17="",""&amp;AI17,IF(AJ17="NEMA",AI17,INDEX(klub_naziv,MATCH(INDEX(klubAlias_klubId,AJ17),klub_id,0))))</f>
        <v/>
      </c>
      <c r="AL17" s="36" t="str" cm="1">
        <f t="array" ref="AL17">IFERROR(INDEX(registarNatjecatelji,CG17,4),"")</f>
        <v/>
      </c>
      <c r="AM17" s="86" t="str">
        <f t="shared" si="38"/>
        <v/>
      </c>
      <c r="AN17" s="79" t="str">
        <f t="shared" si="39"/>
        <v/>
      </c>
      <c r="AO17" s="57" t="s">
        <v>0</v>
      </c>
      <c r="AP17" s="95" t="str">
        <f>IF(AJ17&lt;&gt;"NEMA","",IF(IFERROR(MATCH(AI17,AI$11:AI16,0),0)&lt;&gt;0,"",AI17))</f>
        <v/>
      </c>
      <c r="AQ17" s="57" t="s">
        <v>0</v>
      </c>
      <c r="AR17" s="149"/>
      <c r="AS17" s="57" t="s">
        <v>0</v>
      </c>
      <c r="AT17" s="62" t="str">
        <f t="shared" si="6"/>
        <v/>
      </c>
      <c r="AU17" s="36" t="str">
        <f>IF(AT17="","",MAX(AU$11:AU16)+1)</f>
        <v/>
      </c>
      <c r="AV17" s="36" t="str">
        <f t="shared" si="40"/>
        <v/>
      </c>
      <c r="AW17" s="36" t="str">
        <f t="shared" si="41"/>
        <v/>
      </c>
      <c r="AX17" s="36" t="str">
        <f>IF(AR17="","",MAX(AX$11:AX16)+1)</f>
        <v/>
      </c>
      <c r="AY17" s="103" t="str">
        <f t="shared" si="7"/>
        <v/>
      </c>
      <c r="AZ17" s="79" t="str">
        <f t="shared" si="42"/>
        <v/>
      </c>
      <c r="BA17" s="57" t="s">
        <v>0</v>
      </c>
      <c r="BB17" s="23" t="str">
        <f t="shared" si="43"/>
        <v/>
      </c>
      <c r="BC17" s="57" t="s">
        <v>0</v>
      </c>
      <c r="BD17" s="191" t="str">
        <f t="shared" si="44"/>
        <v/>
      </c>
      <c r="BE17" s="57" t="s">
        <v>0</v>
      </c>
      <c r="BF17" s="68" t="str">
        <f t="shared" si="45"/>
        <v/>
      </c>
      <c r="BG17" s="102" t="str">
        <f t="shared" si="46"/>
        <v>0</v>
      </c>
      <c r="BH17" s="238" t="str">
        <f t="shared" si="47"/>
        <v/>
      </c>
      <c r="BI17" s="239" t="str">
        <f t="shared" si="8"/>
        <v/>
      </c>
      <c r="BJ17" s="57" t="s">
        <v>0</v>
      </c>
      <c r="BK17" s="62" t="str">
        <f t="shared" si="48"/>
        <v>Vacant</v>
      </c>
      <c r="BL17" s="115" t="str">
        <f t="shared" si="49"/>
        <v/>
      </c>
      <c r="BM17" s="86" t="str">
        <f t="shared" si="9"/>
        <v/>
      </c>
      <c r="BN17" s="86" t="str">
        <f t="shared" si="10"/>
        <v/>
      </c>
      <c r="BO17" s="36" t="str">
        <f t="shared" si="11"/>
        <v/>
      </c>
      <c r="BP17" s="79" t="str">
        <f t="shared" si="12"/>
        <v/>
      </c>
      <c r="BQ17" s="57" t="s">
        <v>0</v>
      </c>
      <c r="BR17" s="95" t="str">
        <f t="shared" si="13"/>
        <v/>
      </c>
      <c r="BS17" s="57" t="s">
        <v>0</v>
      </c>
      <c r="BT17" s="23" t="str">
        <f>IF(OR(BB17&lt;&gt;"NEMA",BR17&lt;&gt;""),"","SELECT '"&amp;BA17&amp;"',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" s="57" t="s">
        <v>0</v>
      </c>
      <c r="BV17" s="172"/>
      <c r="BW17" s="172"/>
      <c r="BX17" s="172"/>
      <c r="BY17" s="57" t="s">
        <v>0</v>
      </c>
      <c r="BZ17" s="62" t="str">
        <f t="shared" si="14"/>
        <v/>
      </c>
      <c r="CA17" s="63" t="str">
        <f t="shared" si="50"/>
        <v/>
      </c>
      <c r="CB17" s="57" t="s">
        <v>0</v>
      </c>
      <c r="CC17" s="62" t="str">
        <f t="shared" si="16"/>
        <v/>
      </c>
      <c r="CD17" s="63" t="str">
        <f t="shared" si="51"/>
        <v/>
      </c>
      <c r="CE17" s="57" t="s">
        <v>0</v>
      </c>
      <c r="CF17" s="62" t="str">
        <f t="shared" si="18"/>
        <v/>
      </c>
      <c r="CG17" s="63" t="str">
        <f t="shared" si="52"/>
        <v/>
      </c>
      <c r="CH17" s="57" t="s">
        <v>0</v>
      </c>
      <c r="CI17" s="68" t="str">
        <f t="shared" si="53"/>
        <v/>
      </c>
      <c r="CJ17" s="86" t="str" cm="1">
        <f t="array" ref="CJ17">IF(CI17="","",INDEX(imePrezime_id,CI17,0))</f>
        <v/>
      </c>
      <c r="CK17" s="63" t="str">
        <f t="shared" si="20"/>
        <v/>
      </c>
      <c r="CL17" s="57" t="s">
        <v>0</v>
      </c>
      <c r="CM17" s="23" t="str">
        <f t="shared" si="21"/>
        <v/>
      </c>
      <c r="CN17" s="57" t="s">
        <v>0</v>
      </c>
      <c r="CO17" s="149"/>
      <c r="CP17" s="57" t="s">
        <v>0</v>
      </c>
      <c r="CQ17" s="62" t="str">
        <f t="shared" si="22"/>
        <v/>
      </c>
      <c r="CR17" s="86" t="str">
        <f>IF(CO17="","",MAX(CR$11:CR16)+1)</f>
        <v/>
      </c>
      <c r="CS17" s="63" t="str">
        <f t="shared" si="23"/>
        <v/>
      </c>
      <c r="CT17" s="57" t="s">
        <v>0</v>
      </c>
      <c r="CU17" s="23" t="str">
        <f t="shared" si="54"/>
        <v/>
      </c>
      <c r="CV17" s="57" t="s">
        <v>0</v>
      </c>
      <c r="CW17" s="72" t="str">
        <f>IF(AND(CG17="NEMA",CK17=""),MAX(CW$11:CW16)+1,"")</f>
        <v/>
      </c>
      <c r="CX17" t="s">
        <v>0</v>
      </c>
      <c r="CY17" s="152" t="str">
        <f t="shared" si="24"/>
        <v>M</v>
      </c>
      <c r="CZ17" t="s">
        <v>0</v>
      </c>
      <c r="DA17" s="62" t="str">
        <f t="shared" si="25"/>
        <v/>
      </c>
      <c r="DB17" s="79" t="str">
        <f t="shared" si="26"/>
        <v/>
      </c>
      <c r="DC17" t="s">
        <v>0</v>
      </c>
      <c r="DD17" s="23" t="str">
        <f t="shared" si="55"/>
        <v/>
      </c>
      <c r="DE17" s="57" t="s">
        <v>0</v>
      </c>
      <c r="DF17" s="95" t="str">
        <f t="shared" si="27"/>
        <v/>
      </c>
      <c r="DG17" s="57" t="s">
        <v>0</v>
      </c>
      <c r="DH17" s="68" t="str">
        <f>IF(BZ17="","",MAX(DH$11:DH16)+1)</f>
        <v/>
      </c>
      <c r="DI17" s="86" t="str">
        <f t="shared" si="28"/>
        <v/>
      </c>
      <c r="DJ17" s="86" t="str">
        <f t="shared" si="56"/>
        <v/>
      </c>
      <c r="DK17" s="86" t="str">
        <f t="shared" si="29"/>
        <v/>
      </c>
      <c r="DL17" s="86" t="str">
        <f t="shared" si="30"/>
        <v/>
      </c>
      <c r="DM17" s="86" t="str">
        <f t="shared" si="31"/>
        <v/>
      </c>
      <c r="DN17" s="86" t="str">
        <f t="shared" si="57"/>
        <v/>
      </c>
      <c r="DO17" s="86"/>
      <c r="DP17" s="86"/>
      <c r="DQ17" s="86"/>
      <c r="DR17" s="63" t="e">
        <f>IF(#REF!="","",#REF!)</f>
        <v>#REF!</v>
      </c>
      <c r="DS17" s="57" t="s">
        <v>0</v>
      </c>
    </row>
    <row r="18" spans="1:123" ht="15.75" thickBot="1" x14ac:dyDescent="0.3">
      <c r="A18" t="s">
        <v>0</v>
      </c>
      <c r="B18" s="62" t="str">
        <f>IF(csv!E9="","",csv!S9)</f>
        <v>M12</v>
      </c>
      <c r="C18" s="36" t="s">
        <v>0</v>
      </c>
      <c r="D18" s="36" t="str">
        <f>IF(csv!E9="","",csv!E9)</f>
        <v>Vacant</v>
      </c>
      <c r="E18" s="36" t="str">
        <f>IF(csv!D9="","",csv!D9)</f>
        <v/>
      </c>
      <c r="F18" s="36" t="s">
        <v>0</v>
      </c>
      <c r="G18" s="86" t="str">
        <f>IF(csv!L9="","",csv!L9)</f>
        <v/>
      </c>
      <c r="H18" s="86" t="str">
        <f>IF(csv!M9="","",csv!M9)</f>
        <v>0</v>
      </c>
      <c r="I18" s="36" t="s">
        <v>0</v>
      </c>
      <c r="J18" s="36" t="str">
        <f>IF(csv!O9="","",csv!O9)</f>
        <v/>
      </c>
      <c r="K18" s="36" t="str">
        <f>IF(csv!P9="","",csv!P9)</f>
        <v/>
      </c>
      <c r="L18" s="36" t="s">
        <v>0</v>
      </c>
      <c r="M18" s="79" t="str">
        <f>IF(csv!Q9="","",csv!Q9)</f>
        <v/>
      </c>
      <c r="N18" s="57" t="s">
        <v>0</v>
      </c>
      <c r="O18" s="62" t="str">
        <f>IF(csv!E9="","",csv!S9)</f>
        <v>M12</v>
      </c>
      <c r="P18" s="86">
        <f>IF(O18="","",IF(COUNTIF(O$11:O17,O18)=0,P17+1,P17))</f>
        <v>1</v>
      </c>
      <c r="Q18" s="102">
        <f t="shared" si="0"/>
        <v>112</v>
      </c>
      <c r="R18" s="103" t="str" cm="1">
        <f t="array" ref="R18">IF(S18="","",INDEX(natjecanjeStaze_naziv,MATCH(S18,natjecanjeStaze_stazaId,0)))</f>
        <v/>
      </c>
      <c r="S18" s="63" t="str">
        <f t="shared" si="1"/>
        <v/>
      </c>
      <c r="T18" s="57" t="s">
        <v>0</v>
      </c>
      <c r="U18" s="191" t="str">
        <f t="shared" si="2"/>
        <v>M12</v>
      </c>
      <c r="V18" s="57" t="s">
        <v>0</v>
      </c>
      <c r="W18" s="62" t="str">
        <f t="shared" si="33"/>
        <v/>
      </c>
      <c r="X18" s="86" t="str">
        <f t="shared" si="3"/>
        <v/>
      </c>
      <c r="Y18" s="36" t="str">
        <f t="shared" si="34"/>
        <v/>
      </c>
      <c r="Z18" s="79" t="str">
        <f>IF(Y18="","",MAX(Z$11:Z17)+1)</f>
        <v/>
      </c>
      <c r="AA18" s="57" t="s">
        <v>0</v>
      </c>
      <c r="AB18" s="149"/>
      <c r="AC18" s="57" t="s">
        <v>0</v>
      </c>
      <c r="AD18" s="23" t="str">
        <f t="shared" si="4"/>
        <v/>
      </c>
      <c r="AE18" s="57" t="s">
        <v>0</v>
      </c>
      <c r="AF18" s="191" t="str">
        <f t="shared" si="35"/>
        <v/>
      </c>
      <c r="AG18" s="57" t="s">
        <v>0</v>
      </c>
      <c r="AH18" s="62" t="str">
        <f t="shared" si="36"/>
        <v/>
      </c>
      <c r="AI18" s="36" t="str">
        <f t="shared" si="37"/>
        <v/>
      </c>
      <c r="AJ18" s="86" t="str">
        <f t="shared" si="5"/>
        <v/>
      </c>
      <c r="AK18" s="36" t="str" cm="1">
        <f t="array" ref="AK18">IF(AJ18="",""&amp;AI18,IF(AJ18="NEMA",AI18,INDEX(klub_naziv,MATCH(INDEX(klubAlias_klubId,AJ18),klub_id,0))))</f>
        <v/>
      </c>
      <c r="AL18" s="36" t="str" cm="1">
        <f t="array" ref="AL18">IFERROR(INDEX(registarNatjecatelji,CG18,4),"")</f>
        <v/>
      </c>
      <c r="AM18" s="86" t="str">
        <f t="shared" si="38"/>
        <v/>
      </c>
      <c r="AN18" s="79" t="str">
        <f t="shared" si="39"/>
        <v/>
      </c>
      <c r="AO18" s="57" t="s">
        <v>0</v>
      </c>
      <c r="AP18" s="95" t="str">
        <f>IF(AJ18&lt;&gt;"NEMA","",IF(IFERROR(MATCH(AI18,AI$11:AI17,0),0)&lt;&gt;0,"",AI18))</f>
        <v/>
      </c>
      <c r="AQ18" s="57" t="s">
        <v>0</v>
      </c>
      <c r="AR18" s="149"/>
      <c r="AS18" s="57" t="s">
        <v>0</v>
      </c>
      <c r="AT18" s="62" t="str">
        <f t="shared" si="6"/>
        <v/>
      </c>
      <c r="AU18" s="36" t="str">
        <f>IF(AT18="","",MAX(AU$11:AU17)+1)</f>
        <v/>
      </c>
      <c r="AV18" s="36" t="str">
        <f t="shared" si="40"/>
        <v/>
      </c>
      <c r="AW18" s="36" t="str">
        <f t="shared" si="41"/>
        <v/>
      </c>
      <c r="AX18" s="36" t="str">
        <f>IF(AR18="","",MAX(AX$11:AX17)+1)</f>
        <v/>
      </c>
      <c r="AY18" s="103" t="str">
        <f t="shared" si="7"/>
        <v/>
      </c>
      <c r="AZ18" s="79" t="str">
        <f t="shared" si="42"/>
        <v/>
      </c>
      <c r="BA18" s="57" t="s">
        <v>0</v>
      </c>
      <c r="BB18" s="23" t="str">
        <f t="shared" si="43"/>
        <v/>
      </c>
      <c r="BC18" s="57" t="s">
        <v>0</v>
      </c>
      <c r="BD18" s="191" t="str">
        <f t="shared" si="44"/>
        <v/>
      </c>
      <c r="BE18" s="57" t="s">
        <v>0</v>
      </c>
      <c r="BF18" s="68" t="str">
        <f t="shared" si="45"/>
        <v/>
      </c>
      <c r="BG18" s="102" t="str">
        <f t="shared" si="46"/>
        <v>0</v>
      </c>
      <c r="BH18" s="238" t="str">
        <f t="shared" si="47"/>
        <v/>
      </c>
      <c r="BI18" s="239" t="str">
        <f t="shared" si="8"/>
        <v/>
      </c>
      <c r="BJ18" s="57" t="s">
        <v>0</v>
      </c>
      <c r="BK18" s="62" t="str">
        <f t="shared" si="48"/>
        <v>Vacant</v>
      </c>
      <c r="BL18" s="114" t="str">
        <f t="shared" si="49"/>
        <v/>
      </c>
      <c r="BM18" s="86" t="str">
        <f t="shared" si="9"/>
        <v/>
      </c>
      <c r="BN18" s="86" t="str">
        <f t="shared" si="10"/>
        <v/>
      </c>
      <c r="BO18" s="36" t="str">
        <f t="shared" si="11"/>
        <v/>
      </c>
      <c r="BP18" s="79" t="str">
        <f t="shared" si="12"/>
        <v/>
      </c>
      <c r="BQ18" s="57" t="s">
        <v>0</v>
      </c>
      <c r="BR18" s="95" t="str">
        <f t="shared" si="13"/>
        <v/>
      </c>
      <c r="BS18" s="57" t="s">
        <v>0</v>
      </c>
      <c r="BT18" s="23" t="str">
        <f>IF(OR(BB18&lt;&gt;"NEMA",BR18&lt;&gt;""),"","SELECT '"&amp;BA18&amp;"',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" s="57" t="s">
        <v>0</v>
      </c>
      <c r="BV18" s="172"/>
      <c r="BW18" s="172"/>
      <c r="BX18" s="172"/>
      <c r="BY18" s="57" t="s">
        <v>0</v>
      </c>
      <c r="BZ18" s="62" t="str">
        <f t="shared" si="14"/>
        <v/>
      </c>
      <c r="CA18" s="63" t="str">
        <f t="shared" si="50"/>
        <v/>
      </c>
      <c r="CB18" s="57" t="s">
        <v>0</v>
      </c>
      <c r="CC18" s="62" t="str">
        <f t="shared" si="16"/>
        <v/>
      </c>
      <c r="CD18" s="63" t="str">
        <f t="shared" si="51"/>
        <v/>
      </c>
      <c r="CE18" s="57" t="s">
        <v>0</v>
      </c>
      <c r="CF18" s="62" t="str">
        <f t="shared" si="18"/>
        <v/>
      </c>
      <c r="CG18" s="63" t="str">
        <f t="shared" si="52"/>
        <v/>
      </c>
      <c r="CH18" s="57" t="s">
        <v>0</v>
      </c>
      <c r="CI18" s="68" t="str">
        <f t="shared" si="53"/>
        <v/>
      </c>
      <c r="CJ18" s="86" t="str" cm="1">
        <f t="array" ref="CJ18">IF(CI18="","",INDEX(imePrezime_id,CI18,0))</f>
        <v/>
      </c>
      <c r="CK18" s="63" t="str">
        <f t="shared" si="20"/>
        <v/>
      </c>
      <c r="CL18" s="57" t="s">
        <v>0</v>
      </c>
      <c r="CM18" s="23" t="str">
        <f t="shared" si="21"/>
        <v/>
      </c>
      <c r="CN18" s="57" t="s">
        <v>0</v>
      </c>
      <c r="CO18" s="149"/>
      <c r="CP18" s="57" t="s">
        <v>0</v>
      </c>
      <c r="CQ18" s="62" t="str">
        <f t="shared" si="22"/>
        <v/>
      </c>
      <c r="CR18" s="86" t="str">
        <f>IF(CO18="","",MAX(CR$11:CR17)+1)</f>
        <v/>
      </c>
      <c r="CS18" s="63" t="str">
        <f t="shared" si="23"/>
        <v/>
      </c>
      <c r="CT18" s="57" t="s">
        <v>0</v>
      </c>
      <c r="CU18" s="23" t="str">
        <f t="shared" si="54"/>
        <v/>
      </c>
      <c r="CV18" s="57" t="s">
        <v>0</v>
      </c>
      <c r="CW18" s="72" t="str">
        <f>IF(AND(CG18="NEMA",CK18=""),MAX(CW$11:CW17)+1,"")</f>
        <v/>
      </c>
      <c r="CX18" t="s">
        <v>0</v>
      </c>
      <c r="CY18" s="152" t="str">
        <f t="shared" si="24"/>
        <v>M</v>
      </c>
      <c r="CZ18" t="s">
        <v>0</v>
      </c>
      <c r="DA18" s="62" t="str">
        <f t="shared" si="25"/>
        <v/>
      </c>
      <c r="DB18" s="79" t="str">
        <f t="shared" si="26"/>
        <v/>
      </c>
      <c r="DC18" t="s">
        <v>0</v>
      </c>
      <c r="DD18" s="23" t="str">
        <f t="shared" si="55"/>
        <v/>
      </c>
      <c r="DE18" s="57" t="s">
        <v>0</v>
      </c>
      <c r="DF18" s="95" t="str">
        <f t="shared" si="27"/>
        <v/>
      </c>
      <c r="DG18" s="57" t="s">
        <v>0</v>
      </c>
      <c r="DH18" s="68" t="str">
        <f>IF(BZ18="","",MAX(DH$11:DH17)+1)</f>
        <v/>
      </c>
      <c r="DI18" s="86" t="str">
        <f t="shared" si="28"/>
        <v/>
      </c>
      <c r="DJ18" s="86" t="str">
        <f t="shared" si="56"/>
        <v/>
      </c>
      <c r="DK18" s="86" t="str">
        <f t="shared" si="29"/>
        <v/>
      </c>
      <c r="DL18" s="86" t="str">
        <f t="shared" si="30"/>
        <v/>
      </c>
      <c r="DM18" s="86" t="str">
        <f t="shared" si="31"/>
        <v/>
      </c>
      <c r="DN18" s="86" t="str">
        <f t="shared" si="57"/>
        <v/>
      </c>
      <c r="DO18" s="86"/>
      <c r="DP18" s="86"/>
      <c r="DQ18" s="86"/>
      <c r="DR18" s="63" t="e">
        <f>IF(#REF!="","",#REF!)</f>
        <v>#REF!</v>
      </c>
      <c r="DS18" s="57" t="s">
        <v>0</v>
      </c>
    </row>
    <row r="19" spans="1:123" ht="15.75" thickBot="1" x14ac:dyDescent="0.3">
      <c r="A19" t="s">
        <v>0</v>
      </c>
      <c r="B19" s="62" t="str">
        <f>IF(csv!E10="","",csv!S10)</f>
        <v>M14</v>
      </c>
      <c r="C19" s="36" t="s">
        <v>0</v>
      </c>
      <c r="D19" s="36" t="str">
        <f>IF(csv!E10="","",csv!E10)</f>
        <v>Teo</v>
      </c>
      <c r="E19" s="36" t="str">
        <f>IF(csv!D10="","",csv!D10)</f>
        <v>Mahović</v>
      </c>
      <c r="F19" s="36" t="s">
        <v>0</v>
      </c>
      <c r="G19" s="86" t="str">
        <f>IF(csv!L10="","",csv!L10)</f>
        <v>21:01</v>
      </c>
      <c r="H19" s="86" t="str">
        <f>IF(csv!M10="","",csv!M10)</f>
        <v>0</v>
      </c>
      <c r="I19" s="36" t="s">
        <v>0</v>
      </c>
      <c r="J19" s="36" t="str">
        <f>IF(csv!O10="","",csv!O10)</f>
        <v>JAP</v>
      </c>
      <c r="K19" s="36" t="str">
        <f>IF(csv!P10="","",csv!P10)</f>
        <v>OK Japetic</v>
      </c>
      <c r="L19" s="36" t="s">
        <v>0</v>
      </c>
      <c r="M19" s="79" t="str">
        <f>IF(csv!Q10="","",csv!Q10)</f>
        <v>CRO</v>
      </c>
      <c r="N19" s="57" t="s">
        <v>0</v>
      </c>
      <c r="O19" s="62" t="str">
        <f>IF(csv!E10="","",csv!S10)</f>
        <v>M14</v>
      </c>
      <c r="P19" s="86">
        <f>IF(O19="","",IF(COUNTIF(O$11:O18,O19)=0,P18+1,P18))</f>
        <v>2</v>
      </c>
      <c r="Q19" s="102">
        <f t="shared" si="0"/>
        <v>111</v>
      </c>
      <c r="R19" s="103" t="str" cm="1">
        <f t="array" ref="R19">IF(S19="","",INDEX(natjecanjeStaze_naziv,MATCH(S19,natjecanjeStaze_stazaId,0)))</f>
        <v>M14 – Ž14</v>
      </c>
      <c r="S19" s="63">
        <f t="shared" si="1"/>
        <v>1006</v>
      </c>
      <c r="T19" s="57" t="s">
        <v>0</v>
      </c>
      <c r="U19" s="191" t="str">
        <f t="shared" si="2"/>
        <v>M14</v>
      </c>
      <c r="V19" s="57" t="s">
        <v>0</v>
      </c>
      <c r="W19" s="62" t="str">
        <f t="shared" si="33"/>
        <v>CRO</v>
      </c>
      <c r="X19" s="86">
        <f t="shared" si="3"/>
        <v>1</v>
      </c>
      <c r="Y19" s="36" t="str">
        <f t="shared" si="34"/>
        <v/>
      </c>
      <c r="Z19" s="79" t="str">
        <f>IF(Y19="","",MAX(Z$11:Z18)+1)</f>
        <v/>
      </c>
      <c r="AA19" s="57" t="s">
        <v>0</v>
      </c>
      <c r="AB19" s="149"/>
      <c r="AC19" s="57" t="s">
        <v>0</v>
      </c>
      <c r="AD19" s="23" t="str">
        <f t="shared" si="4"/>
        <v/>
      </c>
      <c r="AE19" s="57" t="s">
        <v>0</v>
      </c>
      <c r="AF19" s="191" t="str">
        <f t="shared" si="35"/>
        <v>CRO</v>
      </c>
      <c r="AG19" s="57" t="s">
        <v>0</v>
      </c>
      <c r="AH19" s="62" t="str">
        <f t="shared" si="36"/>
        <v>JAP</v>
      </c>
      <c r="AI19" s="36" t="str">
        <f t="shared" si="37"/>
        <v>OK Japetic</v>
      </c>
      <c r="AJ19" s="86">
        <f t="shared" si="5"/>
        <v>1</v>
      </c>
      <c r="AK19" s="36" t="str" cm="1">
        <f t="array" ref="AK19">IF(AJ19="",""&amp;AI19,IF(AJ19="NEMA",AI19,INDEX(klub_naziv,MATCH(INDEX(klubAlias_klubId,AJ19),klub_id,0))))</f>
        <v>OK Japetić</v>
      </c>
      <c r="AL19" s="36" t="str" cm="1">
        <f t="array" ref="AL19">IFERROR(INDEX(registarNatjecatelji,CG19,4),"")</f>
        <v/>
      </c>
      <c r="AM19" s="86">
        <f t="shared" si="38"/>
        <v>1</v>
      </c>
      <c r="AN19" s="79" t="str">
        <f t="shared" si="39"/>
        <v>OK Japetić</v>
      </c>
      <c r="AO19" s="57" t="s">
        <v>0</v>
      </c>
      <c r="AP19" s="95" t="str">
        <f>IF(AJ19&lt;&gt;"NEMA","",IF(IFERROR(MATCH(AI19,AI$11:AI18,0),0)&lt;&gt;0,"",AI19))</f>
        <v/>
      </c>
      <c r="AQ19" s="57" t="s">
        <v>0</v>
      </c>
      <c r="AR19" s="149"/>
      <c r="AS19" s="57" t="s">
        <v>0</v>
      </c>
      <c r="AT19" s="62" t="str">
        <f t="shared" si="6"/>
        <v/>
      </c>
      <c r="AU19" s="36" t="str">
        <f>IF(AT19="","",MAX(AU$11:AU18)+1)</f>
        <v/>
      </c>
      <c r="AV19" s="36" t="str">
        <f t="shared" si="40"/>
        <v/>
      </c>
      <c r="AW19" s="36" t="str">
        <f t="shared" si="41"/>
        <v/>
      </c>
      <c r="AX19" s="36" t="str">
        <f>IF(AR19="","",MAX(AX$11:AX18)+1)</f>
        <v/>
      </c>
      <c r="AY19" s="103" t="str">
        <f t="shared" si="7"/>
        <v/>
      </c>
      <c r="AZ19" s="79" t="str">
        <f t="shared" si="42"/>
        <v/>
      </c>
      <c r="BA19" s="57" t="s">
        <v>0</v>
      </c>
      <c r="BB19" s="23" t="str">
        <f t="shared" si="43"/>
        <v/>
      </c>
      <c r="BC19" s="57" t="s">
        <v>0</v>
      </c>
      <c r="BD19" s="191" t="str">
        <f t="shared" si="44"/>
        <v>OK Japetić</v>
      </c>
      <c r="BE19" s="57" t="s">
        <v>0</v>
      </c>
      <c r="BF19" s="68" t="str">
        <f t="shared" si="45"/>
        <v>21:01</v>
      </c>
      <c r="BG19" s="102" t="str">
        <f t="shared" si="46"/>
        <v>0</v>
      </c>
      <c r="BH19" s="238">
        <f t="shared" si="47"/>
        <v>1261</v>
      </c>
      <c r="BI19" s="239">
        <f t="shared" si="8"/>
        <v>1</v>
      </c>
      <c r="BJ19" s="57" t="s">
        <v>0</v>
      </c>
      <c r="BK19" s="244" t="str">
        <f t="shared" si="48"/>
        <v>Teo</v>
      </c>
      <c r="BL19" s="116" t="s">
        <v>3686</v>
      </c>
      <c r="BM19" s="104" t="str">
        <f t="shared" si="9"/>
        <v>NEMA</v>
      </c>
      <c r="BN19" s="86" t="str">
        <f t="shared" si="10"/>
        <v>NEMA</v>
      </c>
      <c r="BO19" s="36" t="str">
        <f t="shared" si="11"/>
        <v>Teo</v>
      </c>
      <c r="BP19" s="79" t="str">
        <f t="shared" si="12"/>
        <v>Muković</v>
      </c>
      <c r="BQ19" s="57" t="s">
        <v>0</v>
      </c>
      <c r="BR19" s="95" t="str">
        <f t="shared" si="13"/>
        <v>Teo Muković</v>
      </c>
      <c r="BS19" s="57" t="s">
        <v>0</v>
      </c>
      <c r="BT19" s="23" t="str">
        <f>IF(OR(BB19&lt;&gt;"NEMA",BR19&lt;&gt;""),"","SELECT '"&amp;BA19&amp;"',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" s="57" t="s">
        <v>0</v>
      </c>
      <c r="BV19" s="172"/>
      <c r="BW19" s="172"/>
      <c r="BX19" s="172"/>
      <c r="BY19" s="57" t="s">
        <v>0</v>
      </c>
      <c r="BZ19" s="62" t="str">
        <f t="shared" si="14"/>
        <v>Teo – Muković – OK Japetić – M14</v>
      </c>
      <c r="CA19" s="63" t="str">
        <f t="shared" si="50"/>
        <v>NEMA</v>
      </c>
      <c r="CB19" s="57" t="s">
        <v>0</v>
      </c>
      <c r="CC19" s="62" t="str">
        <f t="shared" si="16"/>
        <v>Teo – Muković – OK Japetić</v>
      </c>
      <c r="CD19" s="63" t="str">
        <f t="shared" si="51"/>
        <v>NEMA</v>
      </c>
      <c r="CE19" s="57" t="s">
        <v>0</v>
      </c>
      <c r="CF19" s="62" t="str">
        <f t="shared" si="18"/>
        <v>Teo – Muković</v>
      </c>
      <c r="CG19" s="63" t="str">
        <f t="shared" si="52"/>
        <v>NEMA</v>
      </c>
      <c r="CH19" s="57" t="s">
        <v>0</v>
      </c>
      <c r="CI19" s="68" t="str">
        <f t="shared" si="53"/>
        <v/>
      </c>
      <c r="CJ19" s="86" t="str" cm="1">
        <f t="array" ref="CJ19">IF(CI19="","",INDEX(imePrezime_id,CI19,0))</f>
        <v/>
      </c>
      <c r="CK19" s="63" t="str">
        <f t="shared" si="20"/>
        <v/>
      </c>
      <c r="CL19" s="57" t="s">
        <v>0</v>
      </c>
      <c r="CM19" s="23" t="str">
        <f t="shared" si="21"/>
        <v>SELECT 'Teo – Muković', ime, prezime FROM imeprezime WHERE ime LIKE '%e%' Or prezime LIKE '%ukovi%' Or ime LIKE '%ukovi%' Or prezime LIKE '%e%' ORDER BY ime, prezime;</v>
      </c>
      <c r="CN19" s="57" t="s">
        <v>0</v>
      </c>
      <c r="CO19" s="149"/>
      <c r="CP19" s="57" t="s">
        <v>0</v>
      </c>
      <c r="CQ19" s="62" t="str">
        <f t="shared" si="22"/>
        <v/>
      </c>
      <c r="CR19" s="86" t="str">
        <f>IF(CO19="","",MAX(CR$11:CR18)+1)</f>
        <v/>
      </c>
      <c r="CS19" s="63" t="str">
        <f t="shared" si="23"/>
        <v/>
      </c>
      <c r="CT19" s="57" t="s">
        <v>0</v>
      </c>
      <c r="CU19" s="23" t="str">
        <f t="shared" si="54"/>
        <v/>
      </c>
      <c r="CV19" s="57" t="s">
        <v>0</v>
      </c>
      <c r="CW19" s="72">
        <f>IF(AND(CG19="NEMA",CK19=""),MAX(CW$11:CW18)+1,"")</f>
        <v>1001</v>
      </c>
      <c r="CX19" t="s">
        <v>0</v>
      </c>
      <c r="CY19" s="152" t="str">
        <f t="shared" si="24"/>
        <v>M</v>
      </c>
      <c r="CZ19" t="s">
        <v>0</v>
      </c>
      <c r="DA19" s="62" t="str">
        <f t="shared" si="25"/>
        <v>INSERT INTO osoba (id,reg_broj,oib,spol_id,dat_rodjenja) VALUES (1001,(SELECT max(reg_broj)+1 FROM osoba),Null,'M',Null); INSERT INTO osoba_log (id,reg_broj,oib,spol_id,dat_rodjenja,dnevnik_id) SELECT id,reg_broj,oib,spol_id,dat_rodjenja, FROM osoba WHERE id = 1001;</v>
      </c>
      <c r="DB19" s="79" t="str">
        <f t="shared" si="26"/>
        <v>INSERT INTO imeprezime (id,osoba_id,rbr,ime,prezime,klub_id,identitet_id,sintaksa_id,info,aktivno,dnevnik_id) VALUES (1001,1001,1,'Teo','Muković',(SELECT id FROM klub WHERE naziv = 'OK Japetić'),Null,1,'',1,);</v>
      </c>
      <c r="DC19" t="s">
        <v>0</v>
      </c>
      <c r="DD19" s="23" t="str">
        <f t="shared" si="55"/>
        <v>INSERT INTO osoba (id,reg_broj,oib,spol_id,dat_rodjenja) VALUES (1001,(SELECT max(reg_broj)+1 FROM osoba),Null,'M',Null); INSERT INTO osoba_log (id,reg_broj,oib,spol_id,dat_rodjenja,dnevnik_id) SELECT id,reg_broj,oib,spol_id,dat_rodjenja, FROM osoba WHERE id = 1001; INSERT INTO imeprezime (id,osoba_id,rbr,ime,prezime,klub_id,identitet_id,sintaksa_id,info,aktivno,dnevnik_id) VALUES (1001,1001,1,'Teo','Muković',(SELECT id FROM klub WHERE naziv = 'OK Japetić'),Null,1,'',1,);</v>
      </c>
      <c r="DE19" s="57" t="s">
        <v>0</v>
      </c>
      <c r="DF19" s="95" t="str">
        <f t="shared" si="27"/>
        <v>novo</v>
      </c>
      <c r="DG19" s="57" t="s">
        <v>0</v>
      </c>
      <c r="DH19" s="68">
        <f>IF(BZ19="","",MAX(DH$11:DH18)+1)</f>
        <v>1006</v>
      </c>
      <c r="DI19" s="86">
        <f t="shared" si="28"/>
        <v>1006</v>
      </c>
      <c r="DJ19" s="86">
        <f t="shared" si="56"/>
        <v>1001</v>
      </c>
      <c r="DK19" s="86">
        <f t="shared" si="29"/>
        <v>1261</v>
      </c>
      <c r="DL19" s="86">
        <f t="shared" si="30"/>
        <v>1</v>
      </c>
      <c r="DM19" s="86">
        <f t="shared" si="31"/>
        <v>0</v>
      </c>
      <c r="DN19" s="86">
        <f t="shared" si="57"/>
        <v>13</v>
      </c>
      <c r="DO19" s="86"/>
      <c r="DP19" s="86"/>
      <c r="DQ19" s="86"/>
      <c r="DR19" s="63" t="e">
        <f>IF(#REF!="","",#REF!)</f>
        <v>#REF!</v>
      </c>
      <c r="DS19" s="57" t="s">
        <v>0</v>
      </c>
    </row>
    <row r="20" spans="1:123" ht="15.75" thickBot="1" x14ac:dyDescent="0.3">
      <c r="A20" t="s">
        <v>0</v>
      </c>
      <c r="B20" s="62" t="str">
        <f>IF(csv!E11="","",csv!S11)</f>
        <v>M14</v>
      </c>
      <c r="C20" s="36" t="s">
        <v>0</v>
      </c>
      <c r="D20" s="36" t="str">
        <f>IF(csv!E11="","",csv!E11)</f>
        <v>Martin</v>
      </c>
      <c r="E20" s="36" t="str">
        <f>IF(csv!D11="","",csv!D11)</f>
        <v>Meštrović</v>
      </c>
      <c r="F20" s="36" t="s">
        <v>0</v>
      </c>
      <c r="G20" s="86" t="str">
        <f>IF(csv!L11="","",csv!L11)</f>
        <v>34:10</v>
      </c>
      <c r="H20" s="86" t="str">
        <f>IF(csv!M11="","",csv!M11)</f>
        <v>0</v>
      </c>
      <c r="I20" s="36" t="s">
        <v>0</v>
      </c>
      <c r="J20" s="36" t="str">
        <f>IF(csv!O11="","",csv!O11)</f>
        <v>KAP</v>
      </c>
      <c r="K20" s="36" t="str">
        <f>IF(csv!P11="","",csv!P11)</f>
        <v>OK Kapela</v>
      </c>
      <c r="L20" s="36" t="s">
        <v>0</v>
      </c>
      <c r="M20" s="79" t="str">
        <f>IF(csv!Q11="","",csv!Q11)</f>
        <v>CRO</v>
      </c>
      <c r="N20" s="57" t="s">
        <v>0</v>
      </c>
      <c r="O20" s="62" t="str">
        <f>IF(csv!E11="","",csv!S11)</f>
        <v>M14</v>
      </c>
      <c r="P20" s="86">
        <f>IF(O20="","",IF(COUNTIF(O$11:O19,O20)=0,P19+1,P19))</f>
        <v>2</v>
      </c>
      <c r="Q20" s="102">
        <f t="shared" si="0"/>
        <v>111</v>
      </c>
      <c r="R20" s="103" t="str" cm="1">
        <f t="array" ref="R20">IF(S20="","",INDEX(natjecanjeStaze_naziv,MATCH(S20,natjecanjeStaze_stazaId,0)))</f>
        <v>M14 – Ž14</v>
      </c>
      <c r="S20" s="63">
        <f t="shared" si="1"/>
        <v>1006</v>
      </c>
      <c r="T20" s="57" t="s">
        <v>0</v>
      </c>
      <c r="U20" s="191" t="str">
        <f t="shared" si="2"/>
        <v>M14</v>
      </c>
      <c r="V20" s="57" t="s">
        <v>0</v>
      </c>
      <c r="W20" s="62" t="str">
        <f t="shared" si="33"/>
        <v>CRO</v>
      </c>
      <c r="X20" s="86">
        <f t="shared" si="3"/>
        <v>1</v>
      </c>
      <c r="Y20" s="36" t="str">
        <f t="shared" si="34"/>
        <v/>
      </c>
      <c r="Z20" s="79" t="str">
        <f>IF(Y20="","",MAX(Z$11:Z19)+1)</f>
        <v/>
      </c>
      <c r="AA20" s="57" t="s">
        <v>0</v>
      </c>
      <c r="AB20" s="149"/>
      <c r="AC20" s="57" t="s">
        <v>0</v>
      </c>
      <c r="AD20" s="23" t="str">
        <f t="shared" si="4"/>
        <v/>
      </c>
      <c r="AE20" s="57" t="s">
        <v>0</v>
      </c>
      <c r="AF20" s="191" t="str">
        <f t="shared" si="35"/>
        <v>CRO</v>
      </c>
      <c r="AG20" s="57" t="s">
        <v>0</v>
      </c>
      <c r="AH20" s="62" t="str">
        <f t="shared" si="36"/>
        <v>KAP</v>
      </c>
      <c r="AI20" s="36" t="str">
        <f t="shared" si="37"/>
        <v>OK Kapela</v>
      </c>
      <c r="AJ20" s="86" t="str">
        <f t="shared" si="5"/>
        <v/>
      </c>
      <c r="AK20" s="36" t="str" cm="1">
        <f t="array" ref="AK20">IF(AJ20="",""&amp;AI20,IF(AJ20="NEMA",AI20,INDEX(klub_naziv,MATCH(INDEX(klubAlias_klubId,AJ20),klub_id,0))))</f>
        <v>OK Kapela</v>
      </c>
      <c r="AL20" s="36" t="str" cm="1">
        <f t="array" ref="AL20">IFERROR(INDEX(registarNatjecatelji,CG20,4),"")</f>
        <v/>
      </c>
      <c r="AM20" s="86">
        <f t="shared" si="38"/>
        <v>1</v>
      </c>
      <c r="AN20" s="79" t="str">
        <f t="shared" si="39"/>
        <v>OK Kapela</v>
      </c>
      <c r="AO20" s="57" t="s">
        <v>0</v>
      </c>
      <c r="AP20" s="95" t="str">
        <f>IF(AJ20&lt;&gt;"NEMA","",IF(IFERROR(MATCH(AI20,AI$11:AI19,0),0)&lt;&gt;0,"",AI20))</f>
        <v/>
      </c>
      <c r="AQ20" s="57" t="s">
        <v>0</v>
      </c>
      <c r="AR20" s="149"/>
      <c r="AS20" s="57" t="s">
        <v>0</v>
      </c>
      <c r="AT20" s="62" t="str">
        <f t="shared" si="6"/>
        <v/>
      </c>
      <c r="AU20" s="36" t="str">
        <f>IF(AT20="","",MAX(AU$11:AU19)+1)</f>
        <v/>
      </c>
      <c r="AV20" s="36" t="str">
        <f t="shared" si="40"/>
        <v/>
      </c>
      <c r="AW20" s="36" t="str">
        <f t="shared" si="41"/>
        <v/>
      </c>
      <c r="AX20" s="36" t="str">
        <f>IF(AR20="","",MAX(AX$11:AX19)+1)</f>
        <v/>
      </c>
      <c r="AY20" s="103" t="str">
        <f t="shared" si="7"/>
        <v/>
      </c>
      <c r="AZ20" s="79" t="str">
        <f t="shared" si="42"/>
        <v/>
      </c>
      <c r="BA20" s="57" t="s">
        <v>0</v>
      </c>
      <c r="BB20" s="23" t="str">
        <f t="shared" si="43"/>
        <v/>
      </c>
      <c r="BC20" s="57" t="s">
        <v>0</v>
      </c>
      <c r="BD20" s="191" t="str">
        <f t="shared" si="44"/>
        <v>OK Kapela</v>
      </c>
      <c r="BE20" s="57" t="s">
        <v>0</v>
      </c>
      <c r="BF20" s="68" t="str">
        <f t="shared" si="45"/>
        <v>34:10</v>
      </c>
      <c r="BG20" s="102" t="str">
        <f t="shared" si="46"/>
        <v>0</v>
      </c>
      <c r="BH20" s="238">
        <f t="shared" si="47"/>
        <v>2050</v>
      </c>
      <c r="BI20" s="239">
        <f t="shared" si="8"/>
        <v>1</v>
      </c>
      <c r="BJ20" s="57" t="s">
        <v>0</v>
      </c>
      <c r="BK20" s="244" t="str">
        <f t="shared" si="48"/>
        <v>Martin</v>
      </c>
      <c r="BL20" s="116" t="s">
        <v>1225</v>
      </c>
      <c r="BM20" s="104" t="str">
        <f t="shared" si="9"/>
        <v>NEMA</v>
      </c>
      <c r="BN20" s="86" t="str">
        <f t="shared" si="10"/>
        <v>NEMA</v>
      </c>
      <c r="BO20" s="36" t="str">
        <f t="shared" si="11"/>
        <v>Martin</v>
      </c>
      <c r="BP20" s="79" t="str">
        <f t="shared" si="12"/>
        <v>Maštrović</v>
      </c>
      <c r="BQ20" s="57" t="s">
        <v>0</v>
      </c>
      <c r="BR20" s="95" t="str">
        <f t="shared" si="13"/>
        <v>Martin Maštrović</v>
      </c>
      <c r="BS20" s="57" t="s">
        <v>0</v>
      </c>
      <c r="BT20" s="23" t="str">
        <f>IF(OR(BB20&lt;&gt;"NEMA",BR20&lt;&gt;""),"","SELECT '"&amp;BA20&amp;"',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" s="57" t="s">
        <v>0</v>
      </c>
      <c r="BV20" s="172"/>
      <c r="BW20" s="172"/>
      <c r="BX20" s="172"/>
      <c r="BY20" s="57" t="s">
        <v>0</v>
      </c>
      <c r="BZ20" s="62" t="str">
        <f t="shared" si="14"/>
        <v>Martin – Maštrović – OK Kapela – M14</v>
      </c>
      <c r="CA20" s="63" t="str">
        <f t="shared" si="50"/>
        <v>NEMA</v>
      </c>
      <c r="CB20" s="57" t="s">
        <v>0</v>
      </c>
      <c r="CC20" s="62" t="str">
        <f t="shared" si="16"/>
        <v>Martin – Maštrović – OK Kapela</v>
      </c>
      <c r="CD20" s="63" t="str">
        <f t="shared" si="51"/>
        <v>NEMA</v>
      </c>
      <c r="CE20" s="57" t="s">
        <v>0</v>
      </c>
      <c r="CF20" s="62" t="str">
        <f t="shared" si="18"/>
        <v>Martin – Maštrović</v>
      </c>
      <c r="CG20" s="63" t="str">
        <f t="shared" si="52"/>
        <v>NEMA</v>
      </c>
      <c r="CH20" s="57" t="s">
        <v>0</v>
      </c>
      <c r="CI20" s="68" t="str">
        <f t="shared" si="53"/>
        <v/>
      </c>
      <c r="CJ20" s="86" t="str" cm="1">
        <f t="array" ref="CJ20">IF(CI20="","",INDEX(imePrezime_id,CI20,0))</f>
        <v/>
      </c>
      <c r="CK20" s="63" t="str">
        <f t="shared" si="20"/>
        <v/>
      </c>
      <c r="CL20" s="57" t="s">
        <v>0</v>
      </c>
      <c r="CM20" s="23" t="str">
        <f t="shared" si="21"/>
        <v>SELECT 'Martin – Maštrović', ime, prezime FROM imeprezime WHERE ime LIKE '%arti%' Or prezime LIKE '%aštrovi%' Or ime LIKE '%aštrovi%' Or prezime LIKE '%arti%' ORDER BY ime, prezime;</v>
      </c>
      <c r="CN20" s="57" t="s">
        <v>0</v>
      </c>
      <c r="CO20" s="149"/>
      <c r="CP20" s="57" t="s">
        <v>0</v>
      </c>
      <c r="CQ20" s="62" t="str">
        <f t="shared" si="22"/>
        <v/>
      </c>
      <c r="CR20" s="86" t="str">
        <f>IF(CO20="","",MAX(CR$11:CR19)+1)</f>
        <v/>
      </c>
      <c r="CS20" s="63" t="str">
        <f t="shared" si="23"/>
        <v/>
      </c>
      <c r="CT20" s="57" t="s">
        <v>0</v>
      </c>
      <c r="CU20" s="23" t="str">
        <f t="shared" si="54"/>
        <v/>
      </c>
      <c r="CV20" s="57" t="s">
        <v>0</v>
      </c>
      <c r="CW20" s="72">
        <f>IF(AND(CG20="NEMA",CK20=""),MAX(CW$11:CW19)+1,"")</f>
        <v>1002</v>
      </c>
      <c r="CX20" t="s">
        <v>0</v>
      </c>
      <c r="CY20" s="152" t="str">
        <f t="shared" si="24"/>
        <v>M</v>
      </c>
      <c r="CZ20" t="s">
        <v>0</v>
      </c>
      <c r="DA20" s="62" t="str">
        <f t="shared" si="25"/>
        <v>INSERT INTO osoba (id,reg_broj,oib,spol_id,dat_rodjenja) VALUES (1002,(SELECT max(reg_broj)+1 FROM osoba),Null,'M',Null); INSERT INTO osoba_log (id,reg_broj,oib,spol_id,dat_rodjenja,dnevnik_id) SELECT id,reg_broj,oib,spol_id,dat_rodjenja, FROM osoba WHERE id = 1002;</v>
      </c>
      <c r="DB20" s="79" t="str">
        <f t="shared" si="26"/>
        <v>INSERT INTO imeprezime (id,osoba_id,rbr,ime,prezime,klub_id,identitet_id,sintaksa_id,info,aktivno,dnevnik_id) VALUES (1002,1002,1,'Martin','Maštrović',(SELECT id FROM klub WHERE naziv = 'OK Kapela'),Null,1,'',1,);</v>
      </c>
      <c r="DC20" t="s">
        <v>0</v>
      </c>
      <c r="DD20" s="23" t="str">
        <f t="shared" si="55"/>
        <v>INSERT INTO osoba (id,reg_broj,oib,spol_id,dat_rodjenja) VALUES (1002,(SELECT max(reg_broj)+1 FROM osoba),Null,'M',Null); INSERT INTO osoba_log (id,reg_broj,oib,spol_id,dat_rodjenja,dnevnik_id) SELECT id,reg_broj,oib,spol_id,dat_rodjenja, FROM osoba WHERE id = 1002; INSERT INTO imeprezime (id,osoba_id,rbr,ime,prezime,klub_id,identitet_id,sintaksa_id,info,aktivno,dnevnik_id) VALUES (1002,1002,1,'Martin','Maštrović',(SELECT id FROM klub WHERE naziv = 'OK Kapela'),Null,1,'',1,);</v>
      </c>
      <c r="DE20" s="57" t="s">
        <v>0</v>
      </c>
      <c r="DF20" s="95" t="str">
        <f t="shared" si="27"/>
        <v>novo</v>
      </c>
      <c r="DG20" s="57" t="s">
        <v>0</v>
      </c>
      <c r="DH20" s="68">
        <f>IF(BZ20="","",MAX(DH$11:DH19)+1)</f>
        <v>1007</v>
      </c>
      <c r="DI20" s="86">
        <f t="shared" si="28"/>
        <v>1006</v>
      </c>
      <c r="DJ20" s="86">
        <f t="shared" si="56"/>
        <v>1002</v>
      </c>
      <c r="DK20" s="86">
        <f t="shared" si="29"/>
        <v>2050</v>
      </c>
      <c r="DL20" s="86">
        <f t="shared" si="30"/>
        <v>1</v>
      </c>
      <c r="DM20" s="86">
        <f t="shared" si="31"/>
        <v>0</v>
      </c>
      <c r="DN20" s="86">
        <f t="shared" si="57"/>
        <v>13</v>
      </c>
      <c r="DO20" s="86"/>
      <c r="DP20" s="86"/>
      <c r="DQ20" s="86"/>
      <c r="DR20" s="63" t="e">
        <f>IF(#REF!="","",#REF!)</f>
        <v>#REF!</v>
      </c>
      <c r="DS20" s="57" t="s">
        <v>0</v>
      </c>
    </row>
    <row r="21" spans="1:123" x14ac:dyDescent="0.25">
      <c r="A21" t="s">
        <v>0</v>
      </c>
      <c r="B21" s="62" t="str">
        <f>IF(csv!E12="","",csv!S12)</f>
        <v>M14</v>
      </c>
      <c r="C21" s="36" t="s">
        <v>0</v>
      </c>
      <c r="D21" s="36" t="str">
        <f>IF(csv!E12="","",csv!E12)</f>
        <v>Karlo</v>
      </c>
      <c r="E21" s="36" t="str">
        <f>IF(csv!D12="","",csv!D12)</f>
        <v>Lesjak</v>
      </c>
      <c r="F21" s="36" t="s">
        <v>0</v>
      </c>
      <c r="G21" s="86" t="str">
        <f>IF(csv!L12="","",csv!L12)</f>
        <v>36:53</v>
      </c>
      <c r="H21" s="86" t="str">
        <f>IF(csv!M12="","",csv!M12)</f>
        <v>0</v>
      </c>
      <c r="I21" s="36" t="s">
        <v>0</v>
      </c>
      <c r="J21" s="36" t="str">
        <f>IF(csv!O12="","",csv!O12)</f>
        <v>JAP</v>
      </c>
      <c r="K21" s="36" t="str">
        <f>IF(csv!P12="","",csv!P12)</f>
        <v>OK Japetic</v>
      </c>
      <c r="L21" s="36" t="s">
        <v>0</v>
      </c>
      <c r="M21" s="79" t="str">
        <f>IF(csv!Q12="","",csv!Q12)</f>
        <v>CRO</v>
      </c>
      <c r="N21" s="57" t="s">
        <v>0</v>
      </c>
      <c r="O21" s="62" t="str">
        <f>IF(csv!E12="","",csv!S12)</f>
        <v>M14</v>
      </c>
      <c r="P21" s="86">
        <f>IF(O21="","",IF(COUNTIF(O$11:O20,O21)=0,P20+1,P20))</f>
        <v>2</v>
      </c>
      <c r="Q21" s="102">
        <f t="shared" si="0"/>
        <v>111</v>
      </c>
      <c r="R21" s="103" t="str" cm="1">
        <f t="array" ref="R21">IF(S21="","",INDEX(natjecanjeStaze_naziv,MATCH(S21,natjecanjeStaze_stazaId,0)))</f>
        <v>M14 – Ž14</v>
      </c>
      <c r="S21" s="63">
        <f t="shared" si="1"/>
        <v>1006</v>
      </c>
      <c r="T21" s="57" t="s">
        <v>0</v>
      </c>
      <c r="U21" s="191" t="str">
        <f t="shared" si="2"/>
        <v>M14</v>
      </c>
      <c r="V21" s="57" t="s">
        <v>0</v>
      </c>
      <c r="W21" s="62" t="str">
        <f t="shared" si="33"/>
        <v>CRO</v>
      </c>
      <c r="X21" s="86">
        <f t="shared" si="3"/>
        <v>1</v>
      </c>
      <c r="Y21" s="36" t="str">
        <f t="shared" si="34"/>
        <v/>
      </c>
      <c r="Z21" s="79" t="str">
        <f>IF(Y21="","",MAX(Z$11:Z20)+1)</f>
        <v/>
      </c>
      <c r="AA21" s="57" t="s">
        <v>0</v>
      </c>
      <c r="AB21" s="149"/>
      <c r="AC21" s="57" t="s">
        <v>0</v>
      </c>
      <c r="AD21" s="23" t="str">
        <f t="shared" si="4"/>
        <v/>
      </c>
      <c r="AE21" s="57" t="s">
        <v>0</v>
      </c>
      <c r="AF21" s="191" t="str">
        <f t="shared" si="35"/>
        <v>CRO</v>
      </c>
      <c r="AG21" s="57" t="s">
        <v>0</v>
      </c>
      <c r="AH21" s="62" t="str">
        <f t="shared" si="36"/>
        <v>JAP</v>
      </c>
      <c r="AI21" s="36" t="str">
        <f t="shared" si="37"/>
        <v>OK Japetic</v>
      </c>
      <c r="AJ21" s="86">
        <f t="shared" si="5"/>
        <v>1</v>
      </c>
      <c r="AK21" s="36" t="str" cm="1">
        <f t="array" ref="AK21">IF(AJ21="",""&amp;AI21,IF(AJ21="NEMA",AI21,INDEX(klub_naziv,MATCH(INDEX(klubAlias_klubId,AJ21),klub_id,0))))</f>
        <v>OK Japetić</v>
      </c>
      <c r="AL21" s="36" t="str" cm="1">
        <f t="array" ref="AL21">IFERROR(INDEX(registarNatjecatelji,CG21,4),"")</f>
        <v>OK Japetić</v>
      </c>
      <c r="AM21" s="86" t="str">
        <f t="shared" si="38"/>
        <v/>
      </c>
      <c r="AN21" s="79" t="str">
        <f t="shared" si="39"/>
        <v>OK Japetić</v>
      </c>
      <c r="AO21" s="57" t="s">
        <v>0</v>
      </c>
      <c r="AP21" s="95" t="str">
        <f>IF(AJ21&lt;&gt;"NEMA","",IF(IFERROR(MATCH(AI21,AI$11:AI20,0),0)&lt;&gt;0,"",AI21))</f>
        <v/>
      </c>
      <c r="AQ21" s="57" t="s">
        <v>0</v>
      </c>
      <c r="AR21" s="149"/>
      <c r="AS21" s="57" t="s">
        <v>0</v>
      </c>
      <c r="AT21" s="62" t="str">
        <f t="shared" si="6"/>
        <v/>
      </c>
      <c r="AU21" s="36" t="str">
        <f>IF(AT21="","",MAX(AU$11:AU20)+1)</f>
        <v/>
      </c>
      <c r="AV21" s="36" t="str">
        <f t="shared" si="40"/>
        <v/>
      </c>
      <c r="AW21" s="36" t="str">
        <f t="shared" si="41"/>
        <v/>
      </c>
      <c r="AX21" s="36" t="str">
        <f>IF(AR21="","",MAX(AX$11:AX20)+1)</f>
        <v/>
      </c>
      <c r="AY21" s="103" t="str">
        <f t="shared" si="7"/>
        <v/>
      </c>
      <c r="AZ21" s="79" t="str">
        <f t="shared" si="42"/>
        <v/>
      </c>
      <c r="BA21" s="57" t="s">
        <v>0</v>
      </c>
      <c r="BB21" s="23" t="str">
        <f t="shared" si="43"/>
        <v/>
      </c>
      <c r="BC21" s="57" t="s">
        <v>0</v>
      </c>
      <c r="BD21" s="191" t="str">
        <f t="shared" si="44"/>
        <v>OK Japetić</v>
      </c>
      <c r="BE21" s="57" t="s">
        <v>0</v>
      </c>
      <c r="BF21" s="68" t="str">
        <f t="shared" si="45"/>
        <v>36:53</v>
      </c>
      <c r="BG21" s="102" t="str">
        <f t="shared" si="46"/>
        <v>0</v>
      </c>
      <c r="BH21" s="238">
        <f t="shared" si="47"/>
        <v>2213</v>
      </c>
      <c r="BI21" s="239">
        <f t="shared" si="8"/>
        <v>1</v>
      </c>
      <c r="BJ21" s="57" t="s">
        <v>0</v>
      </c>
      <c r="BK21" s="62" t="str">
        <f t="shared" si="48"/>
        <v>Karlo</v>
      </c>
      <c r="BL21" s="115" t="str">
        <f t="shared" si="49"/>
        <v>Lesjak</v>
      </c>
      <c r="BM21" s="86">
        <f t="shared" si="9"/>
        <v>1553</v>
      </c>
      <c r="BN21" s="86" t="str">
        <f t="shared" si="10"/>
        <v/>
      </c>
      <c r="BO21" s="36" t="str">
        <f t="shared" si="11"/>
        <v>Karlo</v>
      </c>
      <c r="BP21" s="79" t="str">
        <f t="shared" si="12"/>
        <v>Lesjak</v>
      </c>
      <c r="BQ21" s="57" t="s">
        <v>0</v>
      </c>
      <c r="BR21" s="95" t="str">
        <f t="shared" si="13"/>
        <v/>
      </c>
      <c r="BS21" s="57" t="s">
        <v>0</v>
      </c>
      <c r="BT21" s="23" t="str">
        <f>IF(OR(BB21&lt;&gt;"NEMA",BR21&lt;&gt;""),"","SELECT '"&amp;BA21&amp;"',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" s="57" t="s">
        <v>0</v>
      </c>
      <c r="BV21" s="172"/>
      <c r="BW21" s="172"/>
      <c r="BX21" s="172"/>
      <c r="BY21" s="57" t="s">
        <v>0</v>
      </c>
      <c r="BZ21" s="62" t="str">
        <f t="shared" si="14"/>
        <v>Karlo – Lesjak – OK Japetić – M14</v>
      </c>
      <c r="CA21" s="63">
        <f t="shared" si="50"/>
        <v>105</v>
      </c>
      <c r="CB21" s="57" t="s">
        <v>0</v>
      </c>
      <c r="CC21" s="62" t="str">
        <f t="shared" si="16"/>
        <v>Karlo – Lesjak – OK Japetić</v>
      </c>
      <c r="CD21" s="63">
        <f t="shared" si="51"/>
        <v>105</v>
      </c>
      <c r="CE21" s="57" t="s">
        <v>0</v>
      </c>
      <c r="CF21" s="62" t="str">
        <f t="shared" si="18"/>
        <v>Karlo – Lesjak</v>
      </c>
      <c r="CG21" s="63">
        <f t="shared" si="52"/>
        <v>105</v>
      </c>
      <c r="CH21" s="57" t="s">
        <v>0</v>
      </c>
      <c r="CI21" s="68">
        <f t="shared" si="53"/>
        <v>105</v>
      </c>
      <c r="CJ21" s="86" cm="1">
        <f t="array" ref="CJ21">IF(CI21="","",INDEX(imePrezime_id,CI21,0))</f>
        <v>1553</v>
      </c>
      <c r="CK21" s="63" t="str">
        <f t="shared" si="20"/>
        <v/>
      </c>
      <c r="CL21" s="57" t="s">
        <v>0</v>
      </c>
      <c r="CM21" s="23" t="str">
        <f t="shared" si="21"/>
        <v/>
      </c>
      <c r="CN21" s="57" t="s">
        <v>0</v>
      </c>
      <c r="CO21" s="149"/>
      <c r="CP21" s="57" t="s">
        <v>0</v>
      </c>
      <c r="CQ21" s="62" t="str">
        <f t="shared" si="22"/>
        <v/>
      </c>
      <c r="CR21" s="86" t="str">
        <f>IF(CO21="","",MAX(CR$11:CR20)+1)</f>
        <v/>
      </c>
      <c r="CS21" s="63" t="str">
        <f t="shared" si="23"/>
        <v/>
      </c>
      <c r="CT21" s="57" t="s">
        <v>0</v>
      </c>
      <c r="CU21" s="23" t="str">
        <f t="shared" si="54"/>
        <v/>
      </c>
      <c r="CV21" s="57" t="s">
        <v>0</v>
      </c>
      <c r="CW21" s="72" t="str">
        <f>IF(AND(CG21="NEMA",CK21=""),MAX(CW$11:CW20)+1,"")</f>
        <v/>
      </c>
      <c r="CX21" t="s">
        <v>0</v>
      </c>
      <c r="CY21" s="152" t="str">
        <f t="shared" si="24"/>
        <v>M</v>
      </c>
      <c r="CZ21" t="s">
        <v>0</v>
      </c>
      <c r="DA21" s="62" t="str">
        <f t="shared" si="25"/>
        <v/>
      </c>
      <c r="DB21" s="79" t="str">
        <f t="shared" si="26"/>
        <v/>
      </c>
      <c r="DC21" t="s">
        <v>0</v>
      </c>
      <c r="DD21" s="23" t="str">
        <f t="shared" si="55"/>
        <v/>
      </c>
      <c r="DE21" s="57" t="s">
        <v>0</v>
      </c>
      <c r="DF21" s="95" t="str">
        <f t="shared" si="27"/>
        <v>ime-pre-klu(ali)-kat</v>
      </c>
      <c r="DG21" s="57" t="s">
        <v>0</v>
      </c>
      <c r="DH21" s="68">
        <f>IF(BZ21="","",MAX(DH$11:DH20)+1)</f>
        <v>1008</v>
      </c>
      <c r="DI21" s="86">
        <f t="shared" si="28"/>
        <v>1006</v>
      </c>
      <c r="DJ21" s="86">
        <f t="shared" si="56"/>
        <v>1553</v>
      </c>
      <c r="DK21" s="86">
        <f t="shared" si="29"/>
        <v>2213</v>
      </c>
      <c r="DL21" s="86">
        <f t="shared" si="30"/>
        <v>1</v>
      </c>
      <c r="DM21" s="86">
        <f t="shared" si="31"/>
        <v>1</v>
      </c>
      <c r="DN21" s="86">
        <f t="shared" si="57"/>
        <v>3</v>
      </c>
      <c r="DO21" s="86"/>
      <c r="DP21" s="86"/>
      <c r="DQ21" s="86"/>
      <c r="DR21" s="63" t="e">
        <f>IF(#REF!="","",#REF!)</f>
        <v>#REF!</v>
      </c>
      <c r="DS21" s="57" t="s">
        <v>0</v>
      </c>
    </row>
    <row r="22" spans="1:123" x14ac:dyDescent="0.25">
      <c r="A22" t="s">
        <v>0</v>
      </c>
      <c r="B22" s="62" t="str">
        <f>IF(csv!E13="","",csv!S13)</f>
        <v>M14</v>
      </c>
      <c r="C22" s="36" t="s">
        <v>0</v>
      </c>
      <c r="D22" s="36" t="str">
        <f>IF(csv!E13="","",csv!E13)</f>
        <v>Vacant</v>
      </c>
      <c r="E22" s="36" t="str">
        <f>IF(csv!D13="","",csv!D13)</f>
        <v/>
      </c>
      <c r="F22" s="36" t="s">
        <v>0</v>
      </c>
      <c r="G22" s="86" t="str">
        <f>IF(csv!L13="","",csv!L13)</f>
        <v/>
      </c>
      <c r="H22" s="86" t="str">
        <f>IF(csv!M13="","",csv!M13)</f>
        <v>0</v>
      </c>
      <c r="I22" s="36" t="s">
        <v>0</v>
      </c>
      <c r="J22" s="36" t="str">
        <f>IF(csv!O13="","",csv!O13)</f>
        <v/>
      </c>
      <c r="K22" s="36" t="str">
        <f>IF(csv!P13="","",csv!P13)</f>
        <v/>
      </c>
      <c r="L22" s="36" t="s">
        <v>0</v>
      </c>
      <c r="M22" s="79" t="str">
        <f>IF(csv!Q13="","",csv!Q13)</f>
        <v/>
      </c>
      <c r="N22" s="57" t="s">
        <v>0</v>
      </c>
      <c r="O22" s="62" t="str">
        <f>IF(csv!E13="","",csv!S13)</f>
        <v>M14</v>
      </c>
      <c r="P22" s="86">
        <f>IF(O22="","",IF(COUNTIF(O$11:O21,O22)=0,P21+1,P21))</f>
        <v>2</v>
      </c>
      <c r="Q22" s="102">
        <f t="shared" si="0"/>
        <v>111</v>
      </c>
      <c r="R22" s="103" t="str" cm="1">
        <f t="array" ref="R22">IF(S22="","",INDEX(natjecanjeStaze_naziv,MATCH(S22,natjecanjeStaze_stazaId,0)))</f>
        <v/>
      </c>
      <c r="S22" s="63" t="str">
        <f t="shared" si="1"/>
        <v/>
      </c>
      <c r="T22" s="57" t="s">
        <v>0</v>
      </c>
      <c r="U22" s="191" t="str">
        <f t="shared" si="2"/>
        <v>M14</v>
      </c>
      <c r="V22" s="57" t="s">
        <v>0</v>
      </c>
      <c r="W22" s="62" t="str">
        <f t="shared" si="33"/>
        <v/>
      </c>
      <c r="X22" s="86" t="str">
        <f t="shared" si="3"/>
        <v/>
      </c>
      <c r="Y22" s="36" t="str">
        <f t="shared" si="34"/>
        <v/>
      </c>
      <c r="Z22" s="79" t="str">
        <f>IF(Y22="","",MAX(Z$11:Z21)+1)</f>
        <v/>
      </c>
      <c r="AA22" s="57" t="s">
        <v>0</v>
      </c>
      <c r="AB22" s="149"/>
      <c r="AC22" s="57" t="s">
        <v>0</v>
      </c>
      <c r="AD22" s="23" t="str">
        <f t="shared" si="4"/>
        <v/>
      </c>
      <c r="AE22" s="57" t="s">
        <v>0</v>
      </c>
      <c r="AF22" s="191" t="str">
        <f t="shared" si="35"/>
        <v/>
      </c>
      <c r="AG22" s="57" t="s">
        <v>0</v>
      </c>
      <c r="AH22" s="62" t="str">
        <f t="shared" si="36"/>
        <v/>
      </c>
      <c r="AI22" s="36" t="str">
        <f t="shared" si="37"/>
        <v/>
      </c>
      <c r="AJ22" s="86" t="str">
        <f t="shared" si="5"/>
        <v/>
      </c>
      <c r="AK22" s="36" t="str" cm="1">
        <f t="array" ref="AK22">IF(AJ22="",""&amp;AI22,IF(AJ22="NEMA",AI22,INDEX(klub_naziv,MATCH(INDEX(klubAlias_klubId,AJ22),klub_id,0))))</f>
        <v/>
      </c>
      <c r="AL22" s="36" t="str" cm="1">
        <f t="array" ref="AL22">IFERROR(INDEX(registarNatjecatelji,CG22,4),"")</f>
        <v/>
      </c>
      <c r="AM22" s="86" t="str">
        <f t="shared" si="38"/>
        <v/>
      </c>
      <c r="AN22" s="79" t="str">
        <f t="shared" si="39"/>
        <v/>
      </c>
      <c r="AO22" s="57" t="s">
        <v>0</v>
      </c>
      <c r="AP22" s="95" t="str">
        <f>IF(AJ22&lt;&gt;"NEMA","",IF(IFERROR(MATCH(AI22,AI$11:AI21,0),0)&lt;&gt;0,"",AI22))</f>
        <v/>
      </c>
      <c r="AQ22" s="57" t="s">
        <v>0</v>
      </c>
      <c r="AR22" s="149"/>
      <c r="AS22" s="57" t="s">
        <v>0</v>
      </c>
      <c r="AT22" s="62" t="str">
        <f t="shared" si="6"/>
        <v/>
      </c>
      <c r="AU22" s="36" t="str">
        <f>IF(AT22="","",MAX(AU$11:AU21)+1)</f>
        <v/>
      </c>
      <c r="AV22" s="36" t="str">
        <f t="shared" si="40"/>
        <v/>
      </c>
      <c r="AW22" s="36" t="str">
        <f t="shared" si="41"/>
        <v/>
      </c>
      <c r="AX22" s="36" t="str">
        <f>IF(AR22="","",MAX(AX$11:AX21)+1)</f>
        <v/>
      </c>
      <c r="AY22" s="103" t="str">
        <f t="shared" si="7"/>
        <v/>
      </c>
      <c r="AZ22" s="79" t="str">
        <f t="shared" si="42"/>
        <v/>
      </c>
      <c r="BA22" s="57" t="s">
        <v>0</v>
      </c>
      <c r="BB22" s="23" t="str">
        <f t="shared" si="43"/>
        <v/>
      </c>
      <c r="BC22" s="57" t="s">
        <v>0</v>
      </c>
      <c r="BD22" s="191" t="str">
        <f t="shared" si="44"/>
        <v/>
      </c>
      <c r="BE22" s="57" t="s">
        <v>0</v>
      </c>
      <c r="BF22" s="68" t="str">
        <f t="shared" si="45"/>
        <v/>
      </c>
      <c r="BG22" s="102" t="str">
        <f t="shared" si="46"/>
        <v>0</v>
      </c>
      <c r="BH22" s="238" t="str">
        <f t="shared" si="47"/>
        <v/>
      </c>
      <c r="BI22" s="239" t="str">
        <f t="shared" si="8"/>
        <v/>
      </c>
      <c r="BJ22" s="57" t="s">
        <v>0</v>
      </c>
      <c r="BK22" s="62" t="str">
        <f t="shared" si="48"/>
        <v>Vacant</v>
      </c>
      <c r="BL22" s="36" t="str">
        <f t="shared" si="49"/>
        <v/>
      </c>
      <c r="BM22" s="86" t="str">
        <f t="shared" si="9"/>
        <v/>
      </c>
      <c r="BN22" s="86" t="str">
        <f t="shared" si="10"/>
        <v/>
      </c>
      <c r="BO22" s="36" t="str">
        <f t="shared" si="11"/>
        <v/>
      </c>
      <c r="BP22" s="79" t="str">
        <f t="shared" si="12"/>
        <v/>
      </c>
      <c r="BQ22" s="57" t="s">
        <v>0</v>
      </c>
      <c r="BR22" s="95" t="str">
        <f t="shared" si="13"/>
        <v/>
      </c>
      <c r="BS22" s="57" t="s">
        <v>0</v>
      </c>
      <c r="BT22" s="23" t="str">
        <f>IF(OR(BB22&lt;&gt;"NEMA",BR22&lt;&gt;""),"","SELECT '"&amp;BA22&amp;"',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" s="57" t="s">
        <v>0</v>
      </c>
      <c r="BV22" s="172"/>
      <c r="BW22" s="172"/>
      <c r="BX22" s="172"/>
      <c r="BY22" s="57" t="s">
        <v>0</v>
      </c>
      <c r="BZ22" s="62" t="str">
        <f t="shared" si="14"/>
        <v/>
      </c>
      <c r="CA22" s="63" t="str">
        <f t="shared" si="50"/>
        <v/>
      </c>
      <c r="CB22" s="57" t="s">
        <v>0</v>
      </c>
      <c r="CC22" s="62" t="str">
        <f t="shared" si="16"/>
        <v/>
      </c>
      <c r="CD22" s="63" t="str">
        <f t="shared" si="51"/>
        <v/>
      </c>
      <c r="CE22" s="57" t="s">
        <v>0</v>
      </c>
      <c r="CF22" s="62" t="str">
        <f t="shared" si="18"/>
        <v/>
      </c>
      <c r="CG22" s="63" t="str">
        <f t="shared" si="52"/>
        <v/>
      </c>
      <c r="CH22" s="57" t="s">
        <v>0</v>
      </c>
      <c r="CI22" s="68" t="str">
        <f t="shared" si="53"/>
        <v/>
      </c>
      <c r="CJ22" s="86" t="str" cm="1">
        <f t="array" ref="CJ22">IF(CI22="","",INDEX(imePrezime_id,CI22,0))</f>
        <v/>
      </c>
      <c r="CK22" s="63" t="str">
        <f t="shared" si="20"/>
        <v/>
      </c>
      <c r="CL22" s="57" t="s">
        <v>0</v>
      </c>
      <c r="CM22" s="23" t="str">
        <f t="shared" si="21"/>
        <v/>
      </c>
      <c r="CN22" s="57" t="s">
        <v>0</v>
      </c>
      <c r="CO22" s="149"/>
      <c r="CP22" s="57" t="s">
        <v>0</v>
      </c>
      <c r="CQ22" s="62" t="str">
        <f t="shared" si="22"/>
        <v/>
      </c>
      <c r="CR22" s="86" t="str">
        <f>IF(CO22="","",MAX(CR$11:CR21)+1)</f>
        <v/>
      </c>
      <c r="CS22" s="63" t="str">
        <f t="shared" si="23"/>
        <v/>
      </c>
      <c r="CT22" s="57" t="s">
        <v>0</v>
      </c>
      <c r="CU22" s="23" t="str">
        <f t="shared" si="54"/>
        <v/>
      </c>
      <c r="CV22" s="57" t="s">
        <v>0</v>
      </c>
      <c r="CW22" s="72" t="str">
        <f>IF(AND(CG22="NEMA",CK22=""),MAX(CW$11:CW21)+1,"")</f>
        <v/>
      </c>
      <c r="CX22" t="s">
        <v>0</v>
      </c>
      <c r="CY22" s="152" t="str">
        <f t="shared" si="24"/>
        <v>M</v>
      </c>
      <c r="CZ22" t="s">
        <v>0</v>
      </c>
      <c r="DA22" s="62" t="str">
        <f t="shared" si="25"/>
        <v/>
      </c>
      <c r="DB22" s="79" t="str">
        <f t="shared" si="26"/>
        <v/>
      </c>
      <c r="DC22" t="s">
        <v>0</v>
      </c>
      <c r="DD22" s="23" t="str">
        <f t="shared" si="55"/>
        <v/>
      </c>
      <c r="DE22" s="57" t="s">
        <v>0</v>
      </c>
      <c r="DF22" s="95" t="str">
        <f t="shared" si="27"/>
        <v/>
      </c>
      <c r="DG22" s="57" t="s">
        <v>0</v>
      </c>
      <c r="DH22" s="68" t="str">
        <f>IF(BZ22="","",MAX(DH$11:DH21)+1)</f>
        <v/>
      </c>
      <c r="DI22" s="86" t="str">
        <f t="shared" si="28"/>
        <v/>
      </c>
      <c r="DJ22" s="86" t="str">
        <f t="shared" si="56"/>
        <v/>
      </c>
      <c r="DK22" s="86" t="str">
        <f t="shared" si="29"/>
        <v/>
      </c>
      <c r="DL22" s="86" t="str">
        <f t="shared" si="30"/>
        <v/>
      </c>
      <c r="DM22" s="86" t="str">
        <f t="shared" si="31"/>
        <v/>
      </c>
      <c r="DN22" s="86" t="str">
        <f t="shared" si="57"/>
        <v/>
      </c>
      <c r="DO22" s="86"/>
      <c r="DP22" s="86"/>
      <c r="DQ22" s="86"/>
      <c r="DR22" s="63" t="e">
        <f>IF(#REF!="","",#REF!)</f>
        <v>#REF!</v>
      </c>
      <c r="DS22" s="57" t="s">
        <v>0</v>
      </c>
    </row>
    <row r="23" spans="1:123" x14ac:dyDescent="0.25">
      <c r="A23" t="s">
        <v>0</v>
      </c>
      <c r="B23" s="62" t="str">
        <f>IF(csv!E14="","",csv!S14)</f>
        <v>M14</v>
      </c>
      <c r="C23" s="36" t="s">
        <v>0</v>
      </c>
      <c r="D23" s="36" t="str">
        <f>IF(csv!E14="","",csv!E14)</f>
        <v>Adam</v>
      </c>
      <c r="E23" s="36" t="str">
        <f>IF(csv!D14="","",csv!D14)</f>
        <v>Anadolac</v>
      </c>
      <c r="F23" s="36" t="s">
        <v>0</v>
      </c>
      <c r="G23" s="86" t="str">
        <f>IF(csv!L14="","",csv!L14)</f>
        <v/>
      </c>
      <c r="H23" s="86" t="str">
        <f>IF(csv!M14="","",csv!M14)</f>
        <v>2</v>
      </c>
      <c r="I23" s="36" t="s">
        <v>0</v>
      </c>
      <c r="J23" s="36" t="str">
        <f>IF(csv!O14="","",csv!O14)</f>
        <v>OK Varaždin</v>
      </c>
      <c r="K23" s="36" t="str">
        <f>IF(csv!P14="","",csv!P14)</f>
        <v>OK Varaždin</v>
      </c>
      <c r="L23" s="36" t="s">
        <v>0</v>
      </c>
      <c r="M23" s="79" t="str">
        <f>IF(csv!Q14="","",csv!Q14)</f>
        <v>CRO</v>
      </c>
      <c r="N23" s="57" t="s">
        <v>0</v>
      </c>
      <c r="O23" s="62" t="str">
        <f>IF(csv!E14="","",csv!S14)</f>
        <v>M14</v>
      </c>
      <c r="P23" s="86">
        <f>IF(O23="","",IF(COUNTIF(O$11:O22,O23)=0,P22+1,P22))</f>
        <v>2</v>
      </c>
      <c r="Q23" s="102">
        <f t="shared" si="0"/>
        <v>111</v>
      </c>
      <c r="R23" s="103" t="str" cm="1">
        <f t="array" ref="R23">IF(S23="","",INDEX(natjecanjeStaze_naziv,MATCH(S23,natjecanjeStaze_stazaId,0)))</f>
        <v>M14 – Ž14</v>
      </c>
      <c r="S23" s="63">
        <f t="shared" si="1"/>
        <v>1006</v>
      </c>
      <c r="T23" s="57" t="s">
        <v>0</v>
      </c>
      <c r="U23" s="191" t="str">
        <f t="shared" si="2"/>
        <v>M14</v>
      </c>
      <c r="V23" s="57" t="s">
        <v>0</v>
      </c>
      <c r="W23" s="62" t="str">
        <f t="shared" si="33"/>
        <v>CRO</v>
      </c>
      <c r="X23" s="86">
        <f t="shared" si="3"/>
        <v>1</v>
      </c>
      <c r="Y23" s="36" t="str">
        <f t="shared" si="34"/>
        <v/>
      </c>
      <c r="Z23" s="79" t="str">
        <f>IF(Y23="","",MAX(Z$11:Z22)+1)</f>
        <v/>
      </c>
      <c r="AA23" s="57" t="s">
        <v>0</v>
      </c>
      <c r="AB23" s="149"/>
      <c r="AC23" s="57" t="s">
        <v>0</v>
      </c>
      <c r="AD23" s="23" t="str">
        <f t="shared" si="4"/>
        <v/>
      </c>
      <c r="AE23" s="57" t="s">
        <v>0</v>
      </c>
      <c r="AF23" s="191" t="str">
        <f t="shared" si="35"/>
        <v>CRO</v>
      </c>
      <c r="AG23" s="57" t="s">
        <v>0</v>
      </c>
      <c r="AH23" s="62" t="str">
        <f t="shared" si="36"/>
        <v>OK Varaždin</v>
      </c>
      <c r="AI23" s="36" t="str">
        <f t="shared" si="37"/>
        <v>OK Varaždin</v>
      </c>
      <c r="AJ23" s="86" t="str">
        <f t="shared" si="5"/>
        <v/>
      </c>
      <c r="AK23" s="36" t="str" cm="1">
        <f t="array" ref="AK23">IF(AJ23="",""&amp;AI23,IF(AJ23="NEMA",AI23,INDEX(klub_naziv,MATCH(INDEX(klubAlias_klubId,AJ23),klub_id,0))))</f>
        <v>OK Varaždin</v>
      </c>
      <c r="AL23" s="36" t="str" cm="1">
        <f t="array" ref="AL23">IFERROR(INDEX(registarNatjecatelji,CG23,4),"")</f>
        <v>OK Varaždin</v>
      </c>
      <c r="AM23" s="86" t="str">
        <f t="shared" si="38"/>
        <v/>
      </c>
      <c r="AN23" s="79" t="str">
        <f t="shared" si="39"/>
        <v>OK Varaždin</v>
      </c>
      <c r="AO23" s="57" t="s">
        <v>0</v>
      </c>
      <c r="AP23" s="95" t="str">
        <f>IF(AJ23&lt;&gt;"NEMA","",IF(IFERROR(MATCH(AI23,AI$11:AI22,0),0)&lt;&gt;0,"",AI23))</f>
        <v/>
      </c>
      <c r="AQ23" s="57" t="s">
        <v>0</v>
      </c>
      <c r="AR23" s="149"/>
      <c r="AS23" s="57" t="s">
        <v>0</v>
      </c>
      <c r="AT23" s="62" t="str">
        <f t="shared" si="6"/>
        <v/>
      </c>
      <c r="AU23" s="36" t="str">
        <f>IF(AT23="","",MAX(AU$11:AU22)+1)</f>
        <v/>
      </c>
      <c r="AV23" s="36" t="str">
        <f t="shared" si="40"/>
        <v/>
      </c>
      <c r="AW23" s="36" t="str">
        <f t="shared" si="41"/>
        <v/>
      </c>
      <c r="AX23" s="36" t="str">
        <f>IF(AR23="","",MAX(AX$11:AX22)+1)</f>
        <v/>
      </c>
      <c r="AY23" s="103" t="str">
        <f t="shared" si="7"/>
        <v/>
      </c>
      <c r="AZ23" s="79" t="str">
        <f t="shared" si="42"/>
        <v/>
      </c>
      <c r="BA23" s="57" t="s">
        <v>0</v>
      </c>
      <c r="BB23" s="23" t="str">
        <f t="shared" si="43"/>
        <v/>
      </c>
      <c r="BC23" s="57" t="s">
        <v>0</v>
      </c>
      <c r="BD23" s="191" t="str">
        <f t="shared" si="44"/>
        <v>OK Varaždin</v>
      </c>
      <c r="BE23" s="57" t="s">
        <v>0</v>
      </c>
      <c r="BF23" s="68" t="str">
        <f t="shared" si="45"/>
        <v/>
      </c>
      <c r="BG23" s="102" t="str">
        <f t="shared" si="46"/>
        <v>2</v>
      </c>
      <c r="BH23" s="238" t="str">
        <f t="shared" si="47"/>
        <v/>
      </c>
      <c r="BI23" s="239">
        <f t="shared" si="8"/>
        <v>4</v>
      </c>
      <c r="BJ23" s="57" t="s">
        <v>0</v>
      </c>
      <c r="BK23" s="62" t="str">
        <f t="shared" si="48"/>
        <v>Adam</v>
      </c>
      <c r="BL23" s="36" t="str">
        <f t="shared" si="49"/>
        <v>Anadolac</v>
      </c>
      <c r="BM23" s="86">
        <f t="shared" si="9"/>
        <v>1050</v>
      </c>
      <c r="BN23" s="86" t="str">
        <f t="shared" si="10"/>
        <v/>
      </c>
      <c r="BO23" s="36" t="str">
        <f t="shared" si="11"/>
        <v>Adam</v>
      </c>
      <c r="BP23" s="79" t="str">
        <f t="shared" si="12"/>
        <v>Anadolac</v>
      </c>
      <c r="BQ23" s="57" t="s">
        <v>0</v>
      </c>
      <c r="BR23" s="95" t="str">
        <f t="shared" si="13"/>
        <v/>
      </c>
      <c r="BS23" s="57" t="s">
        <v>0</v>
      </c>
      <c r="BT23" s="23" t="str">
        <f>IF(OR(BB23&lt;&gt;"NEMA",BR23&lt;&gt;""),"","SELECT '"&amp;BA23&amp;"',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" s="57" t="s">
        <v>0</v>
      </c>
      <c r="BV23" s="172"/>
      <c r="BW23" s="172"/>
      <c r="BX23" s="172"/>
      <c r="BY23" s="57" t="s">
        <v>0</v>
      </c>
      <c r="BZ23" s="62" t="str">
        <f t="shared" si="14"/>
        <v>Adam – Anadolac – OK Varaždin – M14</v>
      </c>
      <c r="CA23" s="63">
        <f t="shared" si="50"/>
        <v>507</v>
      </c>
      <c r="CB23" s="57" t="s">
        <v>0</v>
      </c>
      <c r="CC23" s="62" t="str">
        <f t="shared" si="16"/>
        <v>Adam – Anadolac – OK Varaždin</v>
      </c>
      <c r="CD23" s="63">
        <f t="shared" si="51"/>
        <v>507</v>
      </c>
      <c r="CE23" s="57" t="s">
        <v>0</v>
      </c>
      <c r="CF23" s="62" t="str">
        <f t="shared" si="18"/>
        <v>Adam – Anadolac</v>
      </c>
      <c r="CG23" s="63">
        <f t="shared" si="52"/>
        <v>507</v>
      </c>
      <c r="CH23" s="57" t="s">
        <v>0</v>
      </c>
      <c r="CI23" s="68">
        <f t="shared" si="53"/>
        <v>507</v>
      </c>
      <c r="CJ23" s="86" cm="1">
        <f t="array" ref="CJ23">IF(CI23="","",INDEX(imePrezime_id,CI23,0))</f>
        <v>1050</v>
      </c>
      <c r="CK23" s="63" t="str">
        <f t="shared" si="20"/>
        <v/>
      </c>
      <c r="CL23" s="57" t="s">
        <v>0</v>
      </c>
      <c r="CM23" s="23" t="str">
        <f t="shared" si="21"/>
        <v/>
      </c>
      <c r="CN23" s="57" t="s">
        <v>0</v>
      </c>
      <c r="CO23" s="149"/>
      <c r="CP23" s="57" t="s">
        <v>0</v>
      </c>
      <c r="CQ23" s="62" t="str">
        <f t="shared" si="22"/>
        <v/>
      </c>
      <c r="CR23" s="86" t="str">
        <f>IF(CO23="","",MAX(CR$11:CR22)+1)</f>
        <v/>
      </c>
      <c r="CS23" s="63" t="str">
        <f t="shared" si="23"/>
        <v/>
      </c>
      <c r="CT23" s="57" t="s">
        <v>0</v>
      </c>
      <c r="CU23" s="23" t="str">
        <f t="shared" si="54"/>
        <v/>
      </c>
      <c r="CV23" s="57" t="s">
        <v>0</v>
      </c>
      <c r="CW23" s="72" t="str">
        <f>IF(AND(CG23="NEMA",CK23=""),MAX(CW$11:CW22)+1,"")</f>
        <v/>
      </c>
      <c r="CX23" t="s">
        <v>0</v>
      </c>
      <c r="CY23" s="152" t="str">
        <f t="shared" si="24"/>
        <v>M</v>
      </c>
      <c r="CZ23" t="s">
        <v>0</v>
      </c>
      <c r="DA23" s="62" t="str">
        <f t="shared" si="25"/>
        <v/>
      </c>
      <c r="DB23" s="79" t="str">
        <f t="shared" si="26"/>
        <v/>
      </c>
      <c r="DC23" t="s">
        <v>0</v>
      </c>
      <c r="DD23" s="23" t="str">
        <f t="shared" si="55"/>
        <v/>
      </c>
      <c r="DE23" s="57" t="s">
        <v>0</v>
      </c>
      <c r="DF23" s="95" t="str">
        <f t="shared" si="27"/>
        <v>ime-pre-klu-kat</v>
      </c>
      <c r="DG23" s="57" t="s">
        <v>0</v>
      </c>
      <c r="DH23" s="68">
        <f>IF(BZ23="","",MAX(DH$11:DH22)+1)</f>
        <v>1009</v>
      </c>
      <c r="DI23" s="86">
        <f t="shared" si="28"/>
        <v>1006</v>
      </c>
      <c r="DJ23" s="86">
        <f t="shared" si="56"/>
        <v>1050</v>
      </c>
      <c r="DK23" s="86" t="str">
        <f t="shared" si="29"/>
        <v/>
      </c>
      <c r="DL23" s="86">
        <f t="shared" si="30"/>
        <v>4</v>
      </c>
      <c r="DM23" s="86">
        <f t="shared" si="31"/>
        <v>1</v>
      </c>
      <c r="DN23" s="86">
        <f t="shared" si="57"/>
        <v>1</v>
      </c>
      <c r="DO23" s="86"/>
      <c r="DP23" s="86"/>
      <c r="DQ23" s="86"/>
      <c r="DR23" s="63" t="e">
        <f>IF(#REF!="","",#REF!)</f>
        <v>#REF!</v>
      </c>
      <c r="DS23" s="57" t="s">
        <v>0</v>
      </c>
    </row>
    <row r="24" spans="1:123" x14ac:dyDescent="0.25">
      <c r="A24" t="s">
        <v>0</v>
      </c>
      <c r="B24" s="62" t="str">
        <f>IF(csv!E15="","",csv!S15)</f>
        <v>M14</v>
      </c>
      <c r="C24" s="36" t="s">
        <v>0</v>
      </c>
      <c r="D24" s="36" t="str">
        <f>IF(csv!E15="","",csv!E15)</f>
        <v>Vacant</v>
      </c>
      <c r="E24" s="36" t="str">
        <f>IF(csv!D15="","",csv!D15)</f>
        <v/>
      </c>
      <c r="F24" s="36" t="s">
        <v>0</v>
      </c>
      <c r="G24" s="86" t="str">
        <f>IF(csv!L15="","",csv!L15)</f>
        <v/>
      </c>
      <c r="H24" s="86" t="str">
        <f>IF(csv!M15="","",csv!M15)</f>
        <v>0</v>
      </c>
      <c r="I24" s="36" t="s">
        <v>0</v>
      </c>
      <c r="J24" s="36" t="str">
        <f>IF(csv!O15="","",csv!O15)</f>
        <v/>
      </c>
      <c r="K24" s="36" t="str">
        <f>IF(csv!P15="","",csv!P15)</f>
        <v/>
      </c>
      <c r="L24" s="36" t="s">
        <v>0</v>
      </c>
      <c r="M24" s="79" t="str">
        <f>IF(csv!Q15="","",csv!Q15)</f>
        <v/>
      </c>
      <c r="N24" s="57" t="s">
        <v>0</v>
      </c>
      <c r="O24" s="62" t="str">
        <f>IF(csv!E15="","",csv!S15)</f>
        <v>M14</v>
      </c>
      <c r="P24" s="86">
        <f>IF(O24="","",IF(COUNTIF(O$11:O23,O24)=0,P23+1,P23))</f>
        <v>2</v>
      </c>
      <c r="Q24" s="102">
        <f t="shared" si="0"/>
        <v>111</v>
      </c>
      <c r="R24" s="103" t="str" cm="1">
        <f t="array" ref="R24">IF(S24="","",INDEX(natjecanjeStaze_naziv,MATCH(S24,natjecanjeStaze_stazaId,0)))</f>
        <v/>
      </c>
      <c r="S24" s="63" t="str">
        <f t="shared" si="1"/>
        <v/>
      </c>
      <c r="T24" s="57" t="s">
        <v>0</v>
      </c>
      <c r="U24" s="191" t="str">
        <f t="shared" si="2"/>
        <v>M14</v>
      </c>
      <c r="V24" s="57" t="s">
        <v>0</v>
      </c>
      <c r="W24" s="62" t="str">
        <f t="shared" si="33"/>
        <v/>
      </c>
      <c r="X24" s="86" t="str">
        <f t="shared" si="3"/>
        <v/>
      </c>
      <c r="Y24" s="36" t="str">
        <f t="shared" si="34"/>
        <v/>
      </c>
      <c r="Z24" s="79" t="str">
        <f>IF(Y24="","",MAX(Z$11:Z23)+1)</f>
        <v/>
      </c>
      <c r="AA24" s="57" t="s">
        <v>0</v>
      </c>
      <c r="AB24" s="149"/>
      <c r="AC24" s="57" t="s">
        <v>0</v>
      </c>
      <c r="AD24" s="23" t="str">
        <f t="shared" si="4"/>
        <v/>
      </c>
      <c r="AE24" s="57" t="s">
        <v>0</v>
      </c>
      <c r="AF24" s="191" t="str">
        <f t="shared" si="35"/>
        <v/>
      </c>
      <c r="AG24" s="57" t="s">
        <v>0</v>
      </c>
      <c r="AH24" s="62" t="str">
        <f t="shared" si="36"/>
        <v/>
      </c>
      <c r="AI24" s="36" t="str">
        <f t="shared" si="37"/>
        <v/>
      </c>
      <c r="AJ24" s="86" t="str">
        <f t="shared" si="5"/>
        <v/>
      </c>
      <c r="AK24" s="36" t="str" cm="1">
        <f t="array" ref="AK24">IF(AJ24="",""&amp;AI24,IF(AJ24="NEMA",AI24,INDEX(klub_naziv,MATCH(INDEX(klubAlias_klubId,AJ24),klub_id,0))))</f>
        <v/>
      </c>
      <c r="AL24" s="36" t="str" cm="1">
        <f t="array" ref="AL24">IFERROR(INDEX(registarNatjecatelji,CG24,4),"")</f>
        <v/>
      </c>
      <c r="AM24" s="86" t="str">
        <f t="shared" si="38"/>
        <v/>
      </c>
      <c r="AN24" s="79" t="str">
        <f t="shared" si="39"/>
        <v/>
      </c>
      <c r="AO24" s="57" t="s">
        <v>0</v>
      </c>
      <c r="AP24" s="95" t="str">
        <f>IF(AJ24&lt;&gt;"NEMA","",IF(IFERROR(MATCH(AI24,AI$11:AI23,0),0)&lt;&gt;0,"",AI24))</f>
        <v/>
      </c>
      <c r="AQ24" s="57" t="s">
        <v>0</v>
      </c>
      <c r="AR24" s="149"/>
      <c r="AS24" s="57" t="s">
        <v>0</v>
      </c>
      <c r="AT24" s="62" t="str">
        <f t="shared" si="6"/>
        <v/>
      </c>
      <c r="AU24" s="36" t="str">
        <f>IF(AT24="","",MAX(AU$11:AU23)+1)</f>
        <v/>
      </c>
      <c r="AV24" s="36" t="str">
        <f t="shared" si="40"/>
        <v/>
      </c>
      <c r="AW24" s="36" t="str">
        <f t="shared" si="41"/>
        <v/>
      </c>
      <c r="AX24" s="36" t="str">
        <f>IF(AR24="","",MAX(AX$11:AX23)+1)</f>
        <v/>
      </c>
      <c r="AY24" s="103" t="str">
        <f t="shared" si="7"/>
        <v/>
      </c>
      <c r="AZ24" s="79" t="str">
        <f t="shared" si="42"/>
        <v/>
      </c>
      <c r="BA24" s="57" t="s">
        <v>0</v>
      </c>
      <c r="BB24" s="23" t="str">
        <f t="shared" si="43"/>
        <v/>
      </c>
      <c r="BC24" s="57" t="s">
        <v>0</v>
      </c>
      <c r="BD24" s="191" t="str">
        <f t="shared" si="44"/>
        <v/>
      </c>
      <c r="BE24" s="57" t="s">
        <v>0</v>
      </c>
      <c r="BF24" s="68" t="str">
        <f t="shared" si="45"/>
        <v/>
      </c>
      <c r="BG24" s="102" t="str">
        <f t="shared" si="46"/>
        <v>0</v>
      </c>
      <c r="BH24" s="238" t="str">
        <f t="shared" si="47"/>
        <v/>
      </c>
      <c r="BI24" s="239" t="str">
        <f t="shared" si="8"/>
        <v/>
      </c>
      <c r="BJ24" s="57" t="s">
        <v>0</v>
      </c>
      <c r="BK24" s="62" t="str">
        <f t="shared" si="48"/>
        <v>Vacant</v>
      </c>
      <c r="BL24" s="36" t="str">
        <f t="shared" si="49"/>
        <v/>
      </c>
      <c r="BM24" s="86" t="str">
        <f t="shared" si="9"/>
        <v/>
      </c>
      <c r="BN24" s="86" t="str">
        <f t="shared" si="10"/>
        <v/>
      </c>
      <c r="BO24" s="36" t="str">
        <f t="shared" si="11"/>
        <v/>
      </c>
      <c r="BP24" s="79" t="str">
        <f t="shared" si="12"/>
        <v/>
      </c>
      <c r="BQ24" s="57" t="s">
        <v>0</v>
      </c>
      <c r="BR24" s="95" t="str">
        <f t="shared" si="13"/>
        <v/>
      </c>
      <c r="BS24" s="57" t="s">
        <v>0</v>
      </c>
      <c r="BT24" s="23" t="str">
        <f>IF(OR(BB24&lt;&gt;"NEMA",BR24&lt;&gt;""),"","SELECT '"&amp;BA24&amp;"',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" s="57" t="s">
        <v>0</v>
      </c>
      <c r="BV24" s="172"/>
      <c r="BW24" s="172"/>
      <c r="BX24" s="172"/>
      <c r="BY24" s="57" t="s">
        <v>0</v>
      </c>
      <c r="BZ24" s="62" t="str">
        <f t="shared" si="14"/>
        <v/>
      </c>
      <c r="CA24" s="63" t="str">
        <f t="shared" si="50"/>
        <v/>
      </c>
      <c r="CB24" s="57" t="s">
        <v>0</v>
      </c>
      <c r="CC24" s="62" t="str">
        <f t="shared" si="16"/>
        <v/>
      </c>
      <c r="CD24" s="63" t="str">
        <f t="shared" si="51"/>
        <v/>
      </c>
      <c r="CE24" s="57" t="s">
        <v>0</v>
      </c>
      <c r="CF24" s="62" t="str">
        <f t="shared" si="18"/>
        <v/>
      </c>
      <c r="CG24" s="63" t="str">
        <f t="shared" si="52"/>
        <v/>
      </c>
      <c r="CH24" s="57" t="s">
        <v>0</v>
      </c>
      <c r="CI24" s="68" t="str">
        <f t="shared" si="53"/>
        <v/>
      </c>
      <c r="CJ24" s="86" t="str" cm="1">
        <f t="array" ref="CJ24">IF(CI24="","",INDEX(imePrezime_id,CI24,0))</f>
        <v/>
      </c>
      <c r="CK24" s="63" t="str">
        <f t="shared" si="20"/>
        <v/>
      </c>
      <c r="CL24" s="57" t="s">
        <v>0</v>
      </c>
      <c r="CM24" s="23" t="str">
        <f t="shared" si="21"/>
        <v/>
      </c>
      <c r="CN24" s="57" t="s">
        <v>0</v>
      </c>
      <c r="CO24" s="149"/>
      <c r="CP24" s="57" t="s">
        <v>0</v>
      </c>
      <c r="CQ24" s="62" t="str">
        <f t="shared" si="22"/>
        <v/>
      </c>
      <c r="CR24" s="86" t="str">
        <f>IF(CO24="","",MAX(CR$11:CR23)+1)</f>
        <v/>
      </c>
      <c r="CS24" s="63" t="str">
        <f t="shared" si="23"/>
        <v/>
      </c>
      <c r="CT24" s="57" t="s">
        <v>0</v>
      </c>
      <c r="CU24" s="23" t="str">
        <f t="shared" si="54"/>
        <v/>
      </c>
      <c r="CV24" s="57" t="s">
        <v>0</v>
      </c>
      <c r="CW24" s="72" t="str">
        <f>IF(AND(CG24="NEMA",CK24=""),MAX(CW$11:CW23)+1,"")</f>
        <v/>
      </c>
      <c r="CX24" t="s">
        <v>0</v>
      </c>
      <c r="CY24" s="152" t="str">
        <f t="shared" si="24"/>
        <v>M</v>
      </c>
      <c r="CZ24" t="s">
        <v>0</v>
      </c>
      <c r="DA24" s="62" t="str">
        <f t="shared" si="25"/>
        <v/>
      </c>
      <c r="DB24" s="79" t="str">
        <f t="shared" si="26"/>
        <v/>
      </c>
      <c r="DC24" t="s">
        <v>0</v>
      </c>
      <c r="DD24" s="23" t="str">
        <f t="shared" si="55"/>
        <v/>
      </c>
      <c r="DE24" s="57" t="s">
        <v>0</v>
      </c>
      <c r="DF24" s="95" t="str">
        <f t="shared" si="27"/>
        <v/>
      </c>
      <c r="DG24" s="57" t="s">
        <v>0</v>
      </c>
      <c r="DH24" s="68" t="str">
        <f>IF(BZ24="","",MAX(DH$11:DH23)+1)</f>
        <v/>
      </c>
      <c r="DI24" s="86" t="str">
        <f t="shared" si="28"/>
        <v/>
      </c>
      <c r="DJ24" s="86" t="str">
        <f t="shared" si="56"/>
        <v/>
      </c>
      <c r="DK24" s="86" t="str">
        <f t="shared" si="29"/>
        <v/>
      </c>
      <c r="DL24" s="86" t="str">
        <f t="shared" si="30"/>
        <v/>
      </c>
      <c r="DM24" s="86" t="str">
        <f t="shared" si="31"/>
        <v/>
      </c>
      <c r="DN24" s="86" t="str">
        <f t="shared" si="57"/>
        <v/>
      </c>
      <c r="DO24" s="86"/>
      <c r="DP24" s="86"/>
      <c r="DQ24" s="86"/>
      <c r="DR24" s="63" t="e">
        <f>IF(#REF!="","",#REF!)</f>
        <v>#REF!</v>
      </c>
      <c r="DS24" s="57" t="s">
        <v>0</v>
      </c>
    </row>
    <row r="25" spans="1:123" x14ac:dyDescent="0.25">
      <c r="A25" t="s">
        <v>0</v>
      </c>
      <c r="B25" s="62" t="str">
        <f>IF(csv!E16="","",csv!S16)</f>
        <v>M16</v>
      </c>
      <c r="C25" s="36" t="s">
        <v>0</v>
      </c>
      <c r="D25" s="36" t="str">
        <f>IF(csv!E16="","",csv!E16)</f>
        <v>Jakov</v>
      </c>
      <c r="E25" s="36" t="str">
        <f>IF(csv!D16="","",csv!D16)</f>
        <v>Lesjak</v>
      </c>
      <c r="F25" s="36" t="s">
        <v>0</v>
      </c>
      <c r="G25" s="86" t="str">
        <f>IF(csv!L16="","",csv!L16)</f>
        <v>31:22</v>
      </c>
      <c r="H25" s="86" t="str">
        <f>IF(csv!M16="","",csv!M16)</f>
        <v>0</v>
      </c>
      <c r="I25" s="36" t="s">
        <v>0</v>
      </c>
      <c r="J25" s="36" t="str">
        <f>IF(csv!O16="","",csv!O16)</f>
        <v>JAP</v>
      </c>
      <c r="K25" s="36" t="str">
        <f>IF(csv!P16="","",csv!P16)</f>
        <v>OK Japetic</v>
      </c>
      <c r="L25" s="36" t="s">
        <v>0</v>
      </c>
      <c r="M25" s="79" t="str">
        <f>IF(csv!Q16="","",csv!Q16)</f>
        <v>CRO</v>
      </c>
      <c r="N25" s="57" t="s">
        <v>0</v>
      </c>
      <c r="O25" s="62" t="str">
        <f>IF(csv!E16="","",csv!S16)</f>
        <v>M16</v>
      </c>
      <c r="P25" s="86">
        <f>IF(O25="","",IF(COUNTIF(O$11:O24,O25)=0,P24+1,P24))</f>
        <v>3</v>
      </c>
      <c r="Q25" s="102">
        <f t="shared" si="0"/>
        <v>110</v>
      </c>
      <c r="R25" s="103" t="str" cm="1">
        <f t="array" ref="R25">IF(S25="","",INDEX(natjecanjeStaze_naziv,MATCH(S25,natjecanjeStaze_stazaId,0)))</f>
        <v>M16 – M21B</v>
      </c>
      <c r="S25" s="63">
        <f t="shared" si="1"/>
        <v>1009</v>
      </c>
      <c r="T25" s="57" t="s">
        <v>0</v>
      </c>
      <c r="U25" s="191" t="str">
        <f t="shared" si="2"/>
        <v>M16</v>
      </c>
      <c r="V25" s="57" t="s">
        <v>0</v>
      </c>
      <c r="W25" s="62" t="str">
        <f t="shared" si="33"/>
        <v>CRO</v>
      </c>
      <c r="X25" s="86">
        <f t="shared" si="3"/>
        <v>1</v>
      </c>
      <c r="Y25" s="36" t="str">
        <f t="shared" si="34"/>
        <v/>
      </c>
      <c r="Z25" s="79" t="str">
        <f>IF(Y25="","",MAX(Z$11:Z24)+1)</f>
        <v/>
      </c>
      <c r="AA25" s="57" t="s">
        <v>0</v>
      </c>
      <c r="AB25" s="149"/>
      <c r="AC25" s="57" t="s">
        <v>0</v>
      </c>
      <c r="AD25" s="23" t="str">
        <f t="shared" si="4"/>
        <v/>
      </c>
      <c r="AE25" s="57" t="s">
        <v>0</v>
      </c>
      <c r="AF25" s="191" t="str">
        <f t="shared" si="35"/>
        <v>CRO</v>
      </c>
      <c r="AG25" s="57" t="s">
        <v>0</v>
      </c>
      <c r="AH25" s="62" t="str">
        <f t="shared" si="36"/>
        <v>JAP</v>
      </c>
      <c r="AI25" s="36" t="str">
        <f t="shared" si="37"/>
        <v>OK Japetic</v>
      </c>
      <c r="AJ25" s="86">
        <f t="shared" si="5"/>
        <v>1</v>
      </c>
      <c r="AK25" s="36" t="str" cm="1">
        <f t="array" ref="AK25">IF(AJ25="",""&amp;AI25,IF(AJ25="NEMA",AI25,INDEX(klub_naziv,MATCH(INDEX(klubAlias_klubId,AJ25),klub_id,0))))</f>
        <v>OK Japetić</v>
      </c>
      <c r="AL25" s="36" t="str" cm="1">
        <f t="array" ref="AL25">IFERROR(INDEX(registarNatjecatelji,CG25,4),"")</f>
        <v>OK Japetić</v>
      </c>
      <c r="AM25" s="86" t="str">
        <f t="shared" si="38"/>
        <v/>
      </c>
      <c r="AN25" s="79" t="str">
        <f t="shared" si="39"/>
        <v>OK Japetić</v>
      </c>
      <c r="AO25" s="57" t="s">
        <v>0</v>
      </c>
      <c r="AP25" s="95" t="str">
        <f>IF(AJ25&lt;&gt;"NEMA","",IF(IFERROR(MATCH(AI25,AI$11:AI24,0),0)&lt;&gt;0,"",AI25))</f>
        <v/>
      </c>
      <c r="AQ25" s="57" t="s">
        <v>0</v>
      </c>
      <c r="AR25" s="149"/>
      <c r="AS25" s="57" t="s">
        <v>0</v>
      </c>
      <c r="AT25" s="62" t="str">
        <f t="shared" si="6"/>
        <v/>
      </c>
      <c r="AU25" s="36" t="str">
        <f>IF(AT25="","",MAX(AU$11:AU24)+1)</f>
        <v/>
      </c>
      <c r="AV25" s="36" t="str">
        <f t="shared" si="40"/>
        <v/>
      </c>
      <c r="AW25" s="36" t="str">
        <f t="shared" si="41"/>
        <v/>
      </c>
      <c r="AX25" s="36" t="str">
        <f>IF(AR25="","",MAX(AX$11:AX24)+1)</f>
        <v/>
      </c>
      <c r="AY25" s="103" t="str">
        <f t="shared" si="7"/>
        <v/>
      </c>
      <c r="AZ25" s="79" t="str">
        <f t="shared" si="42"/>
        <v/>
      </c>
      <c r="BA25" s="57" t="s">
        <v>0</v>
      </c>
      <c r="BB25" s="23" t="str">
        <f t="shared" si="43"/>
        <v/>
      </c>
      <c r="BC25" s="57" t="s">
        <v>0</v>
      </c>
      <c r="BD25" s="191" t="str">
        <f t="shared" si="44"/>
        <v>OK Japetić</v>
      </c>
      <c r="BE25" s="57" t="s">
        <v>0</v>
      </c>
      <c r="BF25" s="68" t="str">
        <f t="shared" si="45"/>
        <v>31:22</v>
      </c>
      <c r="BG25" s="102" t="str">
        <f t="shared" si="46"/>
        <v>0</v>
      </c>
      <c r="BH25" s="238">
        <f t="shared" si="47"/>
        <v>1882</v>
      </c>
      <c r="BI25" s="239">
        <f t="shared" si="8"/>
        <v>1</v>
      </c>
      <c r="BJ25" s="57" t="s">
        <v>0</v>
      </c>
      <c r="BK25" s="62" t="str">
        <f t="shared" si="48"/>
        <v>Jakov</v>
      </c>
      <c r="BL25" s="36" t="str">
        <f t="shared" si="49"/>
        <v>Lesjak</v>
      </c>
      <c r="BM25" s="86">
        <f t="shared" si="9"/>
        <v>1434</v>
      </c>
      <c r="BN25" s="86" t="str">
        <f t="shared" si="10"/>
        <v/>
      </c>
      <c r="BO25" s="36" t="str">
        <f t="shared" si="11"/>
        <v>Jakov</v>
      </c>
      <c r="BP25" s="79" t="str">
        <f t="shared" si="12"/>
        <v>Lesjak</v>
      </c>
      <c r="BQ25" s="57" t="s">
        <v>0</v>
      </c>
      <c r="BR25" s="95" t="str">
        <f t="shared" si="13"/>
        <v/>
      </c>
      <c r="BS25" s="57" t="s">
        <v>0</v>
      </c>
      <c r="BT25" s="23" t="str">
        <f>IF(OR(BB25&lt;&gt;"NEMA",BR25&lt;&gt;""),"","SELECT '"&amp;BA25&amp;"',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" s="57" t="s">
        <v>0</v>
      </c>
      <c r="BV25" s="172"/>
      <c r="BW25" s="172"/>
      <c r="BX25" s="172"/>
      <c r="BY25" s="57" t="s">
        <v>0</v>
      </c>
      <c r="BZ25" s="62" t="str">
        <f t="shared" si="14"/>
        <v>Jakov – Lesjak – OK Japetić – M16</v>
      </c>
      <c r="CA25" s="63">
        <f t="shared" si="50"/>
        <v>103</v>
      </c>
      <c r="CB25" s="57" t="s">
        <v>0</v>
      </c>
      <c r="CC25" s="62" t="str">
        <f t="shared" si="16"/>
        <v>Jakov – Lesjak – OK Japetić</v>
      </c>
      <c r="CD25" s="63">
        <f t="shared" si="51"/>
        <v>103</v>
      </c>
      <c r="CE25" s="57" t="s">
        <v>0</v>
      </c>
      <c r="CF25" s="62" t="str">
        <f t="shared" si="18"/>
        <v>Jakov – Lesjak</v>
      </c>
      <c r="CG25" s="63">
        <f t="shared" si="52"/>
        <v>103</v>
      </c>
      <c r="CH25" s="57" t="s">
        <v>0</v>
      </c>
      <c r="CI25" s="68">
        <f t="shared" si="53"/>
        <v>103</v>
      </c>
      <c r="CJ25" s="86" cm="1">
        <f t="array" ref="CJ25">IF(CI25="","",INDEX(imePrezime_id,CI25,0))</f>
        <v>1434</v>
      </c>
      <c r="CK25" s="63" t="str">
        <f t="shared" si="20"/>
        <v/>
      </c>
      <c r="CL25" s="57" t="s">
        <v>0</v>
      </c>
      <c r="CM25" s="23" t="str">
        <f t="shared" si="21"/>
        <v/>
      </c>
      <c r="CN25" s="57" t="s">
        <v>0</v>
      </c>
      <c r="CO25" s="149"/>
      <c r="CP25" s="57" t="s">
        <v>0</v>
      </c>
      <c r="CQ25" s="62" t="str">
        <f t="shared" si="22"/>
        <v/>
      </c>
      <c r="CR25" s="86" t="str">
        <f>IF(CO25="","",MAX(CR$11:CR24)+1)</f>
        <v/>
      </c>
      <c r="CS25" s="63" t="str">
        <f t="shared" si="23"/>
        <v/>
      </c>
      <c r="CT25" s="57" t="s">
        <v>0</v>
      </c>
      <c r="CU25" s="23" t="str">
        <f t="shared" si="54"/>
        <v/>
      </c>
      <c r="CV25" s="57" t="s">
        <v>0</v>
      </c>
      <c r="CW25" s="72" t="str">
        <f>IF(AND(CG25="NEMA",CK25=""),MAX(CW$11:CW24)+1,"")</f>
        <v/>
      </c>
      <c r="CX25" t="s">
        <v>0</v>
      </c>
      <c r="CY25" s="152" t="str">
        <f t="shared" si="24"/>
        <v>M</v>
      </c>
      <c r="CZ25" t="s">
        <v>0</v>
      </c>
      <c r="DA25" s="62" t="str">
        <f t="shared" si="25"/>
        <v/>
      </c>
      <c r="DB25" s="79" t="str">
        <f t="shared" si="26"/>
        <v/>
      </c>
      <c r="DC25" t="s">
        <v>0</v>
      </c>
      <c r="DD25" s="23" t="str">
        <f t="shared" si="55"/>
        <v/>
      </c>
      <c r="DE25" s="57" t="s">
        <v>0</v>
      </c>
      <c r="DF25" s="95" t="str">
        <f t="shared" si="27"/>
        <v>ime-pre-klu(ali)-kat</v>
      </c>
      <c r="DG25" s="57" t="s">
        <v>0</v>
      </c>
      <c r="DH25" s="68">
        <f>IF(BZ25="","",MAX(DH$11:DH24)+1)</f>
        <v>1010</v>
      </c>
      <c r="DI25" s="86">
        <f t="shared" si="28"/>
        <v>1009</v>
      </c>
      <c r="DJ25" s="86">
        <f t="shared" si="56"/>
        <v>1434</v>
      </c>
      <c r="DK25" s="86">
        <f t="shared" si="29"/>
        <v>1882</v>
      </c>
      <c r="DL25" s="86">
        <f t="shared" si="30"/>
        <v>1</v>
      </c>
      <c r="DM25" s="86">
        <f t="shared" si="31"/>
        <v>1</v>
      </c>
      <c r="DN25" s="86">
        <f t="shared" si="57"/>
        <v>3</v>
      </c>
      <c r="DO25" s="86"/>
      <c r="DP25" s="86"/>
      <c r="DQ25" s="86"/>
      <c r="DR25" s="63" t="e">
        <f>IF(#REF!="","",#REF!)</f>
        <v>#REF!</v>
      </c>
      <c r="DS25" s="57" t="s">
        <v>0</v>
      </c>
    </row>
    <row r="26" spans="1:123" x14ac:dyDescent="0.25">
      <c r="A26" t="s">
        <v>0</v>
      </c>
      <c r="B26" s="62" t="str">
        <f>IF(csv!E17="","",csv!S17)</f>
        <v>M16</v>
      </c>
      <c r="C26" s="36" t="s">
        <v>0</v>
      </c>
      <c r="D26" s="36" t="str">
        <f>IF(csv!E17="","",csv!E17)</f>
        <v>Vibor</v>
      </c>
      <c r="E26" s="36" t="str">
        <f>IF(csv!D17="","",csv!D17)</f>
        <v>Strmečki</v>
      </c>
      <c r="F26" s="36" t="s">
        <v>0</v>
      </c>
      <c r="G26" s="86" t="str">
        <f>IF(csv!L17="","",csv!L17)</f>
        <v>33:30</v>
      </c>
      <c r="H26" s="86" t="str">
        <f>IF(csv!M17="","",csv!M17)</f>
        <v>0</v>
      </c>
      <c r="I26" s="36" t="s">
        <v>0</v>
      </c>
      <c r="J26" s="36" t="str">
        <f>IF(csv!O17="","",csv!O17)</f>
        <v>Maksimir</v>
      </c>
      <c r="K26" s="36" t="str">
        <f>IF(csv!P17="","",csv!P17)</f>
        <v>OK Maksimir</v>
      </c>
      <c r="L26" s="36" t="s">
        <v>0</v>
      </c>
      <c r="M26" s="79" t="str">
        <f>IF(csv!Q17="","",csv!Q17)</f>
        <v>CRO</v>
      </c>
      <c r="N26" s="57" t="s">
        <v>0</v>
      </c>
      <c r="O26" s="62" t="str">
        <f>IF(csv!E17="","",csv!S17)</f>
        <v>M16</v>
      </c>
      <c r="P26" s="86">
        <f>IF(O26="","",IF(COUNTIF(O$11:O25,O26)=0,P25+1,P25))</f>
        <v>3</v>
      </c>
      <c r="Q26" s="102">
        <f t="shared" si="0"/>
        <v>110</v>
      </c>
      <c r="R26" s="103" t="str" cm="1">
        <f t="array" ref="R26">IF(S26="","",INDEX(natjecanjeStaze_naziv,MATCH(S26,natjecanjeStaze_stazaId,0)))</f>
        <v>M16 – M21B</v>
      </c>
      <c r="S26" s="63">
        <f t="shared" si="1"/>
        <v>1009</v>
      </c>
      <c r="T26" s="57" t="s">
        <v>0</v>
      </c>
      <c r="U26" s="191" t="str">
        <f t="shared" si="2"/>
        <v>M16</v>
      </c>
      <c r="V26" s="57" t="s">
        <v>0</v>
      </c>
      <c r="W26" s="62" t="str">
        <f t="shared" si="33"/>
        <v>CRO</v>
      </c>
      <c r="X26" s="86">
        <f t="shared" si="3"/>
        <v>1</v>
      </c>
      <c r="Y26" s="36" t="str">
        <f t="shared" si="34"/>
        <v/>
      </c>
      <c r="Z26" s="79" t="str">
        <f>IF(Y26="","",MAX(Z$11:Z25)+1)</f>
        <v/>
      </c>
      <c r="AA26" s="57" t="s">
        <v>0</v>
      </c>
      <c r="AB26" s="149"/>
      <c r="AC26" s="57" t="s">
        <v>0</v>
      </c>
      <c r="AD26" s="23" t="str">
        <f t="shared" si="4"/>
        <v/>
      </c>
      <c r="AE26" s="57" t="s">
        <v>0</v>
      </c>
      <c r="AF26" s="191" t="str">
        <f t="shared" si="35"/>
        <v>CRO</v>
      </c>
      <c r="AG26" s="57" t="s">
        <v>0</v>
      </c>
      <c r="AH26" s="62" t="str">
        <f t="shared" si="36"/>
        <v>Maksimir</v>
      </c>
      <c r="AI26" s="36" t="str">
        <f t="shared" si="37"/>
        <v>OK Maksimir</v>
      </c>
      <c r="AJ26" s="86" t="str">
        <f t="shared" si="5"/>
        <v/>
      </c>
      <c r="AK26" s="36" t="str" cm="1">
        <f t="array" ref="AK26">IF(AJ26="",""&amp;AI26,IF(AJ26="NEMA",AI26,INDEX(klub_naziv,MATCH(INDEX(klubAlias_klubId,AJ26),klub_id,0))))</f>
        <v>OK Maksimir</v>
      </c>
      <c r="AL26" s="36" t="str" cm="1">
        <f t="array" ref="AL26">IFERROR(INDEX(registarNatjecatelji,CG26,4),"")</f>
        <v>OK Maksimir</v>
      </c>
      <c r="AM26" s="86" t="str">
        <f t="shared" si="38"/>
        <v/>
      </c>
      <c r="AN26" s="79" t="str">
        <f t="shared" si="39"/>
        <v>OK Maksimir</v>
      </c>
      <c r="AO26" s="57" t="s">
        <v>0</v>
      </c>
      <c r="AP26" s="95" t="str">
        <f>IF(AJ26&lt;&gt;"NEMA","",IF(IFERROR(MATCH(AI26,AI$11:AI25,0),0)&lt;&gt;0,"",AI26))</f>
        <v/>
      </c>
      <c r="AQ26" s="57" t="s">
        <v>0</v>
      </c>
      <c r="AR26" s="149"/>
      <c r="AS26" s="57" t="s">
        <v>0</v>
      </c>
      <c r="AT26" s="62" t="str">
        <f t="shared" si="6"/>
        <v/>
      </c>
      <c r="AU26" s="36" t="str">
        <f>IF(AT26="","",MAX(AU$11:AU25)+1)</f>
        <v/>
      </c>
      <c r="AV26" s="36" t="str">
        <f t="shared" si="40"/>
        <v/>
      </c>
      <c r="AW26" s="36" t="str">
        <f t="shared" si="41"/>
        <v/>
      </c>
      <c r="AX26" s="36" t="str">
        <f>IF(AR26="","",MAX(AX$11:AX25)+1)</f>
        <v/>
      </c>
      <c r="AY26" s="103" t="str">
        <f t="shared" si="7"/>
        <v/>
      </c>
      <c r="AZ26" s="79" t="str">
        <f t="shared" si="42"/>
        <v/>
      </c>
      <c r="BA26" s="57" t="s">
        <v>0</v>
      </c>
      <c r="BB26" s="23" t="str">
        <f t="shared" si="43"/>
        <v/>
      </c>
      <c r="BC26" s="57" t="s">
        <v>0</v>
      </c>
      <c r="BD26" s="191" t="str">
        <f t="shared" si="44"/>
        <v>OK Maksimir</v>
      </c>
      <c r="BE26" s="57" t="s">
        <v>0</v>
      </c>
      <c r="BF26" s="68" t="str">
        <f t="shared" si="45"/>
        <v>33:30</v>
      </c>
      <c r="BG26" s="102" t="str">
        <f t="shared" si="46"/>
        <v>0</v>
      </c>
      <c r="BH26" s="238">
        <f t="shared" si="47"/>
        <v>2010</v>
      </c>
      <c r="BI26" s="239">
        <f t="shared" si="8"/>
        <v>1</v>
      </c>
      <c r="BJ26" s="57" t="s">
        <v>0</v>
      </c>
      <c r="BK26" s="62" t="str">
        <f t="shared" si="48"/>
        <v>Vibor</v>
      </c>
      <c r="BL26" s="36" t="str">
        <f t="shared" si="49"/>
        <v>Strmečki</v>
      </c>
      <c r="BM26" s="86">
        <f t="shared" si="9"/>
        <v>1165</v>
      </c>
      <c r="BN26" s="86" t="str">
        <f t="shared" si="10"/>
        <v/>
      </c>
      <c r="BO26" s="36" t="str">
        <f t="shared" si="11"/>
        <v>Vibor</v>
      </c>
      <c r="BP26" s="79" t="str">
        <f t="shared" si="12"/>
        <v>Strmečki</v>
      </c>
      <c r="BQ26" s="57" t="s">
        <v>0</v>
      </c>
      <c r="BR26" s="95" t="str">
        <f t="shared" si="13"/>
        <v/>
      </c>
      <c r="BS26" s="57" t="s">
        <v>0</v>
      </c>
      <c r="BT26" s="23" t="str">
        <f>IF(OR(BB26&lt;&gt;"NEMA",BR26&lt;&gt;""),"","SELECT '"&amp;BA26&amp;"',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" s="57" t="s">
        <v>0</v>
      </c>
      <c r="BV26" s="172"/>
      <c r="BW26" s="172"/>
      <c r="BX26" s="172"/>
      <c r="BY26" s="57" t="s">
        <v>0</v>
      </c>
      <c r="BZ26" s="62" t="str">
        <f t="shared" si="14"/>
        <v>Vibor – Strmečki – OK Maksimir – M16</v>
      </c>
      <c r="CA26" s="63">
        <f t="shared" si="50"/>
        <v>375</v>
      </c>
      <c r="CB26" s="57" t="s">
        <v>0</v>
      </c>
      <c r="CC26" s="62" t="str">
        <f t="shared" si="16"/>
        <v>Vibor – Strmečki – OK Maksimir</v>
      </c>
      <c r="CD26" s="63">
        <f t="shared" si="51"/>
        <v>375</v>
      </c>
      <c r="CE26" s="57" t="s">
        <v>0</v>
      </c>
      <c r="CF26" s="62" t="str">
        <f t="shared" si="18"/>
        <v>Vibor – Strmečki</v>
      </c>
      <c r="CG26" s="63">
        <f t="shared" si="52"/>
        <v>375</v>
      </c>
      <c r="CH26" s="57" t="s">
        <v>0</v>
      </c>
      <c r="CI26" s="68">
        <f t="shared" si="53"/>
        <v>375</v>
      </c>
      <c r="CJ26" s="86" cm="1">
        <f t="array" ref="CJ26">IF(CI26="","",INDEX(imePrezime_id,CI26,0))</f>
        <v>1165</v>
      </c>
      <c r="CK26" s="63" t="str">
        <f t="shared" si="20"/>
        <v/>
      </c>
      <c r="CL26" s="57" t="s">
        <v>0</v>
      </c>
      <c r="CM26" s="23" t="str">
        <f t="shared" si="21"/>
        <v/>
      </c>
      <c r="CN26" s="57" t="s">
        <v>0</v>
      </c>
      <c r="CO26" s="149"/>
      <c r="CP26" s="57" t="s">
        <v>0</v>
      </c>
      <c r="CQ26" s="62" t="str">
        <f t="shared" si="22"/>
        <v/>
      </c>
      <c r="CR26" s="86" t="str">
        <f>IF(CO26="","",MAX(CR$11:CR25)+1)</f>
        <v/>
      </c>
      <c r="CS26" s="63" t="str">
        <f t="shared" si="23"/>
        <v/>
      </c>
      <c r="CT26" s="57" t="s">
        <v>0</v>
      </c>
      <c r="CU26" s="23" t="str">
        <f t="shared" si="54"/>
        <v/>
      </c>
      <c r="CV26" s="57" t="s">
        <v>0</v>
      </c>
      <c r="CW26" s="72" t="str">
        <f>IF(AND(CG26="NEMA",CK26=""),MAX(CW$11:CW25)+1,"")</f>
        <v/>
      </c>
      <c r="CX26" t="s">
        <v>0</v>
      </c>
      <c r="CY26" s="152" t="str">
        <f t="shared" si="24"/>
        <v>M</v>
      </c>
      <c r="CZ26" t="s">
        <v>0</v>
      </c>
      <c r="DA26" s="62" t="str">
        <f t="shared" si="25"/>
        <v/>
      </c>
      <c r="DB26" s="79" t="str">
        <f t="shared" si="26"/>
        <v/>
      </c>
      <c r="DC26" t="s">
        <v>0</v>
      </c>
      <c r="DD26" s="23" t="str">
        <f t="shared" si="55"/>
        <v/>
      </c>
      <c r="DE26" s="57" t="s">
        <v>0</v>
      </c>
      <c r="DF26" s="95" t="str">
        <f t="shared" si="27"/>
        <v>ime-pre-klu-kat</v>
      </c>
      <c r="DG26" s="57" t="s">
        <v>0</v>
      </c>
      <c r="DH26" s="68">
        <f>IF(BZ26="","",MAX(DH$11:DH25)+1)</f>
        <v>1011</v>
      </c>
      <c r="DI26" s="86">
        <f t="shared" si="28"/>
        <v>1009</v>
      </c>
      <c r="DJ26" s="86">
        <f t="shared" si="56"/>
        <v>1165</v>
      </c>
      <c r="DK26" s="86">
        <f t="shared" si="29"/>
        <v>2010</v>
      </c>
      <c r="DL26" s="86">
        <f t="shared" si="30"/>
        <v>1</v>
      </c>
      <c r="DM26" s="86">
        <f t="shared" si="31"/>
        <v>1</v>
      </c>
      <c r="DN26" s="86">
        <f t="shared" si="57"/>
        <v>1</v>
      </c>
      <c r="DO26" s="86"/>
      <c r="DP26" s="86"/>
      <c r="DQ26" s="86"/>
      <c r="DR26" s="63" t="e">
        <f>IF(#REF!="","",#REF!)</f>
        <v>#REF!</v>
      </c>
      <c r="DS26" s="57" t="s">
        <v>0</v>
      </c>
    </row>
    <row r="27" spans="1:123" x14ac:dyDescent="0.25">
      <c r="A27" t="s">
        <v>0</v>
      </c>
      <c r="B27" s="62" t="str">
        <f>IF(csv!E18="","",csv!S18)</f>
        <v>M16</v>
      </c>
      <c r="C27" s="36" t="s">
        <v>0</v>
      </c>
      <c r="D27" s="36" t="str">
        <f>IF(csv!E18="","",csv!E18)</f>
        <v>Borna</v>
      </c>
      <c r="E27" s="36" t="str">
        <f>IF(csv!D18="","",csv!D18)</f>
        <v>Kuzmanić</v>
      </c>
      <c r="F27" s="36" t="s">
        <v>0</v>
      </c>
      <c r="G27" s="86" t="str">
        <f>IF(csv!L18="","",csv!L18)</f>
        <v>40:20</v>
      </c>
      <c r="H27" s="86" t="str">
        <f>IF(csv!M18="","",csv!M18)</f>
        <v>0</v>
      </c>
      <c r="I27" s="36" t="s">
        <v>0</v>
      </c>
      <c r="J27" s="36" t="str">
        <f>IF(csv!O18="","",csv!O18)</f>
        <v>JAP</v>
      </c>
      <c r="K27" s="36" t="str">
        <f>IF(csv!P18="","",csv!P18)</f>
        <v>OK Japetic</v>
      </c>
      <c r="L27" s="36" t="s">
        <v>0</v>
      </c>
      <c r="M27" s="79" t="str">
        <f>IF(csv!Q18="","",csv!Q18)</f>
        <v>CRO</v>
      </c>
      <c r="N27" s="57" t="s">
        <v>0</v>
      </c>
      <c r="O27" s="62" t="str">
        <f>IF(csv!E18="","",csv!S18)</f>
        <v>M16</v>
      </c>
      <c r="P27" s="86">
        <f>IF(O27="","",IF(COUNTIF(O$11:O26,O27)=0,P26+1,P26))</f>
        <v>3</v>
      </c>
      <c r="Q27" s="102">
        <f t="shared" si="0"/>
        <v>110</v>
      </c>
      <c r="R27" s="103" t="str" cm="1">
        <f t="array" ref="R27">IF(S27="","",INDEX(natjecanjeStaze_naziv,MATCH(S27,natjecanjeStaze_stazaId,0)))</f>
        <v>M16 – M21B</v>
      </c>
      <c r="S27" s="63">
        <f t="shared" si="1"/>
        <v>1009</v>
      </c>
      <c r="T27" s="57" t="s">
        <v>0</v>
      </c>
      <c r="U27" s="191" t="str">
        <f t="shared" si="2"/>
        <v>M16</v>
      </c>
      <c r="V27" s="57" t="s">
        <v>0</v>
      </c>
      <c r="W27" s="62" t="str">
        <f t="shared" si="33"/>
        <v>CRO</v>
      </c>
      <c r="X27" s="86">
        <f t="shared" si="3"/>
        <v>1</v>
      </c>
      <c r="Y27" s="36" t="str">
        <f t="shared" si="34"/>
        <v/>
      </c>
      <c r="Z27" s="79" t="str">
        <f>IF(Y27="","",MAX(Z$11:Z26)+1)</f>
        <v/>
      </c>
      <c r="AA27" s="57" t="s">
        <v>0</v>
      </c>
      <c r="AB27" s="149"/>
      <c r="AC27" s="57" t="s">
        <v>0</v>
      </c>
      <c r="AD27" s="23" t="str">
        <f t="shared" si="4"/>
        <v/>
      </c>
      <c r="AE27" s="57" t="s">
        <v>0</v>
      </c>
      <c r="AF27" s="191" t="str">
        <f t="shared" si="35"/>
        <v>CRO</v>
      </c>
      <c r="AG27" s="57" t="s">
        <v>0</v>
      </c>
      <c r="AH27" s="62" t="str">
        <f t="shared" si="36"/>
        <v>JAP</v>
      </c>
      <c r="AI27" s="36" t="str">
        <f t="shared" si="37"/>
        <v>OK Japetic</v>
      </c>
      <c r="AJ27" s="86">
        <f t="shared" si="5"/>
        <v>1</v>
      </c>
      <c r="AK27" s="36" t="str" cm="1">
        <f t="array" ref="AK27">IF(AJ27="",""&amp;AI27,IF(AJ27="NEMA",AI27,INDEX(klub_naziv,MATCH(INDEX(klubAlias_klubId,AJ27),klub_id,0))))</f>
        <v>OK Japetić</v>
      </c>
      <c r="AL27" s="36" t="str" cm="1">
        <f t="array" ref="AL27">IFERROR(INDEX(registarNatjecatelji,CG27,4),"")</f>
        <v>OK Japetić</v>
      </c>
      <c r="AM27" s="86" t="str">
        <f t="shared" si="38"/>
        <v/>
      </c>
      <c r="AN27" s="79" t="str">
        <f t="shared" si="39"/>
        <v>OK Japetić</v>
      </c>
      <c r="AO27" s="57" t="s">
        <v>0</v>
      </c>
      <c r="AP27" s="95" t="str">
        <f>IF(AJ27&lt;&gt;"NEMA","",IF(IFERROR(MATCH(AI27,AI$11:AI26,0),0)&lt;&gt;0,"",AI27))</f>
        <v/>
      </c>
      <c r="AQ27" s="57" t="s">
        <v>0</v>
      </c>
      <c r="AR27" s="149"/>
      <c r="AS27" s="57" t="s">
        <v>0</v>
      </c>
      <c r="AT27" s="62" t="str">
        <f t="shared" si="6"/>
        <v/>
      </c>
      <c r="AU27" s="36" t="str">
        <f>IF(AT27="","",MAX(AU$11:AU26)+1)</f>
        <v/>
      </c>
      <c r="AV27" s="36" t="str">
        <f t="shared" si="40"/>
        <v/>
      </c>
      <c r="AW27" s="36" t="str">
        <f t="shared" si="41"/>
        <v/>
      </c>
      <c r="AX27" s="36" t="str">
        <f>IF(AR27="","",MAX(AX$11:AX26)+1)</f>
        <v/>
      </c>
      <c r="AY27" s="103" t="str">
        <f t="shared" si="7"/>
        <v/>
      </c>
      <c r="AZ27" s="79" t="str">
        <f t="shared" si="42"/>
        <v/>
      </c>
      <c r="BA27" s="57" t="s">
        <v>0</v>
      </c>
      <c r="BB27" s="23" t="str">
        <f t="shared" si="43"/>
        <v/>
      </c>
      <c r="BC27" s="57" t="s">
        <v>0</v>
      </c>
      <c r="BD27" s="191" t="str">
        <f t="shared" si="44"/>
        <v>OK Japetić</v>
      </c>
      <c r="BE27" s="57" t="s">
        <v>0</v>
      </c>
      <c r="BF27" s="68" t="str">
        <f t="shared" si="45"/>
        <v>40:20</v>
      </c>
      <c r="BG27" s="102" t="str">
        <f t="shared" si="46"/>
        <v>0</v>
      </c>
      <c r="BH27" s="238">
        <f t="shared" si="47"/>
        <v>2420</v>
      </c>
      <c r="BI27" s="239">
        <f t="shared" si="8"/>
        <v>1</v>
      </c>
      <c r="BJ27" s="57" t="s">
        <v>0</v>
      </c>
      <c r="BK27" s="62" t="str">
        <f t="shared" si="48"/>
        <v>Borna</v>
      </c>
      <c r="BL27" s="36" t="str">
        <f t="shared" si="49"/>
        <v>Kuzmanić</v>
      </c>
      <c r="BM27" s="86">
        <f t="shared" si="9"/>
        <v>1451</v>
      </c>
      <c r="BN27" s="86" t="str">
        <f t="shared" si="10"/>
        <v/>
      </c>
      <c r="BO27" s="36" t="str">
        <f t="shared" si="11"/>
        <v>Borna</v>
      </c>
      <c r="BP27" s="79" t="str">
        <f t="shared" si="12"/>
        <v>Kuzmanić</v>
      </c>
      <c r="BQ27" s="57" t="s">
        <v>0</v>
      </c>
      <c r="BR27" s="95" t="str">
        <f t="shared" si="13"/>
        <v/>
      </c>
      <c r="BS27" s="57" t="s">
        <v>0</v>
      </c>
      <c r="BT27" s="23" t="str">
        <f>IF(OR(BB27&lt;&gt;"NEMA",BR27&lt;&gt;""),"","SELECT '"&amp;BA27&amp;"',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" s="57" t="s">
        <v>0</v>
      </c>
      <c r="BV27" s="172"/>
      <c r="BW27" s="172"/>
      <c r="BX27" s="172"/>
      <c r="BY27" s="57" t="s">
        <v>0</v>
      </c>
      <c r="BZ27" s="62" t="str">
        <f t="shared" si="14"/>
        <v>Borna – Kuzmanić – OK Japetić – M16</v>
      </c>
      <c r="CA27" s="63">
        <f t="shared" si="50"/>
        <v>99</v>
      </c>
      <c r="CB27" s="57" t="s">
        <v>0</v>
      </c>
      <c r="CC27" s="62" t="str">
        <f t="shared" si="16"/>
        <v>Borna – Kuzmanić – OK Japetić</v>
      </c>
      <c r="CD27" s="63">
        <f t="shared" si="51"/>
        <v>99</v>
      </c>
      <c r="CE27" s="57" t="s">
        <v>0</v>
      </c>
      <c r="CF27" s="62" t="str">
        <f t="shared" si="18"/>
        <v>Borna – Kuzmanić</v>
      </c>
      <c r="CG27" s="63">
        <f t="shared" si="52"/>
        <v>99</v>
      </c>
      <c r="CH27" s="57" t="s">
        <v>0</v>
      </c>
      <c r="CI27" s="68">
        <f t="shared" si="53"/>
        <v>99</v>
      </c>
      <c r="CJ27" s="86" cm="1">
        <f t="array" ref="CJ27">IF(CI27="","",INDEX(imePrezime_id,CI27,0))</f>
        <v>1451</v>
      </c>
      <c r="CK27" s="63" t="str">
        <f t="shared" si="20"/>
        <v/>
      </c>
      <c r="CL27" s="57" t="s">
        <v>0</v>
      </c>
      <c r="CM27" s="23" t="str">
        <f t="shared" si="21"/>
        <v/>
      </c>
      <c r="CN27" s="57" t="s">
        <v>0</v>
      </c>
      <c r="CO27" s="149"/>
      <c r="CP27" s="57" t="s">
        <v>0</v>
      </c>
      <c r="CQ27" s="62" t="str">
        <f t="shared" si="22"/>
        <v/>
      </c>
      <c r="CR27" s="86" t="str">
        <f>IF(CO27="","",MAX(CR$11:CR26)+1)</f>
        <v/>
      </c>
      <c r="CS27" s="63" t="str">
        <f t="shared" si="23"/>
        <v/>
      </c>
      <c r="CT27" s="57" t="s">
        <v>0</v>
      </c>
      <c r="CU27" s="23" t="str">
        <f t="shared" si="54"/>
        <v/>
      </c>
      <c r="CV27" s="57" t="s">
        <v>0</v>
      </c>
      <c r="CW27" s="72" t="str">
        <f>IF(AND(CG27="NEMA",CK27=""),MAX(CW$11:CW26)+1,"")</f>
        <v/>
      </c>
      <c r="CX27" t="s">
        <v>0</v>
      </c>
      <c r="CY27" s="152" t="str">
        <f t="shared" si="24"/>
        <v>M</v>
      </c>
      <c r="CZ27" t="s">
        <v>0</v>
      </c>
      <c r="DA27" s="62" t="str">
        <f t="shared" si="25"/>
        <v/>
      </c>
      <c r="DB27" s="79" t="str">
        <f t="shared" si="26"/>
        <v/>
      </c>
      <c r="DC27" t="s">
        <v>0</v>
      </c>
      <c r="DD27" s="23" t="str">
        <f t="shared" si="55"/>
        <v/>
      </c>
      <c r="DE27" s="57" t="s">
        <v>0</v>
      </c>
      <c r="DF27" s="95" t="str">
        <f t="shared" si="27"/>
        <v>ime-pre-klu(ali)-kat</v>
      </c>
      <c r="DG27" s="57" t="s">
        <v>0</v>
      </c>
      <c r="DH27" s="68">
        <f>IF(BZ27="","",MAX(DH$11:DH26)+1)</f>
        <v>1012</v>
      </c>
      <c r="DI27" s="86">
        <f t="shared" si="28"/>
        <v>1009</v>
      </c>
      <c r="DJ27" s="86">
        <f t="shared" si="56"/>
        <v>1451</v>
      </c>
      <c r="DK27" s="86">
        <f t="shared" si="29"/>
        <v>2420</v>
      </c>
      <c r="DL27" s="86">
        <f t="shared" si="30"/>
        <v>1</v>
      </c>
      <c r="DM27" s="86">
        <f t="shared" si="31"/>
        <v>1</v>
      </c>
      <c r="DN27" s="86">
        <f t="shared" si="57"/>
        <v>3</v>
      </c>
      <c r="DO27" s="86"/>
      <c r="DP27" s="86"/>
      <c r="DQ27" s="86"/>
      <c r="DR27" s="63" t="e">
        <f>IF(#REF!="","",#REF!)</f>
        <v>#REF!</v>
      </c>
      <c r="DS27" s="57" t="s">
        <v>0</v>
      </c>
    </row>
    <row r="28" spans="1:123" x14ac:dyDescent="0.25">
      <c r="A28" t="s">
        <v>0</v>
      </c>
      <c r="B28" s="62" t="str">
        <f>IF(csv!E19="","",csv!S19)</f>
        <v>M16</v>
      </c>
      <c r="C28" s="36" t="s">
        <v>0</v>
      </c>
      <c r="D28" s="36" t="str">
        <f>IF(csv!E19="","",csv!E19)</f>
        <v>Patrick</v>
      </c>
      <c r="E28" s="36" t="str">
        <f>IF(csv!D19="","",csv!D19)</f>
        <v>Milković</v>
      </c>
      <c r="F28" s="36" t="s">
        <v>0</v>
      </c>
      <c r="G28" s="86" t="str">
        <f>IF(csv!L19="","",csv!L19)</f>
        <v>54:04</v>
      </c>
      <c r="H28" s="86" t="str">
        <f>IF(csv!M19="","",csv!M19)</f>
        <v>0</v>
      </c>
      <c r="I28" s="36" t="s">
        <v>0</v>
      </c>
      <c r="J28" s="36" t="str">
        <f>IF(csv!O19="","",csv!O19)</f>
        <v>JAP</v>
      </c>
      <c r="K28" s="36" t="str">
        <f>IF(csv!P19="","",csv!P19)</f>
        <v>OK Japetic</v>
      </c>
      <c r="L28" s="36" t="s">
        <v>0</v>
      </c>
      <c r="M28" s="79" t="str">
        <f>IF(csv!Q19="","",csv!Q19)</f>
        <v>CRO</v>
      </c>
      <c r="N28" s="57" t="s">
        <v>0</v>
      </c>
      <c r="O28" s="62" t="str">
        <f>IF(csv!E19="","",csv!S19)</f>
        <v>M16</v>
      </c>
      <c r="P28" s="86">
        <f>IF(O28="","",IF(COUNTIF(O$11:O27,O28)=0,P27+1,P27))</f>
        <v>3</v>
      </c>
      <c r="Q28" s="102">
        <f t="shared" si="0"/>
        <v>110</v>
      </c>
      <c r="R28" s="103" t="str" cm="1">
        <f t="array" ref="R28">IF(S28="","",INDEX(natjecanjeStaze_naziv,MATCH(S28,natjecanjeStaze_stazaId,0)))</f>
        <v>M16 – M21B</v>
      </c>
      <c r="S28" s="63">
        <f t="shared" si="1"/>
        <v>1009</v>
      </c>
      <c r="T28" s="57" t="s">
        <v>0</v>
      </c>
      <c r="U28" s="191" t="str">
        <f t="shared" si="2"/>
        <v>M16</v>
      </c>
      <c r="V28" s="57" t="s">
        <v>0</v>
      </c>
      <c r="W28" s="62" t="str">
        <f t="shared" si="33"/>
        <v>CRO</v>
      </c>
      <c r="X28" s="86">
        <f t="shared" si="3"/>
        <v>1</v>
      </c>
      <c r="Y28" s="36" t="str">
        <f t="shared" si="34"/>
        <v/>
      </c>
      <c r="Z28" s="79" t="str">
        <f>IF(Y28="","",MAX(Z$11:Z27)+1)</f>
        <v/>
      </c>
      <c r="AA28" s="57" t="s">
        <v>0</v>
      </c>
      <c r="AB28" s="149"/>
      <c r="AC28" s="57" t="s">
        <v>0</v>
      </c>
      <c r="AD28" s="23" t="str">
        <f t="shared" si="4"/>
        <v/>
      </c>
      <c r="AE28" s="57" t="s">
        <v>0</v>
      </c>
      <c r="AF28" s="191" t="str">
        <f t="shared" si="35"/>
        <v>CRO</v>
      </c>
      <c r="AG28" s="57" t="s">
        <v>0</v>
      </c>
      <c r="AH28" s="62" t="str">
        <f t="shared" si="36"/>
        <v>JAP</v>
      </c>
      <c r="AI28" s="36" t="str">
        <f t="shared" si="37"/>
        <v>OK Japetic</v>
      </c>
      <c r="AJ28" s="86">
        <f t="shared" si="5"/>
        <v>1</v>
      </c>
      <c r="AK28" s="36" t="str" cm="1">
        <f t="array" ref="AK28">IF(AJ28="",""&amp;AI28,IF(AJ28="NEMA",AI28,INDEX(klub_naziv,MATCH(INDEX(klubAlias_klubId,AJ28),klub_id,0))))</f>
        <v>OK Japetić</v>
      </c>
      <c r="AL28" s="36" t="str" cm="1">
        <f t="array" ref="AL28">IFERROR(INDEX(registarNatjecatelji,CG28,4),"")</f>
        <v>OK Japetić</v>
      </c>
      <c r="AM28" s="86" t="str">
        <f t="shared" si="38"/>
        <v/>
      </c>
      <c r="AN28" s="79" t="str">
        <f t="shared" si="39"/>
        <v>OK Japetić</v>
      </c>
      <c r="AO28" s="57" t="s">
        <v>0</v>
      </c>
      <c r="AP28" s="95" t="str">
        <f>IF(AJ28&lt;&gt;"NEMA","",IF(IFERROR(MATCH(AI28,AI$11:AI27,0),0)&lt;&gt;0,"",AI28))</f>
        <v/>
      </c>
      <c r="AQ28" s="57" t="s">
        <v>0</v>
      </c>
      <c r="AR28" s="149"/>
      <c r="AS28" s="57" t="s">
        <v>0</v>
      </c>
      <c r="AT28" s="62" t="str">
        <f t="shared" si="6"/>
        <v/>
      </c>
      <c r="AU28" s="36" t="str">
        <f>IF(AT28="","",MAX(AU$11:AU27)+1)</f>
        <v/>
      </c>
      <c r="AV28" s="36" t="str">
        <f t="shared" si="40"/>
        <v/>
      </c>
      <c r="AW28" s="36" t="str">
        <f t="shared" si="41"/>
        <v/>
      </c>
      <c r="AX28" s="36" t="str">
        <f>IF(AR28="","",MAX(AX$11:AX27)+1)</f>
        <v/>
      </c>
      <c r="AY28" s="103" t="str">
        <f t="shared" si="7"/>
        <v/>
      </c>
      <c r="AZ28" s="79" t="str">
        <f t="shared" si="42"/>
        <v/>
      </c>
      <c r="BA28" s="57" t="s">
        <v>0</v>
      </c>
      <c r="BB28" s="23" t="str">
        <f t="shared" si="43"/>
        <v/>
      </c>
      <c r="BC28" s="57" t="s">
        <v>0</v>
      </c>
      <c r="BD28" s="191" t="str">
        <f t="shared" si="44"/>
        <v>OK Japetić</v>
      </c>
      <c r="BE28" s="57" t="s">
        <v>0</v>
      </c>
      <c r="BF28" s="68" t="str">
        <f t="shared" si="45"/>
        <v>54:04</v>
      </c>
      <c r="BG28" s="102" t="str">
        <f t="shared" si="46"/>
        <v>0</v>
      </c>
      <c r="BH28" s="238">
        <f t="shared" si="47"/>
        <v>3244</v>
      </c>
      <c r="BI28" s="239">
        <f t="shared" si="8"/>
        <v>1</v>
      </c>
      <c r="BJ28" s="57" t="s">
        <v>0</v>
      </c>
      <c r="BK28" s="62" t="str">
        <f t="shared" si="48"/>
        <v>Patrick</v>
      </c>
      <c r="BL28" s="36" t="str">
        <f t="shared" si="49"/>
        <v>Milković</v>
      </c>
      <c r="BM28" s="86">
        <f t="shared" si="9"/>
        <v>1169</v>
      </c>
      <c r="BN28" s="86" t="str">
        <f t="shared" si="10"/>
        <v/>
      </c>
      <c r="BO28" s="36" t="str">
        <f t="shared" si="11"/>
        <v>Patrick</v>
      </c>
      <c r="BP28" s="79" t="str">
        <f t="shared" si="12"/>
        <v>Milković</v>
      </c>
      <c r="BQ28" s="57" t="s">
        <v>0</v>
      </c>
      <c r="BR28" s="95" t="str">
        <f t="shared" si="13"/>
        <v/>
      </c>
      <c r="BS28" s="57" t="s">
        <v>0</v>
      </c>
      <c r="BT28" s="23" t="str">
        <f>IF(OR(BB28&lt;&gt;"NEMA",BR28&lt;&gt;""),"","SELECT '"&amp;BA28&amp;"',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" s="57" t="s">
        <v>0</v>
      </c>
      <c r="BV28" s="172"/>
      <c r="BW28" s="172"/>
      <c r="BX28" s="172"/>
      <c r="BY28" s="57" t="s">
        <v>0</v>
      </c>
      <c r="BZ28" s="62" t="str">
        <f t="shared" si="14"/>
        <v>Patrick – Milković – OK Japetić – M16</v>
      </c>
      <c r="CA28" s="63">
        <f t="shared" si="50"/>
        <v>114</v>
      </c>
      <c r="CB28" s="57" t="s">
        <v>0</v>
      </c>
      <c r="CC28" s="62" t="str">
        <f t="shared" si="16"/>
        <v>Patrick – Milković – OK Japetić</v>
      </c>
      <c r="CD28" s="63">
        <f t="shared" si="51"/>
        <v>114</v>
      </c>
      <c r="CE28" s="57" t="s">
        <v>0</v>
      </c>
      <c r="CF28" s="62" t="str">
        <f t="shared" si="18"/>
        <v>Patrick – Milković</v>
      </c>
      <c r="CG28" s="63">
        <f t="shared" si="52"/>
        <v>114</v>
      </c>
      <c r="CH28" s="57" t="s">
        <v>0</v>
      </c>
      <c r="CI28" s="68">
        <f t="shared" si="53"/>
        <v>114</v>
      </c>
      <c r="CJ28" s="86" cm="1">
        <f t="array" ref="CJ28">IF(CI28="","",INDEX(imePrezime_id,CI28,0))</f>
        <v>1169</v>
      </c>
      <c r="CK28" s="63" t="str">
        <f t="shared" si="20"/>
        <v/>
      </c>
      <c r="CL28" s="57" t="s">
        <v>0</v>
      </c>
      <c r="CM28" s="23" t="str">
        <f t="shared" si="21"/>
        <v/>
      </c>
      <c r="CN28" s="57" t="s">
        <v>0</v>
      </c>
      <c r="CO28" s="149"/>
      <c r="CP28" s="57" t="s">
        <v>0</v>
      </c>
      <c r="CQ28" s="62" t="str">
        <f t="shared" si="22"/>
        <v/>
      </c>
      <c r="CR28" s="86" t="str">
        <f>IF(CO28="","",MAX(CR$11:CR27)+1)</f>
        <v/>
      </c>
      <c r="CS28" s="63" t="str">
        <f t="shared" si="23"/>
        <v/>
      </c>
      <c r="CT28" s="57" t="s">
        <v>0</v>
      </c>
      <c r="CU28" s="23" t="str">
        <f t="shared" si="54"/>
        <v/>
      </c>
      <c r="CV28" s="57" t="s">
        <v>0</v>
      </c>
      <c r="CW28" s="72" t="str">
        <f>IF(AND(CG28="NEMA",CK28=""),MAX(CW$11:CW27)+1,"")</f>
        <v/>
      </c>
      <c r="CX28" t="s">
        <v>0</v>
      </c>
      <c r="CY28" s="152" t="str">
        <f t="shared" si="24"/>
        <v>M</v>
      </c>
      <c r="CZ28" t="s">
        <v>0</v>
      </c>
      <c r="DA28" s="62" t="str">
        <f t="shared" si="25"/>
        <v/>
      </c>
      <c r="DB28" s="79" t="str">
        <f t="shared" si="26"/>
        <v/>
      </c>
      <c r="DC28" t="s">
        <v>0</v>
      </c>
      <c r="DD28" s="23" t="str">
        <f t="shared" si="55"/>
        <v/>
      </c>
      <c r="DE28" s="57" t="s">
        <v>0</v>
      </c>
      <c r="DF28" s="95" t="str">
        <f t="shared" si="27"/>
        <v>ime-pre-klu(ali)-kat</v>
      </c>
      <c r="DG28" s="57" t="s">
        <v>0</v>
      </c>
      <c r="DH28" s="68">
        <f>IF(BZ28="","",MAX(DH$11:DH27)+1)</f>
        <v>1013</v>
      </c>
      <c r="DI28" s="86">
        <f t="shared" si="28"/>
        <v>1009</v>
      </c>
      <c r="DJ28" s="86">
        <f t="shared" si="56"/>
        <v>1169</v>
      </c>
      <c r="DK28" s="86">
        <f t="shared" si="29"/>
        <v>3244</v>
      </c>
      <c r="DL28" s="86">
        <f t="shared" si="30"/>
        <v>1</v>
      </c>
      <c r="DM28" s="86">
        <f t="shared" si="31"/>
        <v>1</v>
      </c>
      <c r="DN28" s="86">
        <f t="shared" si="57"/>
        <v>3</v>
      </c>
      <c r="DO28" s="86"/>
      <c r="DP28" s="86"/>
      <c r="DQ28" s="86"/>
      <c r="DR28" s="63" t="e">
        <f>IF(#REF!="","",#REF!)</f>
        <v>#REF!</v>
      </c>
      <c r="DS28" s="57" t="s">
        <v>0</v>
      </c>
    </row>
    <row r="29" spans="1:123" x14ac:dyDescent="0.25">
      <c r="A29" t="s">
        <v>0</v>
      </c>
      <c r="B29" s="62" t="str">
        <f>IF(csv!E20="","",csv!S20)</f>
        <v>M16</v>
      </c>
      <c r="C29" s="36" t="s">
        <v>0</v>
      </c>
      <c r="D29" s="36" t="str">
        <f>IF(csv!E20="","",csv!E20)</f>
        <v>Petar</v>
      </c>
      <c r="E29" s="36" t="str">
        <f>IF(csv!D20="","",csv!D20)</f>
        <v>Jurač</v>
      </c>
      <c r="F29" s="36" t="s">
        <v>0</v>
      </c>
      <c r="G29" s="86" t="str">
        <f>IF(csv!L20="","",csv!L20)</f>
        <v>62:20</v>
      </c>
      <c r="H29" s="86" t="str">
        <f>IF(csv!M20="","",csv!M20)</f>
        <v>0</v>
      </c>
      <c r="I29" s="36" t="s">
        <v>0</v>
      </c>
      <c r="J29" s="36" t="str">
        <f>IF(csv!O20="","",csv!O20)</f>
        <v>Vihor</v>
      </c>
      <c r="K29" s="36" t="str">
        <f>IF(csv!P20="","",csv!P20)</f>
        <v>OK Vihor</v>
      </c>
      <c r="L29" s="36" t="s">
        <v>0</v>
      </c>
      <c r="M29" s="79" t="str">
        <f>IF(csv!Q20="","",csv!Q20)</f>
        <v>CRO</v>
      </c>
      <c r="N29" s="57" t="s">
        <v>0</v>
      </c>
      <c r="O29" s="62" t="str">
        <f>IF(csv!E20="","",csv!S20)</f>
        <v>M16</v>
      </c>
      <c r="P29" s="86">
        <f>IF(O29="","",IF(COUNTIF(O$11:O28,O29)=0,P28+1,P28))</f>
        <v>3</v>
      </c>
      <c r="Q29" s="102">
        <f t="shared" si="0"/>
        <v>110</v>
      </c>
      <c r="R29" s="103" t="str" cm="1">
        <f t="array" ref="R29">IF(S29="","",INDEX(natjecanjeStaze_naziv,MATCH(S29,natjecanjeStaze_stazaId,0)))</f>
        <v>M16 – M21B</v>
      </c>
      <c r="S29" s="63">
        <f t="shared" si="1"/>
        <v>1009</v>
      </c>
      <c r="T29" s="57" t="s">
        <v>0</v>
      </c>
      <c r="U29" s="191" t="str">
        <f t="shared" si="2"/>
        <v>M16</v>
      </c>
      <c r="V29" s="57" t="s">
        <v>0</v>
      </c>
      <c r="W29" s="62" t="str">
        <f t="shared" si="33"/>
        <v>CRO</v>
      </c>
      <c r="X29" s="86">
        <f t="shared" si="3"/>
        <v>1</v>
      </c>
      <c r="Y29" s="36" t="str">
        <f t="shared" si="34"/>
        <v/>
      </c>
      <c r="Z29" s="79" t="str">
        <f>IF(Y29="","",MAX(Z$11:Z28)+1)</f>
        <v/>
      </c>
      <c r="AA29" s="57" t="s">
        <v>0</v>
      </c>
      <c r="AB29" s="149"/>
      <c r="AC29" s="57" t="s">
        <v>0</v>
      </c>
      <c r="AD29" s="23" t="str">
        <f t="shared" si="4"/>
        <v/>
      </c>
      <c r="AE29" s="57" t="s">
        <v>0</v>
      </c>
      <c r="AF29" s="191" t="str">
        <f t="shared" si="35"/>
        <v>CRO</v>
      </c>
      <c r="AG29" s="57" t="s">
        <v>0</v>
      </c>
      <c r="AH29" s="62" t="str">
        <f t="shared" si="36"/>
        <v>Vihor</v>
      </c>
      <c r="AI29" s="36" t="str">
        <f t="shared" si="37"/>
        <v>OK Vihor</v>
      </c>
      <c r="AJ29" s="86" t="str">
        <f t="shared" si="5"/>
        <v/>
      </c>
      <c r="AK29" s="36" t="str" cm="1">
        <f t="array" ref="AK29">IF(AJ29="",""&amp;AI29,IF(AJ29="NEMA",AI29,INDEX(klub_naziv,MATCH(INDEX(klubAlias_klubId,AJ29),klub_id,0))))</f>
        <v>OK Vihor</v>
      </c>
      <c r="AL29" s="36" t="str" cm="1">
        <f t="array" ref="AL29">IFERROR(INDEX(registarNatjecatelji,CG29,4),"")</f>
        <v>OK Vihor</v>
      </c>
      <c r="AM29" s="86" t="str">
        <f t="shared" si="38"/>
        <v/>
      </c>
      <c r="AN29" s="79" t="str">
        <f t="shared" si="39"/>
        <v>OK Vihor</v>
      </c>
      <c r="AO29" s="57" t="s">
        <v>0</v>
      </c>
      <c r="AP29" s="95" t="str">
        <f>IF(AJ29&lt;&gt;"NEMA","",IF(IFERROR(MATCH(AI29,AI$11:AI28,0),0)&lt;&gt;0,"",AI29))</f>
        <v/>
      </c>
      <c r="AQ29" s="57" t="s">
        <v>0</v>
      </c>
      <c r="AR29" s="149"/>
      <c r="AS29" s="57" t="s">
        <v>0</v>
      </c>
      <c r="AT29" s="62" t="str">
        <f t="shared" si="6"/>
        <v/>
      </c>
      <c r="AU29" s="36" t="str">
        <f>IF(AT29="","",MAX(AU$11:AU28)+1)</f>
        <v/>
      </c>
      <c r="AV29" s="36" t="str">
        <f t="shared" si="40"/>
        <v/>
      </c>
      <c r="AW29" s="36" t="str">
        <f t="shared" si="41"/>
        <v/>
      </c>
      <c r="AX29" s="36" t="str">
        <f>IF(AR29="","",MAX(AX$11:AX28)+1)</f>
        <v/>
      </c>
      <c r="AY29" s="103" t="str">
        <f t="shared" si="7"/>
        <v/>
      </c>
      <c r="AZ29" s="79" t="str">
        <f t="shared" si="42"/>
        <v/>
      </c>
      <c r="BA29" s="57" t="s">
        <v>0</v>
      </c>
      <c r="BB29" s="23" t="str">
        <f t="shared" si="43"/>
        <v/>
      </c>
      <c r="BC29" s="57" t="s">
        <v>0</v>
      </c>
      <c r="BD29" s="191" t="str">
        <f t="shared" si="44"/>
        <v>OK Vihor</v>
      </c>
      <c r="BE29" s="57" t="s">
        <v>0</v>
      </c>
      <c r="BF29" s="68" t="str">
        <f t="shared" si="45"/>
        <v>62:20</v>
      </c>
      <c r="BG29" s="102" t="str">
        <f t="shared" si="46"/>
        <v>0</v>
      </c>
      <c r="BH29" s="238">
        <f t="shared" si="47"/>
        <v>3740</v>
      </c>
      <c r="BI29" s="239">
        <f t="shared" si="8"/>
        <v>1</v>
      </c>
      <c r="BJ29" s="57" t="s">
        <v>0</v>
      </c>
      <c r="BK29" s="62" t="str">
        <f t="shared" si="48"/>
        <v>Petar</v>
      </c>
      <c r="BL29" s="36" t="str">
        <f t="shared" si="49"/>
        <v>Jurač</v>
      </c>
      <c r="BM29" s="86">
        <f t="shared" si="9"/>
        <v>1283</v>
      </c>
      <c r="BN29" s="86" t="str">
        <f t="shared" si="10"/>
        <v/>
      </c>
      <c r="BO29" s="36" t="str">
        <f t="shared" si="11"/>
        <v>Petar</v>
      </c>
      <c r="BP29" s="79" t="str">
        <f t="shared" si="12"/>
        <v>Jurač</v>
      </c>
      <c r="BQ29" s="57" t="s">
        <v>0</v>
      </c>
      <c r="BR29" s="95" t="str">
        <f t="shared" si="13"/>
        <v/>
      </c>
      <c r="BS29" s="57" t="s">
        <v>0</v>
      </c>
      <c r="BT29" s="23" t="str">
        <f>IF(OR(BB29&lt;&gt;"NEMA",BR29&lt;&gt;""),"","SELECT '"&amp;BA29&amp;"',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" s="57" t="s">
        <v>0</v>
      </c>
      <c r="BV29" s="172"/>
      <c r="BW29" s="172"/>
      <c r="BX29" s="172"/>
      <c r="BY29" s="57" t="s">
        <v>0</v>
      </c>
      <c r="BZ29" s="62" t="str">
        <f t="shared" si="14"/>
        <v>Petar – Jurač – OK Vihor – M16</v>
      </c>
      <c r="CA29" s="63">
        <f t="shared" si="50"/>
        <v>710</v>
      </c>
      <c r="CB29" s="57" t="s">
        <v>0</v>
      </c>
      <c r="CC29" s="62" t="str">
        <f t="shared" si="16"/>
        <v>Petar – Jurač – OK Vihor</v>
      </c>
      <c r="CD29" s="63">
        <f t="shared" si="51"/>
        <v>710</v>
      </c>
      <c r="CE29" s="57" t="s">
        <v>0</v>
      </c>
      <c r="CF29" s="62" t="str">
        <f t="shared" si="18"/>
        <v>Petar – Jurač</v>
      </c>
      <c r="CG29" s="63">
        <f t="shared" si="52"/>
        <v>710</v>
      </c>
      <c r="CH29" s="57" t="s">
        <v>0</v>
      </c>
      <c r="CI29" s="68">
        <f t="shared" si="53"/>
        <v>710</v>
      </c>
      <c r="CJ29" s="86" cm="1">
        <f t="array" ref="CJ29">IF(CI29="","",INDEX(imePrezime_id,CI29,0))</f>
        <v>1283</v>
      </c>
      <c r="CK29" s="63" t="str">
        <f t="shared" si="20"/>
        <v/>
      </c>
      <c r="CL29" s="57" t="s">
        <v>0</v>
      </c>
      <c r="CM29" s="23" t="str">
        <f t="shared" si="21"/>
        <v/>
      </c>
      <c r="CN29" s="57" t="s">
        <v>0</v>
      </c>
      <c r="CO29" s="149"/>
      <c r="CP29" s="57" t="s">
        <v>0</v>
      </c>
      <c r="CQ29" s="62" t="str">
        <f t="shared" si="22"/>
        <v/>
      </c>
      <c r="CR29" s="86" t="str">
        <f>IF(CO29="","",MAX(CR$11:CR28)+1)</f>
        <v/>
      </c>
      <c r="CS29" s="63" t="str">
        <f t="shared" si="23"/>
        <v/>
      </c>
      <c r="CT29" s="57" t="s">
        <v>0</v>
      </c>
      <c r="CU29" s="23" t="str">
        <f t="shared" si="54"/>
        <v/>
      </c>
      <c r="CV29" s="57" t="s">
        <v>0</v>
      </c>
      <c r="CW29" s="72" t="str">
        <f>IF(AND(CG29="NEMA",CK29=""),MAX(CW$11:CW28)+1,"")</f>
        <v/>
      </c>
      <c r="CX29" t="s">
        <v>0</v>
      </c>
      <c r="CY29" s="152" t="str">
        <f t="shared" si="24"/>
        <v>M</v>
      </c>
      <c r="CZ29" t="s">
        <v>0</v>
      </c>
      <c r="DA29" s="62" t="str">
        <f t="shared" si="25"/>
        <v/>
      </c>
      <c r="DB29" s="79" t="str">
        <f t="shared" si="26"/>
        <v/>
      </c>
      <c r="DC29" t="s">
        <v>0</v>
      </c>
      <c r="DD29" s="23" t="str">
        <f t="shared" si="55"/>
        <v/>
      </c>
      <c r="DE29" s="57" t="s">
        <v>0</v>
      </c>
      <c r="DF29" s="95" t="str">
        <f t="shared" si="27"/>
        <v>ime-pre-klu-kat</v>
      </c>
      <c r="DG29" s="57" t="s">
        <v>0</v>
      </c>
      <c r="DH29" s="68">
        <f>IF(BZ29="","",MAX(DH$11:DH28)+1)</f>
        <v>1014</v>
      </c>
      <c r="DI29" s="86">
        <f t="shared" si="28"/>
        <v>1009</v>
      </c>
      <c r="DJ29" s="86">
        <f t="shared" si="56"/>
        <v>1283</v>
      </c>
      <c r="DK29" s="86">
        <f t="shared" si="29"/>
        <v>3740</v>
      </c>
      <c r="DL29" s="86">
        <f t="shared" si="30"/>
        <v>1</v>
      </c>
      <c r="DM29" s="86">
        <f t="shared" si="31"/>
        <v>1</v>
      </c>
      <c r="DN29" s="86">
        <f t="shared" si="57"/>
        <v>1</v>
      </c>
      <c r="DO29" s="86"/>
      <c r="DP29" s="86"/>
      <c r="DQ29" s="86"/>
      <c r="DR29" s="63" t="e">
        <f>IF(#REF!="","",#REF!)</f>
        <v>#REF!</v>
      </c>
      <c r="DS29" s="57" t="s">
        <v>0</v>
      </c>
    </row>
    <row r="30" spans="1:123" x14ac:dyDescent="0.25">
      <c r="A30" t="s">
        <v>0</v>
      </c>
      <c r="B30" s="62" t="str">
        <f>IF(csv!E21="","",csv!S21)</f>
        <v>M16</v>
      </c>
      <c r="C30" s="36" t="s">
        <v>0</v>
      </c>
      <c r="D30" s="36" t="str">
        <f>IF(csv!E21="","",csv!E21)</f>
        <v>Goran</v>
      </c>
      <c r="E30" s="36" t="str">
        <f>IF(csv!D21="","",csv!D21)</f>
        <v>Jandras</v>
      </c>
      <c r="F30" s="36" t="s">
        <v>0</v>
      </c>
      <c r="G30" s="86" t="str">
        <f>IF(csv!L21="","",csv!L21)</f>
        <v>73:15</v>
      </c>
      <c r="H30" s="86" t="str">
        <f>IF(csv!M21="","",csv!M21)</f>
        <v>0</v>
      </c>
      <c r="I30" s="36" t="s">
        <v>0</v>
      </c>
      <c r="J30" s="36" t="str">
        <f>IF(csv!O21="","",csv!O21)</f>
        <v>Vihor</v>
      </c>
      <c r="K30" s="36" t="str">
        <f>IF(csv!P21="","",csv!P21)</f>
        <v>OK Vihor</v>
      </c>
      <c r="L30" s="36" t="s">
        <v>0</v>
      </c>
      <c r="M30" s="79" t="str">
        <f>IF(csv!Q21="","",csv!Q21)</f>
        <v>CRO</v>
      </c>
      <c r="N30" s="57" t="s">
        <v>0</v>
      </c>
      <c r="O30" s="62" t="str">
        <f>IF(csv!E21="","",csv!S21)</f>
        <v>M16</v>
      </c>
      <c r="P30" s="86">
        <f>IF(O30="","",IF(COUNTIF(O$11:O29,O30)=0,P29+1,P29))</f>
        <v>3</v>
      </c>
      <c r="Q30" s="102">
        <f t="shared" si="0"/>
        <v>110</v>
      </c>
      <c r="R30" s="103" t="str" cm="1">
        <f t="array" ref="R30">IF(S30="","",INDEX(natjecanjeStaze_naziv,MATCH(S30,natjecanjeStaze_stazaId,0)))</f>
        <v>M16 – M21B</v>
      </c>
      <c r="S30" s="63">
        <f t="shared" si="1"/>
        <v>1009</v>
      </c>
      <c r="T30" s="57" t="s">
        <v>0</v>
      </c>
      <c r="U30" s="191" t="str">
        <f t="shared" si="2"/>
        <v>M16</v>
      </c>
      <c r="V30" s="57" t="s">
        <v>0</v>
      </c>
      <c r="W30" s="62" t="str">
        <f t="shared" si="33"/>
        <v>CRO</v>
      </c>
      <c r="X30" s="86">
        <f t="shared" si="3"/>
        <v>1</v>
      </c>
      <c r="Y30" s="36" t="str">
        <f t="shared" si="34"/>
        <v/>
      </c>
      <c r="Z30" s="79" t="str">
        <f>IF(Y30="","",MAX(Z$11:Z29)+1)</f>
        <v/>
      </c>
      <c r="AA30" s="57" t="s">
        <v>0</v>
      </c>
      <c r="AB30" s="149"/>
      <c r="AC30" s="57" t="s">
        <v>0</v>
      </c>
      <c r="AD30" s="23" t="str">
        <f t="shared" si="4"/>
        <v/>
      </c>
      <c r="AE30" s="57" t="s">
        <v>0</v>
      </c>
      <c r="AF30" s="191" t="str">
        <f t="shared" si="35"/>
        <v>CRO</v>
      </c>
      <c r="AG30" s="57" t="s">
        <v>0</v>
      </c>
      <c r="AH30" s="62" t="str">
        <f t="shared" si="36"/>
        <v>Vihor</v>
      </c>
      <c r="AI30" s="36" t="str">
        <f t="shared" si="37"/>
        <v>OK Vihor</v>
      </c>
      <c r="AJ30" s="86" t="str">
        <f t="shared" si="5"/>
        <v/>
      </c>
      <c r="AK30" s="36" t="str" cm="1">
        <f t="array" ref="AK30">IF(AJ30="",""&amp;AI30,IF(AJ30="NEMA",AI30,INDEX(klub_naziv,MATCH(INDEX(klubAlias_klubId,AJ30),klub_id,0))))</f>
        <v>OK Vihor</v>
      </c>
      <c r="AL30" s="36" t="str" cm="1">
        <f t="array" ref="AL30">IFERROR(INDEX(registarNatjecatelji,CG30,4),"")</f>
        <v>OK Vihor</v>
      </c>
      <c r="AM30" s="86" t="str">
        <f t="shared" si="38"/>
        <v/>
      </c>
      <c r="AN30" s="79" t="str">
        <f t="shared" si="39"/>
        <v>OK Vihor</v>
      </c>
      <c r="AO30" s="57" t="s">
        <v>0</v>
      </c>
      <c r="AP30" s="95" t="str">
        <f>IF(AJ30&lt;&gt;"NEMA","",IF(IFERROR(MATCH(AI30,AI$11:AI29,0),0)&lt;&gt;0,"",AI30))</f>
        <v/>
      </c>
      <c r="AQ30" s="57" t="s">
        <v>0</v>
      </c>
      <c r="AR30" s="149"/>
      <c r="AS30" s="57" t="s">
        <v>0</v>
      </c>
      <c r="AT30" s="62" t="str">
        <f t="shared" si="6"/>
        <v/>
      </c>
      <c r="AU30" s="36" t="str">
        <f>IF(AT30="","",MAX(AU$11:AU29)+1)</f>
        <v/>
      </c>
      <c r="AV30" s="36" t="str">
        <f t="shared" si="40"/>
        <v/>
      </c>
      <c r="AW30" s="36" t="str">
        <f t="shared" si="41"/>
        <v/>
      </c>
      <c r="AX30" s="36" t="str">
        <f>IF(AR30="","",MAX(AX$11:AX29)+1)</f>
        <v/>
      </c>
      <c r="AY30" s="103" t="str">
        <f t="shared" si="7"/>
        <v/>
      </c>
      <c r="AZ30" s="79" t="str">
        <f t="shared" si="42"/>
        <v/>
      </c>
      <c r="BA30" s="57" t="s">
        <v>0</v>
      </c>
      <c r="BB30" s="23" t="str">
        <f t="shared" si="43"/>
        <v/>
      </c>
      <c r="BC30" s="57" t="s">
        <v>0</v>
      </c>
      <c r="BD30" s="191" t="str">
        <f t="shared" si="44"/>
        <v>OK Vihor</v>
      </c>
      <c r="BE30" s="57" t="s">
        <v>0</v>
      </c>
      <c r="BF30" s="68" t="str">
        <f t="shared" si="45"/>
        <v>73:15</v>
      </c>
      <c r="BG30" s="102" t="str">
        <f t="shared" si="46"/>
        <v>0</v>
      </c>
      <c r="BH30" s="238">
        <f t="shared" si="47"/>
        <v>4395</v>
      </c>
      <c r="BI30" s="239">
        <f t="shared" si="8"/>
        <v>1</v>
      </c>
      <c r="BJ30" s="57" t="s">
        <v>0</v>
      </c>
      <c r="BK30" s="62" t="str">
        <f t="shared" si="48"/>
        <v>Goran</v>
      </c>
      <c r="BL30" s="36" t="str">
        <f t="shared" si="49"/>
        <v>Jandras</v>
      </c>
      <c r="BM30" s="86">
        <f t="shared" si="9"/>
        <v>1889</v>
      </c>
      <c r="BN30" s="86" t="str">
        <f t="shared" si="10"/>
        <v/>
      </c>
      <c r="BO30" s="36" t="str">
        <f t="shared" si="11"/>
        <v>Goran</v>
      </c>
      <c r="BP30" s="79" t="str">
        <f t="shared" si="12"/>
        <v>Jandras</v>
      </c>
      <c r="BQ30" s="57" t="s">
        <v>0</v>
      </c>
      <c r="BR30" s="95" t="str">
        <f t="shared" si="13"/>
        <v/>
      </c>
      <c r="BS30" s="57" t="s">
        <v>0</v>
      </c>
      <c r="BT30" s="23" t="str">
        <f>IF(OR(BB30&lt;&gt;"NEMA",BR30&lt;&gt;""),"","SELECT '"&amp;BA30&amp;"',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" s="57" t="s">
        <v>0</v>
      </c>
      <c r="BV30" s="172"/>
      <c r="BW30" s="172"/>
      <c r="BX30" s="172"/>
      <c r="BY30" s="57" t="s">
        <v>0</v>
      </c>
      <c r="BZ30" s="62" t="str">
        <f t="shared" si="14"/>
        <v>Goran – Jandras – OK Vihor – M16</v>
      </c>
      <c r="CA30" s="63">
        <f t="shared" si="50"/>
        <v>700</v>
      </c>
      <c r="CB30" s="57" t="s">
        <v>0</v>
      </c>
      <c r="CC30" s="62" t="str">
        <f t="shared" si="16"/>
        <v>Goran – Jandras – OK Vihor</v>
      </c>
      <c r="CD30" s="63">
        <f t="shared" si="51"/>
        <v>700</v>
      </c>
      <c r="CE30" s="57" t="s">
        <v>0</v>
      </c>
      <c r="CF30" s="62" t="str">
        <f t="shared" si="18"/>
        <v>Goran – Jandras</v>
      </c>
      <c r="CG30" s="63">
        <f t="shared" si="52"/>
        <v>700</v>
      </c>
      <c r="CH30" s="57" t="s">
        <v>0</v>
      </c>
      <c r="CI30" s="68">
        <f t="shared" si="53"/>
        <v>700</v>
      </c>
      <c r="CJ30" s="86" cm="1">
        <f t="array" ref="CJ30">IF(CI30="","",INDEX(imePrezime_id,CI30,0))</f>
        <v>1889</v>
      </c>
      <c r="CK30" s="63" t="str">
        <f t="shared" si="20"/>
        <v/>
      </c>
      <c r="CL30" s="57" t="s">
        <v>0</v>
      </c>
      <c r="CM30" s="23" t="str">
        <f t="shared" si="21"/>
        <v/>
      </c>
      <c r="CN30" s="57" t="s">
        <v>0</v>
      </c>
      <c r="CO30" s="149"/>
      <c r="CP30" s="57" t="s">
        <v>0</v>
      </c>
      <c r="CQ30" s="62" t="str">
        <f t="shared" si="22"/>
        <v/>
      </c>
      <c r="CR30" s="86" t="str">
        <f>IF(CO30="","",MAX(CR$11:CR29)+1)</f>
        <v/>
      </c>
      <c r="CS30" s="63" t="str">
        <f t="shared" si="23"/>
        <v/>
      </c>
      <c r="CT30" s="57" t="s">
        <v>0</v>
      </c>
      <c r="CU30" s="23" t="str">
        <f t="shared" si="54"/>
        <v/>
      </c>
      <c r="CV30" s="57" t="s">
        <v>0</v>
      </c>
      <c r="CW30" s="72" t="str">
        <f>IF(AND(CG30="NEMA",CK30=""),MAX(CW$11:CW29)+1,"")</f>
        <v/>
      </c>
      <c r="CX30" t="s">
        <v>0</v>
      </c>
      <c r="CY30" s="152" t="str">
        <f t="shared" si="24"/>
        <v>M</v>
      </c>
      <c r="CZ30" t="s">
        <v>0</v>
      </c>
      <c r="DA30" s="62" t="str">
        <f t="shared" si="25"/>
        <v/>
      </c>
      <c r="DB30" s="79" t="str">
        <f t="shared" si="26"/>
        <v/>
      </c>
      <c r="DC30" t="s">
        <v>0</v>
      </c>
      <c r="DD30" s="23" t="str">
        <f t="shared" si="55"/>
        <v/>
      </c>
      <c r="DE30" s="57" t="s">
        <v>0</v>
      </c>
      <c r="DF30" s="95" t="str">
        <f t="shared" si="27"/>
        <v>ime-pre-klu-kat</v>
      </c>
      <c r="DG30" s="57" t="s">
        <v>0</v>
      </c>
      <c r="DH30" s="68">
        <f>IF(BZ30="","",MAX(DH$11:DH29)+1)</f>
        <v>1015</v>
      </c>
      <c r="DI30" s="86">
        <f t="shared" si="28"/>
        <v>1009</v>
      </c>
      <c r="DJ30" s="86">
        <f t="shared" si="56"/>
        <v>1889</v>
      </c>
      <c r="DK30" s="86">
        <f t="shared" si="29"/>
        <v>4395</v>
      </c>
      <c r="DL30" s="86">
        <f t="shared" si="30"/>
        <v>1</v>
      </c>
      <c r="DM30" s="86">
        <f t="shared" si="31"/>
        <v>1</v>
      </c>
      <c r="DN30" s="86">
        <f t="shared" si="57"/>
        <v>1</v>
      </c>
      <c r="DO30" s="86"/>
      <c r="DP30" s="86"/>
      <c r="DQ30" s="86"/>
      <c r="DR30" s="63" t="e">
        <f>IF(#REF!="","",#REF!)</f>
        <v>#REF!</v>
      </c>
      <c r="DS30" s="57" t="s">
        <v>0</v>
      </c>
    </row>
    <row r="31" spans="1:123" x14ac:dyDescent="0.25">
      <c r="A31" t="s">
        <v>0</v>
      </c>
      <c r="B31" s="62" t="str">
        <f>IF(csv!E22="","",csv!S22)</f>
        <v>M16</v>
      </c>
      <c r="C31" s="36" t="s">
        <v>0</v>
      </c>
      <c r="D31" s="36" t="str">
        <f>IF(csv!E22="","",csv!E22)</f>
        <v>Mark</v>
      </c>
      <c r="E31" s="36" t="str">
        <f>IF(csv!D22="","",csv!D22)</f>
        <v>Jelinić</v>
      </c>
      <c r="F31" s="36" t="s">
        <v>0</v>
      </c>
      <c r="G31" s="86" t="str">
        <f>IF(csv!L22="","",csv!L22)</f>
        <v>81:36</v>
      </c>
      <c r="H31" s="86" t="str">
        <f>IF(csv!M22="","",csv!M22)</f>
        <v>0</v>
      </c>
      <c r="I31" s="36" t="s">
        <v>0</v>
      </c>
      <c r="J31" s="36" t="str">
        <f>IF(csv!O22="","",csv!O22)</f>
        <v>JAP</v>
      </c>
      <c r="K31" s="36" t="str">
        <f>IF(csv!P22="","",csv!P22)</f>
        <v>OK Japetic</v>
      </c>
      <c r="L31" s="36" t="s">
        <v>0</v>
      </c>
      <c r="M31" s="79" t="str">
        <f>IF(csv!Q22="","",csv!Q22)</f>
        <v>CRO</v>
      </c>
      <c r="N31" s="57" t="s">
        <v>0</v>
      </c>
      <c r="O31" s="62" t="str">
        <f>IF(csv!E22="","",csv!S22)</f>
        <v>M16</v>
      </c>
      <c r="P31" s="86">
        <f>IF(O31="","",IF(COUNTIF(O$11:O30,O31)=0,P30+1,P30))</f>
        <v>3</v>
      </c>
      <c r="Q31" s="102">
        <f t="shared" si="0"/>
        <v>110</v>
      </c>
      <c r="R31" s="103" t="str" cm="1">
        <f t="array" ref="R31">IF(S31="","",INDEX(natjecanjeStaze_naziv,MATCH(S31,natjecanjeStaze_stazaId,0)))</f>
        <v>M16 – M21B</v>
      </c>
      <c r="S31" s="63">
        <f t="shared" si="1"/>
        <v>1009</v>
      </c>
      <c r="T31" s="57" t="s">
        <v>0</v>
      </c>
      <c r="U31" s="191" t="str">
        <f t="shared" si="2"/>
        <v>M16</v>
      </c>
      <c r="V31" s="57" t="s">
        <v>0</v>
      </c>
      <c r="W31" s="62" t="str">
        <f t="shared" si="33"/>
        <v>CRO</v>
      </c>
      <c r="X31" s="86">
        <f t="shared" si="3"/>
        <v>1</v>
      </c>
      <c r="Y31" s="36" t="str">
        <f t="shared" si="34"/>
        <v/>
      </c>
      <c r="Z31" s="79" t="str">
        <f>IF(Y31="","",MAX(Z$11:Z30)+1)</f>
        <v/>
      </c>
      <c r="AA31" s="57" t="s">
        <v>0</v>
      </c>
      <c r="AB31" s="149"/>
      <c r="AC31" s="57" t="s">
        <v>0</v>
      </c>
      <c r="AD31" s="23" t="str">
        <f t="shared" si="4"/>
        <v/>
      </c>
      <c r="AE31" s="57" t="s">
        <v>0</v>
      </c>
      <c r="AF31" s="191" t="str">
        <f t="shared" si="35"/>
        <v>CRO</v>
      </c>
      <c r="AG31" s="57" t="s">
        <v>0</v>
      </c>
      <c r="AH31" s="62" t="str">
        <f t="shared" si="36"/>
        <v>JAP</v>
      </c>
      <c r="AI31" s="36" t="str">
        <f t="shared" si="37"/>
        <v>OK Japetic</v>
      </c>
      <c r="AJ31" s="86">
        <f t="shared" si="5"/>
        <v>1</v>
      </c>
      <c r="AK31" s="36" t="str" cm="1">
        <f t="array" ref="AK31">IF(AJ31="",""&amp;AI31,IF(AJ31="NEMA",AI31,INDEX(klub_naziv,MATCH(INDEX(klubAlias_klubId,AJ31),klub_id,0))))</f>
        <v>OK Japetić</v>
      </c>
      <c r="AL31" s="36" t="str" cm="1">
        <f t="array" ref="AL31">IFERROR(INDEX(registarNatjecatelji,CG31,4),"")</f>
        <v>OK Japetić</v>
      </c>
      <c r="AM31" s="86" t="str">
        <f t="shared" si="38"/>
        <v/>
      </c>
      <c r="AN31" s="79" t="str">
        <f t="shared" si="39"/>
        <v>OK Japetić</v>
      </c>
      <c r="AO31" s="57" t="s">
        <v>0</v>
      </c>
      <c r="AP31" s="95" t="str">
        <f>IF(AJ31&lt;&gt;"NEMA","",IF(IFERROR(MATCH(AI31,AI$11:AI30,0),0)&lt;&gt;0,"",AI31))</f>
        <v/>
      </c>
      <c r="AQ31" s="57" t="s">
        <v>0</v>
      </c>
      <c r="AR31" s="149"/>
      <c r="AS31" s="57" t="s">
        <v>0</v>
      </c>
      <c r="AT31" s="62" t="str">
        <f t="shared" si="6"/>
        <v/>
      </c>
      <c r="AU31" s="36" t="str">
        <f>IF(AT31="","",MAX(AU$11:AU30)+1)</f>
        <v/>
      </c>
      <c r="AV31" s="36" t="str">
        <f t="shared" si="40"/>
        <v/>
      </c>
      <c r="AW31" s="36" t="str">
        <f t="shared" si="41"/>
        <v/>
      </c>
      <c r="AX31" s="36" t="str">
        <f>IF(AR31="","",MAX(AX$11:AX30)+1)</f>
        <v/>
      </c>
      <c r="AY31" s="103" t="str">
        <f t="shared" si="7"/>
        <v/>
      </c>
      <c r="AZ31" s="79" t="str">
        <f t="shared" si="42"/>
        <v/>
      </c>
      <c r="BA31" s="57" t="s">
        <v>0</v>
      </c>
      <c r="BB31" s="23" t="str">
        <f t="shared" si="43"/>
        <v/>
      </c>
      <c r="BC31" s="57" t="s">
        <v>0</v>
      </c>
      <c r="BD31" s="191" t="str">
        <f t="shared" si="44"/>
        <v>OK Japetić</v>
      </c>
      <c r="BE31" s="57" t="s">
        <v>0</v>
      </c>
      <c r="BF31" s="68" t="str">
        <f t="shared" si="45"/>
        <v>81:36</v>
      </c>
      <c r="BG31" s="102" t="str">
        <f t="shared" si="46"/>
        <v>0</v>
      </c>
      <c r="BH31" s="238">
        <f t="shared" si="47"/>
        <v>4896</v>
      </c>
      <c r="BI31" s="239">
        <f t="shared" si="8"/>
        <v>1</v>
      </c>
      <c r="BJ31" s="57" t="s">
        <v>0</v>
      </c>
      <c r="BK31" s="62" t="str">
        <f t="shared" si="48"/>
        <v>Mark</v>
      </c>
      <c r="BL31" s="36" t="str">
        <f t="shared" si="49"/>
        <v>Jelinić</v>
      </c>
      <c r="BM31" s="86">
        <f t="shared" si="9"/>
        <v>1665</v>
      </c>
      <c r="BN31" s="86" t="str">
        <f t="shared" si="10"/>
        <v/>
      </c>
      <c r="BO31" s="36" t="str">
        <f t="shared" si="11"/>
        <v>Mark</v>
      </c>
      <c r="BP31" s="79" t="str">
        <f t="shared" si="12"/>
        <v>Jelinić</v>
      </c>
      <c r="BQ31" s="57" t="s">
        <v>0</v>
      </c>
      <c r="BR31" s="95" t="str">
        <f t="shared" si="13"/>
        <v/>
      </c>
      <c r="BS31" s="57" t="s">
        <v>0</v>
      </c>
      <c r="BT31" s="23" t="str">
        <f>IF(OR(BB31&lt;&gt;"NEMA",BR31&lt;&gt;""),"","SELECT '"&amp;BA31&amp;"',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" s="57" t="s">
        <v>0</v>
      </c>
      <c r="BV31" s="172"/>
      <c r="BW31" s="172"/>
      <c r="BX31" s="172"/>
      <c r="BY31" s="57" t="s">
        <v>0</v>
      </c>
      <c r="BZ31" s="62" t="str">
        <f t="shared" si="14"/>
        <v>Mark – Jelinić – OK Japetić – M16</v>
      </c>
      <c r="CA31" s="63">
        <f t="shared" si="50"/>
        <v>95</v>
      </c>
      <c r="CB31" s="57" t="s">
        <v>0</v>
      </c>
      <c r="CC31" s="62" t="str">
        <f t="shared" si="16"/>
        <v>Mark – Jelinić – OK Japetić</v>
      </c>
      <c r="CD31" s="63">
        <f t="shared" si="51"/>
        <v>95</v>
      </c>
      <c r="CE31" s="57" t="s">
        <v>0</v>
      </c>
      <c r="CF31" s="62" t="str">
        <f t="shared" si="18"/>
        <v>Mark – Jelinić</v>
      </c>
      <c r="CG31" s="63">
        <f t="shared" si="52"/>
        <v>95</v>
      </c>
      <c r="CH31" s="57" t="s">
        <v>0</v>
      </c>
      <c r="CI31" s="68">
        <f t="shared" si="53"/>
        <v>95</v>
      </c>
      <c r="CJ31" s="86" cm="1">
        <f t="array" ref="CJ31">IF(CI31="","",INDEX(imePrezime_id,CI31,0))</f>
        <v>1665</v>
      </c>
      <c r="CK31" s="63" t="str">
        <f t="shared" si="20"/>
        <v/>
      </c>
      <c r="CL31" s="57" t="s">
        <v>0</v>
      </c>
      <c r="CM31" s="23" t="str">
        <f t="shared" si="21"/>
        <v/>
      </c>
      <c r="CN31" s="57" t="s">
        <v>0</v>
      </c>
      <c r="CO31" s="149"/>
      <c r="CP31" s="57" t="s">
        <v>0</v>
      </c>
      <c r="CQ31" s="62" t="str">
        <f t="shared" si="22"/>
        <v/>
      </c>
      <c r="CR31" s="86" t="str">
        <f>IF(CO31="","",MAX(CR$11:CR30)+1)</f>
        <v/>
      </c>
      <c r="CS31" s="63" t="str">
        <f t="shared" si="23"/>
        <v/>
      </c>
      <c r="CT31" s="57" t="s">
        <v>0</v>
      </c>
      <c r="CU31" s="23" t="str">
        <f t="shared" si="54"/>
        <v/>
      </c>
      <c r="CV31" s="57" t="s">
        <v>0</v>
      </c>
      <c r="CW31" s="72" t="str">
        <f>IF(AND(CG31="NEMA",CK31=""),MAX(CW$11:CW30)+1,"")</f>
        <v/>
      </c>
      <c r="CX31" t="s">
        <v>0</v>
      </c>
      <c r="CY31" s="152" t="str">
        <f t="shared" si="24"/>
        <v>M</v>
      </c>
      <c r="CZ31" t="s">
        <v>0</v>
      </c>
      <c r="DA31" s="62" t="str">
        <f t="shared" si="25"/>
        <v/>
      </c>
      <c r="DB31" s="79" t="str">
        <f t="shared" si="26"/>
        <v/>
      </c>
      <c r="DC31" t="s">
        <v>0</v>
      </c>
      <c r="DD31" s="23" t="str">
        <f t="shared" si="55"/>
        <v/>
      </c>
      <c r="DE31" s="57" t="s">
        <v>0</v>
      </c>
      <c r="DF31" s="95" t="str">
        <f t="shared" si="27"/>
        <v>ime-pre-klu(ali)-kat</v>
      </c>
      <c r="DG31" s="57" t="s">
        <v>0</v>
      </c>
      <c r="DH31" s="68">
        <f>IF(BZ31="","",MAX(DH$11:DH30)+1)</f>
        <v>1016</v>
      </c>
      <c r="DI31" s="86">
        <f t="shared" si="28"/>
        <v>1009</v>
      </c>
      <c r="DJ31" s="86">
        <f t="shared" si="56"/>
        <v>1665</v>
      </c>
      <c r="DK31" s="86">
        <f t="shared" si="29"/>
        <v>4896</v>
      </c>
      <c r="DL31" s="86">
        <f t="shared" si="30"/>
        <v>1</v>
      </c>
      <c r="DM31" s="86">
        <f t="shared" si="31"/>
        <v>1</v>
      </c>
      <c r="DN31" s="86">
        <f t="shared" si="57"/>
        <v>3</v>
      </c>
      <c r="DO31" s="86"/>
      <c r="DP31" s="86"/>
      <c r="DQ31" s="86"/>
      <c r="DR31" s="63" t="e">
        <f>IF(#REF!="","",#REF!)</f>
        <v>#REF!</v>
      </c>
      <c r="DS31" s="57" t="s">
        <v>0</v>
      </c>
    </row>
    <row r="32" spans="1:123" x14ac:dyDescent="0.25">
      <c r="A32" t="s">
        <v>0</v>
      </c>
      <c r="B32" s="62" t="str">
        <f>IF(csv!E23="","",csv!S23)</f>
        <v>M16</v>
      </c>
      <c r="C32" s="36" t="s">
        <v>0</v>
      </c>
      <c r="D32" s="36" t="str">
        <f>IF(csv!E23="","",csv!E23)</f>
        <v>Kaan</v>
      </c>
      <c r="E32" s="36" t="str">
        <f>IF(csv!D23="","",csv!D23)</f>
        <v>Yelen</v>
      </c>
      <c r="F32" s="36" t="s">
        <v>0</v>
      </c>
      <c r="G32" s="86" t="str">
        <f>IF(csv!L23="","",csv!L23)</f>
        <v/>
      </c>
      <c r="H32" s="86" t="str">
        <f>IF(csv!M23="","",csv!M23)</f>
        <v>2</v>
      </c>
      <c r="I32" s="36" t="s">
        <v>0</v>
      </c>
      <c r="J32" s="36" t="str">
        <f>IF(csv!O23="","",csv!O23)</f>
        <v>Vihor</v>
      </c>
      <c r="K32" s="36" t="str">
        <f>IF(csv!P23="","",csv!P23)</f>
        <v>OK Vihor</v>
      </c>
      <c r="L32" s="36" t="s">
        <v>0</v>
      </c>
      <c r="M32" s="79" t="str">
        <f>IF(csv!Q23="","",csv!Q23)</f>
        <v>CRO</v>
      </c>
      <c r="N32" s="57" t="s">
        <v>0</v>
      </c>
      <c r="O32" s="62" t="str">
        <f>IF(csv!E23="","",csv!S23)</f>
        <v>M16</v>
      </c>
      <c r="P32" s="86">
        <f>IF(O32="","",IF(COUNTIF(O$11:O31,O32)=0,P31+1,P31))</f>
        <v>3</v>
      </c>
      <c r="Q32" s="102">
        <f t="shared" si="0"/>
        <v>110</v>
      </c>
      <c r="R32" s="103" t="str" cm="1">
        <f t="array" ref="R32">IF(S32="","",INDEX(natjecanjeStaze_naziv,MATCH(S32,natjecanjeStaze_stazaId,0)))</f>
        <v>M16 – M21B</v>
      </c>
      <c r="S32" s="63">
        <f t="shared" si="1"/>
        <v>1009</v>
      </c>
      <c r="T32" s="57" t="s">
        <v>0</v>
      </c>
      <c r="U32" s="191" t="str">
        <f t="shared" si="2"/>
        <v>M16</v>
      </c>
      <c r="V32" s="57" t="s">
        <v>0</v>
      </c>
      <c r="W32" s="62" t="str">
        <f t="shared" si="33"/>
        <v>CRO</v>
      </c>
      <c r="X32" s="86">
        <f t="shared" si="3"/>
        <v>1</v>
      </c>
      <c r="Y32" s="36" t="str">
        <f t="shared" si="34"/>
        <v/>
      </c>
      <c r="Z32" s="79" t="str">
        <f>IF(Y32="","",MAX(Z$11:Z31)+1)</f>
        <v/>
      </c>
      <c r="AA32" s="57" t="s">
        <v>0</v>
      </c>
      <c r="AB32" s="149"/>
      <c r="AC32" s="57" t="s">
        <v>0</v>
      </c>
      <c r="AD32" s="23" t="str">
        <f t="shared" si="4"/>
        <v/>
      </c>
      <c r="AE32" s="57" t="s">
        <v>0</v>
      </c>
      <c r="AF32" s="191" t="str">
        <f t="shared" si="35"/>
        <v>CRO</v>
      </c>
      <c r="AG32" s="57" t="s">
        <v>0</v>
      </c>
      <c r="AH32" s="62" t="str">
        <f t="shared" si="36"/>
        <v>Vihor</v>
      </c>
      <c r="AI32" s="36" t="str">
        <f t="shared" si="37"/>
        <v>OK Vihor</v>
      </c>
      <c r="AJ32" s="86" t="str">
        <f t="shared" si="5"/>
        <v/>
      </c>
      <c r="AK32" s="36" t="str" cm="1">
        <f t="array" ref="AK32">IF(AJ32="",""&amp;AI32,IF(AJ32="NEMA",AI32,INDEX(klub_naziv,MATCH(INDEX(klubAlias_klubId,AJ32),klub_id,0))))</f>
        <v>OK Vihor</v>
      </c>
      <c r="AL32" s="36" t="str" cm="1">
        <f t="array" ref="AL32">IFERROR(INDEX(registarNatjecatelji,CG32,4),"")</f>
        <v>OK Vihor</v>
      </c>
      <c r="AM32" s="86" t="str">
        <f t="shared" si="38"/>
        <v/>
      </c>
      <c r="AN32" s="79" t="str">
        <f t="shared" si="39"/>
        <v>OK Vihor</v>
      </c>
      <c r="AO32" s="57" t="s">
        <v>0</v>
      </c>
      <c r="AP32" s="95" t="str">
        <f>IF(AJ32&lt;&gt;"NEMA","",IF(IFERROR(MATCH(AI32,AI$11:AI31,0),0)&lt;&gt;0,"",AI32))</f>
        <v/>
      </c>
      <c r="AQ32" s="57" t="s">
        <v>0</v>
      </c>
      <c r="AR32" s="149"/>
      <c r="AS32" s="57" t="s">
        <v>0</v>
      </c>
      <c r="AT32" s="62" t="str">
        <f t="shared" si="6"/>
        <v/>
      </c>
      <c r="AU32" s="36" t="str">
        <f>IF(AT32="","",MAX(AU$11:AU31)+1)</f>
        <v/>
      </c>
      <c r="AV32" s="36" t="str">
        <f t="shared" si="40"/>
        <v/>
      </c>
      <c r="AW32" s="36" t="str">
        <f t="shared" si="41"/>
        <v/>
      </c>
      <c r="AX32" s="36" t="str">
        <f>IF(AR32="","",MAX(AX$11:AX31)+1)</f>
        <v/>
      </c>
      <c r="AY32" s="103" t="str">
        <f t="shared" si="7"/>
        <v/>
      </c>
      <c r="AZ32" s="79" t="str">
        <f t="shared" si="42"/>
        <v/>
      </c>
      <c r="BA32" s="57" t="s">
        <v>0</v>
      </c>
      <c r="BB32" s="23" t="str">
        <f t="shared" si="43"/>
        <v/>
      </c>
      <c r="BC32" s="57" t="s">
        <v>0</v>
      </c>
      <c r="BD32" s="191" t="str">
        <f t="shared" si="44"/>
        <v>OK Vihor</v>
      </c>
      <c r="BE32" s="57" t="s">
        <v>0</v>
      </c>
      <c r="BF32" s="68" t="str">
        <f t="shared" si="45"/>
        <v/>
      </c>
      <c r="BG32" s="102" t="str">
        <f t="shared" si="46"/>
        <v>2</v>
      </c>
      <c r="BH32" s="238" t="str">
        <f t="shared" si="47"/>
        <v/>
      </c>
      <c r="BI32" s="239">
        <f t="shared" si="8"/>
        <v>4</v>
      </c>
      <c r="BJ32" s="57" t="s">
        <v>0</v>
      </c>
      <c r="BK32" s="62" t="str">
        <f t="shared" si="48"/>
        <v>Kaan</v>
      </c>
      <c r="BL32" s="36" t="str">
        <f t="shared" si="49"/>
        <v>Yelen</v>
      </c>
      <c r="BM32" s="86">
        <f t="shared" si="9"/>
        <v>1911</v>
      </c>
      <c r="BN32" s="86" t="str">
        <f t="shared" si="10"/>
        <v/>
      </c>
      <c r="BO32" s="36" t="str">
        <f t="shared" si="11"/>
        <v>Kaan</v>
      </c>
      <c r="BP32" s="79" t="str">
        <f t="shared" si="12"/>
        <v>Yelen</v>
      </c>
      <c r="BQ32" s="57" t="s">
        <v>0</v>
      </c>
      <c r="BR32" s="95" t="str">
        <f t="shared" si="13"/>
        <v/>
      </c>
      <c r="BS32" s="57" t="s">
        <v>0</v>
      </c>
      <c r="BT32" s="23" t="str">
        <f>IF(OR(BB32&lt;&gt;"NEMA",BR32&lt;&gt;""),"","SELECT '"&amp;BA32&amp;"',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" s="57" t="s">
        <v>0</v>
      </c>
      <c r="BV32" s="172"/>
      <c r="BW32" s="172"/>
      <c r="BX32" s="172"/>
      <c r="BY32" s="57" t="s">
        <v>0</v>
      </c>
      <c r="BZ32" s="62" t="str">
        <f t="shared" si="14"/>
        <v>Kaan – Yelen – OK Vihor – M16</v>
      </c>
      <c r="CA32" s="63">
        <f t="shared" si="50"/>
        <v>935</v>
      </c>
      <c r="CB32" s="57" t="s">
        <v>0</v>
      </c>
      <c r="CC32" s="62" t="str">
        <f t="shared" si="16"/>
        <v>Kaan – Yelen – OK Vihor</v>
      </c>
      <c r="CD32" s="63">
        <f t="shared" si="51"/>
        <v>935</v>
      </c>
      <c r="CE32" s="57" t="s">
        <v>0</v>
      </c>
      <c r="CF32" s="62" t="str">
        <f t="shared" si="18"/>
        <v>Kaan – Yelen</v>
      </c>
      <c r="CG32" s="63">
        <f t="shared" si="52"/>
        <v>935</v>
      </c>
      <c r="CH32" s="57" t="s">
        <v>0</v>
      </c>
      <c r="CI32" s="68">
        <f t="shared" si="53"/>
        <v>935</v>
      </c>
      <c r="CJ32" s="86" cm="1">
        <f t="array" ref="CJ32">IF(CI32="","",INDEX(imePrezime_id,CI32,0))</f>
        <v>1911</v>
      </c>
      <c r="CK32" s="63" t="str">
        <f t="shared" si="20"/>
        <v/>
      </c>
      <c r="CL32" s="57" t="s">
        <v>0</v>
      </c>
      <c r="CM32" s="23" t="str">
        <f t="shared" si="21"/>
        <v/>
      </c>
      <c r="CN32" s="57" t="s">
        <v>0</v>
      </c>
      <c r="CO32" s="149"/>
      <c r="CP32" s="57" t="s">
        <v>0</v>
      </c>
      <c r="CQ32" s="62" t="str">
        <f t="shared" si="22"/>
        <v/>
      </c>
      <c r="CR32" s="86" t="str">
        <f>IF(CO32="","",MAX(CR$11:CR31)+1)</f>
        <v/>
      </c>
      <c r="CS32" s="63" t="str">
        <f t="shared" si="23"/>
        <v/>
      </c>
      <c r="CT32" s="57" t="s">
        <v>0</v>
      </c>
      <c r="CU32" s="23" t="str">
        <f t="shared" si="54"/>
        <v/>
      </c>
      <c r="CV32" s="57" t="s">
        <v>0</v>
      </c>
      <c r="CW32" s="72" t="str">
        <f>IF(AND(CG32="NEMA",CK32=""),MAX(CW$11:CW31)+1,"")</f>
        <v/>
      </c>
      <c r="CX32" t="s">
        <v>0</v>
      </c>
      <c r="CY32" s="152" t="str">
        <f t="shared" si="24"/>
        <v>M</v>
      </c>
      <c r="CZ32" t="s">
        <v>0</v>
      </c>
      <c r="DA32" s="62" t="str">
        <f t="shared" si="25"/>
        <v/>
      </c>
      <c r="DB32" s="79" t="str">
        <f t="shared" si="26"/>
        <v/>
      </c>
      <c r="DC32" t="s">
        <v>0</v>
      </c>
      <c r="DD32" s="23" t="str">
        <f t="shared" si="55"/>
        <v/>
      </c>
      <c r="DE32" s="57" t="s">
        <v>0</v>
      </c>
      <c r="DF32" s="95" t="str">
        <f t="shared" si="27"/>
        <v>ime-pre-klu-kat</v>
      </c>
      <c r="DG32" s="57" t="s">
        <v>0</v>
      </c>
      <c r="DH32" s="68">
        <f>IF(BZ32="","",MAX(DH$11:DH31)+1)</f>
        <v>1017</v>
      </c>
      <c r="DI32" s="86">
        <f t="shared" si="28"/>
        <v>1009</v>
      </c>
      <c r="DJ32" s="86">
        <f t="shared" si="56"/>
        <v>1911</v>
      </c>
      <c r="DK32" s="86" t="str">
        <f t="shared" si="29"/>
        <v/>
      </c>
      <c r="DL32" s="86">
        <f t="shared" si="30"/>
        <v>4</v>
      </c>
      <c r="DM32" s="86">
        <f t="shared" si="31"/>
        <v>1</v>
      </c>
      <c r="DN32" s="86">
        <f t="shared" si="57"/>
        <v>1</v>
      </c>
      <c r="DO32" s="86"/>
      <c r="DP32" s="86"/>
      <c r="DQ32" s="86"/>
      <c r="DR32" s="63" t="e">
        <f>IF(#REF!="","",#REF!)</f>
        <v>#REF!</v>
      </c>
      <c r="DS32" s="57" t="s">
        <v>0</v>
      </c>
    </row>
    <row r="33" spans="1:123" x14ac:dyDescent="0.25">
      <c r="A33" t="s">
        <v>0</v>
      </c>
      <c r="B33" s="62" t="str">
        <f>IF(csv!E24="","",csv!S24)</f>
        <v>M16</v>
      </c>
      <c r="C33" s="36" t="s">
        <v>0</v>
      </c>
      <c r="D33" s="36" t="str">
        <f>IF(csv!E24="","",csv!E24)</f>
        <v>Vacant</v>
      </c>
      <c r="E33" s="36" t="str">
        <f>IF(csv!D24="","",csv!D24)</f>
        <v/>
      </c>
      <c r="F33" s="36" t="s">
        <v>0</v>
      </c>
      <c r="G33" s="86" t="str">
        <f>IF(csv!L24="","",csv!L24)</f>
        <v/>
      </c>
      <c r="H33" s="86" t="str">
        <f>IF(csv!M24="","",csv!M24)</f>
        <v>0</v>
      </c>
      <c r="I33" s="36" t="s">
        <v>0</v>
      </c>
      <c r="J33" s="36" t="str">
        <f>IF(csv!O24="","",csv!O24)</f>
        <v/>
      </c>
      <c r="K33" s="36" t="str">
        <f>IF(csv!P24="","",csv!P24)</f>
        <v/>
      </c>
      <c r="L33" s="36" t="s">
        <v>0</v>
      </c>
      <c r="M33" s="79" t="str">
        <f>IF(csv!Q24="","",csv!Q24)</f>
        <v/>
      </c>
      <c r="N33" s="57" t="s">
        <v>0</v>
      </c>
      <c r="O33" s="62" t="str">
        <f>IF(csv!E24="","",csv!S24)</f>
        <v>M16</v>
      </c>
      <c r="P33" s="86">
        <f>IF(O33="","",IF(COUNTIF(O$11:O32,O33)=0,P32+1,P32))</f>
        <v>3</v>
      </c>
      <c r="Q33" s="102">
        <f t="shared" si="0"/>
        <v>110</v>
      </c>
      <c r="R33" s="103" t="str" cm="1">
        <f t="array" ref="R33">IF(S33="","",INDEX(natjecanjeStaze_naziv,MATCH(S33,natjecanjeStaze_stazaId,0)))</f>
        <v/>
      </c>
      <c r="S33" s="63" t="str">
        <f t="shared" si="1"/>
        <v/>
      </c>
      <c r="T33" s="57" t="s">
        <v>0</v>
      </c>
      <c r="U33" s="191" t="str">
        <f t="shared" si="2"/>
        <v>M16</v>
      </c>
      <c r="V33" s="57" t="s">
        <v>0</v>
      </c>
      <c r="W33" s="62" t="str">
        <f t="shared" si="33"/>
        <v/>
      </c>
      <c r="X33" s="86" t="str">
        <f t="shared" si="3"/>
        <v/>
      </c>
      <c r="Y33" s="36" t="str">
        <f t="shared" si="34"/>
        <v/>
      </c>
      <c r="Z33" s="79" t="str">
        <f>IF(Y33="","",MAX(Z$11:Z32)+1)</f>
        <v/>
      </c>
      <c r="AA33" s="57" t="s">
        <v>0</v>
      </c>
      <c r="AB33" s="149"/>
      <c r="AC33" s="57" t="s">
        <v>0</v>
      </c>
      <c r="AD33" s="23" t="str">
        <f t="shared" si="4"/>
        <v/>
      </c>
      <c r="AE33" s="57" t="s">
        <v>0</v>
      </c>
      <c r="AF33" s="191" t="str">
        <f t="shared" si="35"/>
        <v/>
      </c>
      <c r="AG33" s="57" t="s">
        <v>0</v>
      </c>
      <c r="AH33" s="62" t="str">
        <f t="shared" si="36"/>
        <v/>
      </c>
      <c r="AI33" s="36" t="str">
        <f t="shared" si="37"/>
        <v/>
      </c>
      <c r="AJ33" s="86" t="str">
        <f t="shared" si="5"/>
        <v/>
      </c>
      <c r="AK33" s="36" t="str" cm="1">
        <f t="array" ref="AK33">IF(AJ33="",""&amp;AI33,IF(AJ33="NEMA",AI33,INDEX(klub_naziv,MATCH(INDEX(klubAlias_klubId,AJ33),klub_id,0))))</f>
        <v/>
      </c>
      <c r="AL33" s="36" t="str" cm="1">
        <f t="array" ref="AL33">IFERROR(INDEX(registarNatjecatelji,CG33,4),"")</f>
        <v/>
      </c>
      <c r="AM33" s="86" t="str">
        <f t="shared" si="38"/>
        <v/>
      </c>
      <c r="AN33" s="79" t="str">
        <f t="shared" si="39"/>
        <v/>
      </c>
      <c r="AO33" s="57" t="s">
        <v>0</v>
      </c>
      <c r="AP33" s="95" t="str">
        <f>IF(AJ33&lt;&gt;"NEMA","",IF(IFERROR(MATCH(AI33,AI$11:AI32,0),0)&lt;&gt;0,"",AI33))</f>
        <v/>
      </c>
      <c r="AQ33" s="57" t="s">
        <v>0</v>
      </c>
      <c r="AR33" s="149"/>
      <c r="AS33" s="57" t="s">
        <v>0</v>
      </c>
      <c r="AT33" s="62" t="str">
        <f t="shared" si="6"/>
        <v/>
      </c>
      <c r="AU33" s="36" t="str">
        <f>IF(AT33="","",MAX(AU$11:AU32)+1)</f>
        <v/>
      </c>
      <c r="AV33" s="36" t="str">
        <f t="shared" si="40"/>
        <v/>
      </c>
      <c r="AW33" s="36" t="str">
        <f t="shared" si="41"/>
        <v/>
      </c>
      <c r="AX33" s="36" t="str">
        <f>IF(AR33="","",MAX(AX$11:AX32)+1)</f>
        <v/>
      </c>
      <c r="AY33" s="103" t="str">
        <f t="shared" si="7"/>
        <v/>
      </c>
      <c r="AZ33" s="79" t="str">
        <f t="shared" si="42"/>
        <v/>
      </c>
      <c r="BA33" s="57" t="s">
        <v>0</v>
      </c>
      <c r="BB33" s="23" t="str">
        <f t="shared" si="43"/>
        <v/>
      </c>
      <c r="BC33" s="57" t="s">
        <v>0</v>
      </c>
      <c r="BD33" s="191" t="str">
        <f t="shared" si="44"/>
        <v/>
      </c>
      <c r="BE33" s="57" t="s">
        <v>0</v>
      </c>
      <c r="BF33" s="68" t="str">
        <f t="shared" si="45"/>
        <v/>
      </c>
      <c r="BG33" s="102" t="str">
        <f t="shared" si="46"/>
        <v>0</v>
      </c>
      <c r="BH33" s="238" t="str">
        <f t="shared" si="47"/>
        <v/>
      </c>
      <c r="BI33" s="239" t="str">
        <f t="shared" si="8"/>
        <v/>
      </c>
      <c r="BJ33" s="57" t="s">
        <v>0</v>
      </c>
      <c r="BK33" s="62" t="str">
        <f t="shared" si="48"/>
        <v>Vacant</v>
      </c>
      <c r="BL33" s="36" t="str">
        <f t="shared" si="49"/>
        <v/>
      </c>
      <c r="BM33" s="86" t="str">
        <f t="shared" si="9"/>
        <v/>
      </c>
      <c r="BN33" s="86" t="str">
        <f t="shared" si="10"/>
        <v/>
      </c>
      <c r="BO33" s="36" t="str">
        <f t="shared" si="11"/>
        <v/>
      </c>
      <c r="BP33" s="79" t="str">
        <f t="shared" si="12"/>
        <v/>
      </c>
      <c r="BQ33" s="57" t="s">
        <v>0</v>
      </c>
      <c r="BR33" s="95" t="str">
        <f t="shared" si="13"/>
        <v/>
      </c>
      <c r="BS33" s="57" t="s">
        <v>0</v>
      </c>
      <c r="BT33" s="23" t="str">
        <f>IF(OR(BB33&lt;&gt;"NEMA",BR33&lt;&gt;""),"","SELECT '"&amp;BA33&amp;"',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" s="57" t="s">
        <v>0</v>
      </c>
      <c r="BV33" s="172"/>
      <c r="BW33" s="172"/>
      <c r="BX33" s="172"/>
      <c r="BY33" s="57" t="s">
        <v>0</v>
      </c>
      <c r="BZ33" s="62" t="str">
        <f t="shared" si="14"/>
        <v/>
      </c>
      <c r="CA33" s="63" t="str">
        <f t="shared" si="50"/>
        <v/>
      </c>
      <c r="CB33" s="57" t="s">
        <v>0</v>
      </c>
      <c r="CC33" s="62" t="str">
        <f t="shared" si="16"/>
        <v/>
      </c>
      <c r="CD33" s="63" t="str">
        <f t="shared" si="51"/>
        <v/>
      </c>
      <c r="CE33" s="57" t="s">
        <v>0</v>
      </c>
      <c r="CF33" s="62" t="str">
        <f t="shared" si="18"/>
        <v/>
      </c>
      <c r="CG33" s="63" t="str">
        <f t="shared" si="52"/>
        <v/>
      </c>
      <c r="CH33" s="57" t="s">
        <v>0</v>
      </c>
      <c r="CI33" s="68" t="str">
        <f t="shared" si="53"/>
        <v/>
      </c>
      <c r="CJ33" s="86" t="str" cm="1">
        <f t="array" ref="CJ33">IF(CI33="","",INDEX(imePrezime_id,CI33,0))</f>
        <v/>
      </c>
      <c r="CK33" s="63" t="str">
        <f t="shared" si="20"/>
        <v/>
      </c>
      <c r="CL33" s="57" t="s">
        <v>0</v>
      </c>
      <c r="CM33" s="23" t="str">
        <f t="shared" si="21"/>
        <v/>
      </c>
      <c r="CN33" s="57" t="s">
        <v>0</v>
      </c>
      <c r="CO33" s="149"/>
      <c r="CP33" s="57" t="s">
        <v>0</v>
      </c>
      <c r="CQ33" s="62" t="str">
        <f t="shared" si="22"/>
        <v/>
      </c>
      <c r="CR33" s="86" t="str">
        <f>IF(CO33="","",MAX(CR$11:CR32)+1)</f>
        <v/>
      </c>
      <c r="CS33" s="63" t="str">
        <f t="shared" si="23"/>
        <v/>
      </c>
      <c r="CT33" s="57" t="s">
        <v>0</v>
      </c>
      <c r="CU33" s="23" t="str">
        <f t="shared" si="54"/>
        <v/>
      </c>
      <c r="CV33" s="57" t="s">
        <v>0</v>
      </c>
      <c r="CW33" s="72" t="str">
        <f>IF(AND(CG33="NEMA",CK33=""),MAX(CW$11:CW32)+1,"")</f>
        <v/>
      </c>
      <c r="CX33" t="s">
        <v>0</v>
      </c>
      <c r="CY33" s="152" t="str">
        <f t="shared" si="24"/>
        <v>M</v>
      </c>
      <c r="CZ33" t="s">
        <v>0</v>
      </c>
      <c r="DA33" s="62" t="str">
        <f t="shared" si="25"/>
        <v/>
      </c>
      <c r="DB33" s="79" t="str">
        <f t="shared" si="26"/>
        <v/>
      </c>
      <c r="DC33" t="s">
        <v>0</v>
      </c>
      <c r="DD33" s="23" t="str">
        <f t="shared" si="55"/>
        <v/>
      </c>
      <c r="DE33" s="57" t="s">
        <v>0</v>
      </c>
      <c r="DF33" s="95" t="str">
        <f t="shared" si="27"/>
        <v/>
      </c>
      <c r="DG33" s="57" t="s">
        <v>0</v>
      </c>
      <c r="DH33" s="68" t="str">
        <f>IF(BZ33="","",MAX(DH$11:DH32)+1)</f>
        <v/>
      </c>
      <c r="DI33" s="86" t="str">
        <f t="shared" si="28"/>
        <v/>
      </c>
      <c r="DJ33" s="86" t="str">
        <f t="shared" si="56"/>
        <v/>
      </c>
      <c r="DK33" s="86" t="str">
        <f t="shared" si="29"/>
        <v/>
      </c>
      <c r="DL33" s="86" t="str">
        <f t="shared" si="30"/>
        <v/>
      </c>
      <c r="DM33" s="86" t="str">
        <f t="shared" si="31"/>
        <v/>
      </c>
      <c r="DN33" s="86" t="str">
        <f t="shared" si="57"/>
        <v/>
      </c>
      <c r="DO33" s="86"/>
      <c r="DP33" s="86"/>
      <c r="DQ33" s="86"/>
      <c r="DR33" s="63" t="e">
        <f>IF(#REF!="","",#REF!)</f>
        <v>#REF!</v>
      </c>
      <c r="DS33" s="57" t="s">
        <v>0</v>
      </c>
    </row>
    <row r="34" spans="1:123" x14ac:dyDescent="0.25">
      <c r="A34" t="s">
        <v>0</v>
      </c>
      <c r="B34" s="62" t="str">
        <f>IF(csv!E25="","",csv!S25)</f>
        <v>M16</v>
      </c>
      <c r="C34" s="36" t="s">
        <v>0</v>
      </c>
      <c r="D34" s="36" t="str">
        <f>IF(csv!E25="","",csv!E25)</f>
        <v>Vacant</v>
      </c>
      <c r="E34" s="36" t="str">
        <f>IF(csv!D25="","",csv!D25)</f>
        <v/>
      </c>
      <c r="F34" s="36" t="s">
        <v>0</v>
      </c>
      <c r="G34" s="86" t="str">
        <f>IF(csv!L25="","",csv!L25)</f>
        <v/>
      </c>
      <c r="H34" s="86" t="str">
        <f>IF(csv!M25="","",csv!M25)</f>
        <v>0</v>
      </c>
      <c r="I34" s="36" t="s">
        <v>0</v>
      </c>
      <c r="J34" s="36" t="str">
        <f>IF(csv!O25="","",csv!O25)</f>
        <v/>
      </c>
      <c r="K34" s="36" t="str">
        <f>IF(csv!P25="","",csv!P25)</f>
        <v/>
      </c>
      <c r="L34" s="36" t="s">
        <v>0</v>
      </c>
      <c r="M34" s="79" t="str">
        <f>IF(csv!Q25="","",csv!Q25)</f>
        <v/>
      </c>
      <c r="N34" s="57" t="s">
        <v>0</v>
      </c>
      <c r="O34" s="62" t="str">
        <f>IF(csv!E25="","",csv!S25)</f>
        <v>M16</v>
      </c>
      <c r="P34" s="86">
        <f>IF(O34="","",IF(COUNTIF(O$11:O33,O34)=0,P33+1,P33))</f>
        <v>3</v>
      </c>
      <c r="Q34" s="102">
        <f t="shared" si="0"/>
        <v>110</v>
      </c>
      <c r="R34" s="103" t="str" cm="1">
        <f t="array" ref="R34">IF(S34="","",INDEX(natjecanjeStaze_naziv,MATCH(S34,natjecanjeStaze_stazaId,0)))</f>
        <v/>
      </c>
      <c r="S34" s="63" t="str">
        <f t="shared" si="1"/>
        <v/>
      </c>
      <c r="T34" s="57" t="s">
        <v>0</v>
      </c>
      <c r="U34" s="191" t="str">
        <f t="shared" si="2"/>
        <v>M16</v>
      </c>
      <c r="V34" s="57" t="s">
        <v>0</v>
      </c>
      <c r="W34" s="62" t="str">
        <f t="shared" si="33"/>
        <v/>
      </c>
      <c r="X34" s="86" t="str">
        <f t="shared" si="3"/>
        <v/>
      </c>
      <c r="Y34" s="36" t="str">
        <f t="shared" si="34"/>
        <v/>
      </c>
      <c r="Z34" s="79" t="str">
        <f>IF(Y34="","",MAX(Z$11:Z33)+1)</f>
        <v/>
      </c>
      <c r="AA34" s="57" t="s">
        <v>0</v>
      </c>
      <c r="AB34" s="149"/>
      <c r="AC34" s="57" t="s">
        <v>0</v>
      </c>
      <c r="AD34" s="23" t="str">
        <f t="shared" si="4"/>
        <v/>
      </c>
      <c r="AE34" s="57" t="s">
        <v>0</v>
      </c>
      <c r="AF34" s="191" t="str">
        <f t="shared" si="35"/>
        <v/>
      </c>
      <c r="AG34" s="57" t="s">
        <v>0</v>
      </c>
      <c r="AH34" s="62" t="str">
        <f t="shared" si="36"/>
        <v/>
      </c>
      <c r="AI34" s="36" t="str">
        <f t="shared" si="37"/>
        <v/>
      </c>
      <c r="AJ34" s="86" t="str">
        <f t="shared" si="5"/>
        <v/>
      </c>
      <c r="AK34" s="36" t="str" cm="1">
        <f t="array" ref="AK34">IF(AJ34="",""&amp;AI34,IF(AJ34="NEMA",AI34,INDEX(klub_naziv,MATCH(INDEX(klubAlias_klubId,AJ34),klub_id,0))))</f>
        <v/>
      </c>
      <c r="AL34" s="36" t="str" cm="1">
        <f t="array" ref="AL34">IFERROR(INDEX(registarNatjecatelji,CG34,4),"")</f>
        <v/>
      </c>
      <c r="AM34" s="86" t="str">
        <f t="shared" si="38"/>
        <v/>
      </c>
      <c r="AN34" s="79" t="str">
        <f t="shared" si="39"/>
        <v/>
      </c>
      <c r="AO34" s="57" t="s">
        <v>0</v>
      </c>
      <c r="AP34" s="95" t="str">
        <f>IF(AJ34&lt;&gt;"NEMA","",IF(IFERROR(MATCH(AI34,AI$11:AI33,0),0)&lt;&gt;0,"",AI34))</f>
        <v/>
      </c>
      <c r="AQ34" s="57" t="s">
        <v>0</v>
      </c>
      <c r="AR34" s="149"/>
      <c r="AS34" s="57" t="s">
        <v>0</v>
      </c>
      <c r="AT34" s="62" t="str">
        <f t="shared" si="6"/>
        <v/>
      </c>
      <c r="AU34" s="36" t="str">
        <f>IF(AT34="","",MAX(AU$11:AU33)+1)</f>
        <v/>
      </c>
      <c r="AV34" s="36" t="str">
        <f t="shared" si="40"/>
        <v/>
      </c>
      <c r="AW34" s="36" t="str">
        <f t="shared" si="41"/>
        <v/>
      </c>
      <c r="AX34" s="36" t="str">
        <f>IF(AR34="","",MAX(AX$11:AX33)+1)</f>
        <v/>
      </c>
      <c r="AY34" s="103" t="str">
        <f t="shared" si="7"/>
        <v/>
      </c>
      <c r="AZ34" s="79" t="str">
        <f t="shared" si="42"/>
        <v/>
      </c>
      <c r="BA34" s="57" t="s">
        <v>0</v>
      </c>
      <c r="BB34" s="23" t="str">
        <f t="shared" si="43"/>
        <v/>
      </c>
      <c r="BC34" s="57" t="s">
        <v>0</v>
      </c>
      <c r="BD34" s="191" t="str">
        <f t="shared" si="44"/>
        <v/>
      </c>
      <c r="BE34" s="57" t="s">
        <v>0</v>
      </c>
      <c r="BF34" s="68" t="str">
        <f t="shared" si="45"/>
        <v/>
      </c>
      <c r="BG34" s="102" t="str">
        <f t="shared" si="46"/>
        <v>0</v>
      </c>
      <c r="BH34" s="238" t="str">
        <f t="shared" si="47"/>
        <v/>
      </c>
      <c r="BI34" s="239" t="str">
        <f t="shared" si="8"/>
        <v/>
      </c>
      <c r="BJ34" s="57" t="s">
        <v>0</v>
      </c>
      <c r="BK34" s="62" t="str">
        <f t="shared" si="48"/>
        <v>Vacant</v>
      </c>
      <c r="BL34" s="36" t="str">
        <f t="shared" si="49"/>
        <v/>
      </c>
      <c r="BM34" s="86" t="str">
        <f t="shared" si="9"/>
        <v/>
      </c>
      <c r="BN34" s="86" t="str">
        <f t="shared" si="10"/>
        <v/>
      </c>
      <c r="BO34" s="36" t="str">
        <f t="shared" si="11"/>
        <v/>
      </c>
      <c r="BP34" s="79" t="str">
        <f t="shared" si="12"/>
        <v/>
      </c>
      <c r="BQ34" s="57" t="s">
        <v>0</v>
      </c>
      <c r="BR34" s="95" t="str">
        <f t="shared" si="13"/>
        <v/>
      </c>
      <c r="BS34" s="57" t="s">
        <v>0</v>
      </c>
      <c r="BT34" s="23" t="str">
        <f>IF(OR(BB34&lt;&gt;"NEMA",BR34&lt;&gt;""),"","SELECT '"&amp;BA34&amp;"',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" s="57" t="s">
        <v>0</v>
      </c>
      <c r="BV34" s="172"/>
      <c r="BW34" s="172"/>
      <c r="BX34" s="172"/>
      <c r="BY34" s="57" t="s">
        <v>0</v>
      </c>
      <c r="BZ34" s="62" t="str">
        <f t="shared" si="14"/>
        <v/>
      </c>
      <c r="CA34" s="63" t="str">
        <f t="shared" si="50"/>
        <v/>
      </c>
      <c r="CB34" s="57" t="s">
        <v>0</v>
      </c>
      <c r="CC34" s="62" t="str">
        <f t="shared" si="16"/>
        <v/>
      </c>
      <c r="CD34" s="63" t="str">
        <f t="shared" si="51"/>
        <v/>
      </c>
      <c r="CE34" s="57" t="s">
        <v>0</v>
      </c>
      <c r="CF34" s="62" t="str">
        <f t="shared" si="18"/>
        <v/>
      </c>
      <c r="CG34" s="63" t="str">
        <f t="shared" si="52"/>
        <v/>
      </c>
      <c r="CH34" s="57" t="s">
        <v>0</v>
      </c>
      <c r="CI34" s="68" t="str">
        <f t="shared" si="53"/>
        <v/>
      </c>
      <c r="CJ34" s="86" t="str" cm="1">
        <f t="array" ref="CJ34">IF(CI34="","",INDEX(imePrezime_id,CI34,0))</f>
        <v/>
      </c>
      <c r="CK34" s="63" t="str">
        <f t="shared" si="20"/>
        <v/>
      </c>
      <c r="CL34" s="57" t="s">
        <v>0</v>
      </c>
      <c r="CM34" s="23" t="str">
        <f t="shared" si="21"/>
        <v/>
      </c>
      <c r="CN34" s="57" t="s">
        <v>0</v>
      </c>
      <c r="CO34" s="149"/>
      <c r="CP34" s="57" t="s">
        <v>0</v>
      </c>
      <c r="CQ34" s="62" t="str">
        <f t="shared" si="22"/>
        <v/>
      </c>
      <c r="CR34" s="86" t="str">
        <f>IF(CO34="","",MAX(CR$11:CR33)+1)</f>
        <v/>
      </c>
      <c r="CS34" s="63" t="str">
        <f t="shared" si="23"/>
        <v/>
      </c>
      <c r="CT34" s="57" t="s">
        <v>0</v>
      </c>
      <c r="CU34" s="23" t="str">
        <f t="shared" si="54"/>
        <v/>
      </c>
      <c r="CV34" s="57" t="s">
        <v>0</v>
      </c>
      <c r="CW34" s="72" t="str">
        <f>IF(AND(CG34="NEMA",CK34=""),MAX(CW$11:CW33)+1,"")</f>
        <v/>
      </c>
      <c r="CX34" t="s">
        <v>0</v>
      </c>
      <c r="CY34" s="152" t="str">
        <f t="shared" si="24"/>
        <v>M</v>
      </c>
      <c r="CZ34" t="s">
        <v>0</v>
      </c>
      <c r="DA34" s="62" t="str">
        <f t="shared" si="25"/>
        <v/>
      </c>
      <c r="DB34" s="79" t="str">
        <f t="shared" si="26"/>
        <v/>
      </c>
      <c r="DC34" t="s">
        <v>0</v>
      </c>
      <c r="DD34" s="23" t="str">
        <f t="shared" si="55"/>
        <v/>
      </c>
      <c r="DE34" s="57" t="s">
        <v>0</v>
      </c>
      <c r="DF34" s="95" t="str">
        <f t="shared" si="27"/>
        <v/>
      </c>
      <c r="DG34" s="57" t="s">
        <v>0</v>
      </c>
      <c r="DH34" s="68" t="str">
        <f>IF(BZ34="","",MAX(DH$11:DH33)+1)</f>
        <v/>
      </c>
      <c r="DI34" s="86" t="str">
        <f t="shared" si="28"/>
        <v/>
      </c>
      <c r="DJ34" s="86" t="str">
        <f t="shared" si="56"/>
        <v/>
      </c>
      <c r="DK34" s="86" t="str">
        <f t="shared" si="29"/>
        <v/>
      </c>
      <c r="DL34" s="86" t="str">
        <f t="shared" si="30"/>
        <v/>
      </c>
      <c r="DM34" s="86" t="str">
        <f t="shared" si="31"/>
        <v/>
      </c>
      <c r="DN34" s="86" t="str">
        <f t="shared" si="57"/>
        <v/>
      </c>
      <c r="DO34" s="86"/>
      <c r="DP34" s="86"/>
      <c r="DQ34" s="86"/>
      <c r="DR34" s="63" t="e">
        <f>IF(#REF!="","",#REF!)</f>
        <v>#REF!</v>
      </c>
      <c r="DS34" s="57" t="s">
        <v>0</v>
      </c>
    </row>
    <row r="35" spans="1:123" x14ac:dyDescent="0.25">
      <c r="A35" t="s">
        <v>0</v>
      </c>
      <c r="B35" s="62" t="str">
        <f>IF(csv!E26="","",csv!S26)</f>
        <v>M20</v>
      </c>
      <c r="C35" s="36" t="s">
        <v>0</v>
      </c>
      <c r="D35" s="36" t="str">
        <f>IF(csv!E26="","",csv!E26)</f>
        <v>Jan</v>
      </c>
      <c r="E35" s="36" t="str">
        <f>IF(csv!D26="","",csv!D26)</f>
        <v>Gobec</v>
      </c>
      <c r="F35" s="36" t="s">
        <v>0</v>
      </c>
      <c r="G35" s="86" t="str">
        <f>IF(csv!L26="","",csv!L26)</f>
        <v>38:22</v>
      </c>
      <c r="H35" s="86" t="str">
        <f>IF(csv!M26="","",csv!M26)</f>
        <v>0</v>
      </c>
      <c r="I35" s="36" t="s">
        <v>0</v>
      </c>
      <c r="J35" s="36" t="str">
        <f>IF(csv!O26="","",csv!O26)</f>
        <v>Vihor</v>
      </c>
      <c r="K35" s="36" t="str">
        <f>IF(csv!P26="","",csv!P26)</f>
        <v>OK Vihor</v>
      </c>
      <c r="L35" s="36" t="s">
        <v>0</v>
      </c>
      <c r="M35" s="79" t="str">
        <f>IF(csv!Q26="","",csv!Q26)</f>
        <v>CRO</v>
      </c>
      <c r="N35" s="57" t="s">
        <v>0</v>
      </c>
      <c r="O35" s="62" t="str">
        <f>IF(csv!E26="","",csv!S26)</f>
        <v>M20</v>
      </c>
      <c r="P35" s="86">
        <f>IF(O35="","",IF(COUNTIF(O$11:O34,O35)=0,P34+1,P34))</f>
        <v>4</v>
      </c>
      <c r="Q35" s="102">
        <f t="shared" si="0"/>
        <v>109</v>
      </c>
      <c r="R35" s="103" t="str" cm="1">
        <f t="array" ref="R35">IF(S35="","",INDEX(natjecanjeStaze_naziv,MATCH(S35,natjecanjeStaze_stazaId,0)))</f>
        <v>Ž21A – M20</v>
      </c>
      <c r="S35" s="63">
        <f t="shared" si="1"/>
        <v>1010</v>
      </c>
      <c r="T35" s="57" t="s">
        <v>0</v>
      </c>
      <c r="U35" s="191" t="str">
        <f t="shared" si="2"/>
        <v>M20</v>
      </c>
      <c r="V35" s="57" t="s">
        <v>0</v>
      </c>
      <c r="W35" s="62" t="str">
        <f t="shared" ref="W35" si="58">IF(M35="","",M35)</f>
        <v>CRO</v>
      </c>
      <c r="X35" s="86">
        <f t="shared" si="3"/>
        <v>1</v>
      </c>
      <c r="Y35" s="36" t="str">
        <f t="shared" ref="Y35" si="59">IF(OR(X35="",X35&lt;&gt;"NEMA"),"",M35)</f>
        <v/>
      </c>
      <c r="Z35" s="79" t="str">
        <f>IF(Y35="","",MAX(Z$11:Z34)+1)</f>
        <v/>
      </c>
      <c r="AA35" s="57" t="s">
        <v>0</v>
      </c>
      <c r="AB35" s="149"/>
      <c r="AC35" s="57" t="s">
        <v>0</v>
      </c>
      <c r="AD35" s="23" t="str">
        <f t="shared" ref="AD35" si="60">IF(Y35="","","INSERT INTO drzava(id,naziv,oznaka) VALUES ("&amp;Z35&amp;",'"&amp;AB35&amp;"','"&amp;UPPER(LEFT(Y35,1))&amp;LOWER(RIGHT(Y35,2))&amp;"');")</f>
        <v/>
      </c>
      <c r="AE35" s="57" t="s">
        <v>0</v>
      </c>
      <c r="AF35" s="191" t="str">
        <f t="shared" ref="AF35" si="61">IF(X35="","",IF(X35="NEMA",Y35,W35))</f>
        <v>CRO</v>
      </c>
      <c r="AG35" s="57" t="s">
        <v>0</v>
      </c>
      <c r="AH35" s="62" t="str">
        <f t="shared" ref="AH35" si="62">IF(J35="","",J35)</f>
        <v>Vihor</v>
      </c>
      <c r="AI35" s="36" t="str">
        <f t="shared" ref="AI35" si="63">IF(K35="","",K35)</f>
        <v>OK Vihor</v>
      </c>
      <c r="AJ35" s="86" t="str">
        <f t="shared" si="5"/>
        <v/>
      </c>
      <c r="AK35" s="36" t="str" cm="1">
        <f t="array" ref="AK35">IF(AJ35="",""&amp;AI35,IF(AJ35="NEMA",AI35,INDEX(klub_naziv,MATCH(INDEX(klubAlias_klubId,AJ35),klub_id,0))))</f>
        <v>OK Vihor</v>
      </c>
      <c r="AL35" s="36" t="str" cm="1">
        <f t="array" ref="AL35">IFERROR(INDEX(registarNatjecatelji,CG35,4),"")</f>
        <v>OK Vihor</v>
      </c>
      <c r="AM35" s="86" t="str">
        <f t="shared" ref="AM35" si="64">IF(AK35=AL35,"",1)</f>
        <v/>
      </c>
      <c r="AN35" s="79" t="str">
        <f t="shared" ref="AN35" si="65">IF(AND(AL35&lt;&gt;"",AL35&lt;&gt;AK35),AL35,""&amp;AK35)</f>
        <v>OK Vihor</v>
      </c>
      <c r="AO35" s="57" t="s">
        <v>0</v>
      </c>
      <c r="AP35" s="95" t="str">
        <f>IF(AJ35&lt;&gt;"NEMA","",IF(IFERROR(MATCH(AI35,AI$11:AI34,0),0)&lt;&gt;0,"",AI35))</f>
        <v/>
      </c>
      <c r="AQ35" s="57" t="s">
        <v>0</v>
      </c>
      <c r="AR35" s="149"/>
      <c r="AS35" s="57" t="s">
        <v>0</v>
      </c>
      <c r="AT35" s="62" t="str">
        <f t="shared" ref="AT35" si="66">IF(AP35="","",IF(AR35="",AP35,""))</f>
        <v/>
      </c>
      <c r="AU35" s="36" t="str">
        <f>IF(AT35="","",MAX(AU$11:AU34)+1)</f>
        <v/>
      </c>
      <c r="AV35" s="36" t="str">
        <f t="shared" ref="AV35" si="67">IF(AT35="","",IF(X35="","",IF(X35="NEMA",Z35,X35)))</f>
        <v/>
      </c>
      <c r="AW35" s="36" t="str">
        <f t="shared" ref="AW35" si="68">IF(AT35="","","INSERT INTO klub(id,naziv,drzava_id,aktivan) VALUES ("&amp;AU35&amp;",'"&amp;AT35&amp;"',"&amp;AV35&amp;",1);")</f>
        <v/>
      </c>
      <c r="AX35" s="36" t="str">
        <f>IF(AR35="","",MAX(AX$11:AX34)+1)</f>
        <v/>
      </c>
      <c r="AY35" s="103" t="str">
        <f t="shared" ref="AY35" si="69">IF(AR35="","",INDEX(klub_id,MATCH(AR35,klub_naziv,0)))</f>
        <v/>
      </c>
      <c r="AZ35" s="79" t="str">
        <f t="shared" ref="AZ35" si="70">IF(AR35="","","INSERT INTO klub_alias(id,alias,klub_id) VALUES ("&amp;AX35&amp;",'"&amp;AR35&amp;"',"&amp;AY35&amp;");")</f>
        <v/>
      </c>
      <c r="BA35" s="57" t="s">
        <v>0</v>
      </c>
      <c r="BB35" s="23" t="str">
        <f t="shared" ref="BB35" si="71">""&amp;AW35&amp;AZ35</f>
        <v/>
      </c>
      <c r="BC35" s="57" t="s">
        <v>0</v>
      </c>
      <c r="BD35" s="191" t="str">
        <f t="shared" ref="BD35" si="72">IF(AN35="","",IF(AR35="",AN35,AR35))</f>
        <v>OK Vihor</v>
      </c>
      <c r="BE35" s="57" t="s">
        <v>0</v>
      </c>
      <c r="BF35" s="68" t="str">
        <f t="shared" ref="BF35" si="73">IF(G35="","",G35)</f>
        <v>38:22</v>
      </c>
      <c r="BG35" s="102" t="str">
        <f t="shared" ref="BG35" si="74">IF(H35="","",H35)</f>
        <v>0</v>
      </c>
      <c r="BH35" s="238">
        <f t="shared" ref="BH35" si="75">IF(BF35="","",VALUE(LEFT(BF35,SEARCH(":",BF35)-1))*60+VALUE(RIGHT(BF35,2)))</f>
        <v>2302</v>
      </c>
      <c r="BI35" s="239">
        <f t="shared" si="8"/>
        <v>1</v>
      </c>
      <c r="BJ35" s="57" t="s">
        <v>0</v>
      </c>
      <c r="BK35" s="62" t="str">
        <f t="shared" ref="BK35" si="76">IF(D35="","",D35)</f>
        <v>Jan</v>
      </c>
      <c r="BL35" s="36" t="str">
        <f t="shared" ref="BL35" si="77">IF(E35="","",E35)</f>
        <v>Gobec</v>
      </c>
      <c r="BM35" s="86">
        <f t="shared" si="9"/>
        <v>1522</v>
      </c>
      <c r="BN35" s="86" t="str">
        <f t="shared" si="10"/>
        <v/>
      </c>
      <c r="BO35" s="36" t="str">
        <f t="shared" si="11"/>
        <v>Jan</v>
      </c>
      <c r="BP35" s="79" t="str">
        <f t="shared" si="12"/>
        <v>Gobec</v>
      </c>
      <c r="BQ35" s="57" t="s">
        <v>0</v>
      </c>
      <c r="BR35" s="95" t="str">
        <f t="shared" si="13"/>
        <v/>
      </c>
      <c r="BS35" s="57" t="s">
        <v>0</v>
      </c>
      <c r="BT35" s="23" t="str">
        <f>IF(OR(BB35&lt;&gt;"NEMA",BR35&lt;&gt;""),"","SELECT '"&amp;BA35&amp;"',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" s="57" t="s">
        <v>0</v>
      </c>
      <c r="BV35" s="172"/>
      <c r="BW35" s="172"/>
      <c r="BX35" s="172"/>
      <c r="BY35" s="57" t="s">
        <v>0</v>
      </c>
      <c r="BZ35" s="62" t="str">
        <f t="shared" si="14"/>
        <v>Jan – Gobec – OK Vihor – M20</v>
      </c>
      <c r="CA35" s="63">
        <f t="shared" si="50"/>
        <v>664</v>
      </c>
      <c r="CB35" s="57" t="s">
        <v>0</v>
      </c>
      <c r="CC35" s="62" t="str">
        <f t="shared" si="16"/>
        <v>Jan – Gobec – OK Vihor</v>
      </c>
      <c r="CD35" s="63">
        <f t="shared" si="51"/>
        <v>664</v>
      </c>
      <c r="CE35" s="57" t="s">
        <v>0</v>
      </c>
      <c r="CF35" s="62" t="str">
        <f t="shared" si="18"/>
        <v>Jan – Gobec</v>
      </c>
      <c r="CG35" s="63">
        <f t="shared" si="52"/>
        <v>664</v>
      </c>
      <c r="CH35" s="57" t="s">
        <v>0</v>
      </c>
      <c r="CI35" s="68">
        <f t="shared" si="53"/>
        <v>664</v>
      </c>
      <c r="CJ35" s="86" cm="1">
        <f t="array" ref="CJ35">IF(CI35="","",INDEX(imePrezime_id,CI35,0))</f>
        <v>1522</v>
      </c>
      <c r="CK35" s="63" t="str">
        <f t="shared" si="20"/>
        <v/>
      </c>
      <c r="CL35" s="57" t="s">
        <v>0</v>
      </c>
      <c r="CM35" s="23" t="str">
        <f t="shared" si="21"/>
        <v/>
      </c>
      <c r="CN35" s="57" t="s">
        <v>0</v>
      </c>
      <c r="CO35" s="149"/>
      <c r="CP35" s="57" t="s">
        <v>0</v>
      </c>
      <c r="CQ35" s="62" t="str">
        <f t="shared" si="22"/>
        <v/>
      </c>
      <c r="CR35" s="86" t="str">
        <f>IF(CO35="","",MAX(CR$11:CR34)+1)</f>
        <v/>
      </c>
      <c r="CS35" s="63" t="str">
        <f t="shared" si="23"/>
        <v/>
      </c>
      <c r="CT35" s="57" t="s">
        <v>0</v>
      </c>
      <c r="CU35" s="23" t="str">
        <f t="shared" si="54"/>
        <v/>
      </c>
      <c r="CV35" s="57" t="s">
        <v>0</v>
      </c>
      <c r="CW35" s="72" t="str">
        <f>IF(AND(CG35="NEMA",CK35=""),MAX(CW$11:CW34)+1,"")</f>
        <v/>
      </c>
      <c r="CX35" t="s">
        <v>0</v>
      </c>
      <c r="CY35" s="152" t="str">
        <f t="shared" si="24"/>
        <v>M</v>
      </c>
      <c r="CZ35" t="s">
        <v>0</v>
      </c>
      <c r="DA35" s="62" t="str">
        <f t="shared" si="25"/>
        <v/>
      </c>
      <c r="DB35" s="79" t="str">
        <f t="shared" si="26"/>
        <v/>
      </c>
      <c r="DC35" t="s">
        <v>0</v>
      </c>
      <c r="DD35" s="23" t="str">
        <f t="shared" si="55"/>
        <v/>
      </c>
      <c r="DE35" s="57" t="s">
        <v>0</v>
      </c>
      <c r="DF35" s="95" t="str">
        <f t="shared" si="27"/>
        <v>ime-pre-klu-kat</v>
      </c>
      <c r="DG35" s="57" t="s">
        <v>0</v>
      </c>
      <c r="DH35" s="68">
        <f>IF(BZ35="","",MAX(DH$11:DH34)+1)</f>
        <v>1018</v>
      </c>
      <c r="DI35" s="86">
        <f t="shared" si="28"/>
        <v>1010</v>
      </c>
      <c r="DJ35" s="86">
        <f t="shared" si="56"/>
        <v>1522</v>
      </c>
      <c r="DK35" s="86">
        <f t="shared" si="29"/>
        <v>2302</v>
      </c>
      <c r="DL35" s="86">
        <f t="shared" si="30"/>
        <v>1</v>
      </c>
      <c r="DM35" s="86">
        <f t="shared" si="31"/>
        <v>1</v>
      </c>
      <c r="DN35" s="86">
        <f t="shared" si="57"/>
        <v>1</v>
      </c>
      <c r="DO35" s="86"/>
      <c r="DP35" s="86"/>
      <c r="DQ35" s="86"/>
      <c r="DR35" s="63" t="e">
        <f>IF(#REF!="","",#REF!)</f>
        <v>#REF!</v>
      </c>
      <c r="DS35" s="57" t="s">
        <v>0</v>
      </c>
    </row>
    <row r="36" spans="1:123" x14ac:dyDescent="0.25">
      <c r="A36" t="s">
        <v>0</v>
      </c>
      <c r="B36" s="62" t="str">
        <f>IF(csv!E27="","",csv!S27)</f>
        <v>M20</v>
      </c>
      <c r="C36" s="36" t="s">
        <v>0</v>
      </c>
      <c r="D36" s="36" t="str">
        <f>IF(csv!E27="","",csv!E27)</f>
        <v>Jura</v>
      </c>
      <c r="E36" s="36" t="str">
        <f>IF(csv!D27="","",csv!D27)</f>
        <v>Kukec</v>
      </c>
      <c r="F36" s="36" t="s">
        <v>0</v>
      </c>
      <c r="G36" s="86" t="str">
        <f>IF(csv!L27="","",csv!L27)</f>
        <v>52:41</v>
      </c>
      <c r="H36" s="86" t="str">
        <f>IF(csv!M27="","",csv!M27)</f>
        <v>0</v>
      </c>
      <c r="I36" s="36" t="s">
        <v>0</v>
      </c>
      <c r="J36" s="36" t="str">
        <f>IF(csv!O27="","",csv!O27)</f>
        <v>Vihor</v>
      </c>
      <c r="K36" s="36" t="str">
        <f>IF(csv!P27="","",csv!P27)</f>
        <v>OK Vihor</v>
      </c>
      <c r="L36" s="36" t="s">
        <v>0</v>
      </c>
      <c r="M36" s="79" t="str">
        <f>IF(csv!Q27="","",csv!Q27)</f>
        <v>CRO</v>
      </c>
      <c r="N36" s="57" t="s">
        <v>0</v>
      </c>
      <c r="O36" s="62" t="str">
        <f>IF(csv!E27="","",csv!S27)</f>
        <v>M20</v>
      </c>
      <c r="P36" s="86">
        <f>IF(O36="","",IF(COUNTIF(O$11:O35,O36)=0,P35+1,P35))</f>
        <v>4</v>
      </c>
      <c r="Q36" s="102">
        <f t="shared" si="0"/>
        <v>109</v>
      </c>
      <c r="R36" s="103" t="str" cm="1">
        <f t="array" ref="R36">IF(S36="","",INDEX(natjecanjeStaze_naziv,MATCH(S36,natjecanjeStaze_stazaId,0)))</f>
        <v>Ž21A – M20</v>
      </c>
      <c r="S36" s="63">
        <f t="shared" si="1"/>
        <v>1010</v>
      </c>
      <c r="T36" s="57" t="s">
        <v>0</v>
      </c>
      <c r="U36" s="191" t="str">
        <f t="shared" si="2"/>
        <v>M20</v>
      </c>
      <c r="V36" s="57" t="s">
        <v>0</v>
      </c>
      <c r="W36" s="62" t="str">
        <f t="shared" ref="W36:W76" si="78">IF(M36="","",M36)</f>
        <v>CRO</v>
      </c>
      <c r="X36" s="86">
        <f t="shared" si="3"/>
        <v>1</v>
      </c>
      <c r="Y36" s="36" t="str">
        <f t="shared" ref="Y36:Y76" si="79">IF(OR(X36="",X36&lt;&gt;"NEMA"),"",M36)</f>
        <v/>
      </c>
      <c r="Z36" s="79" t="str">
        <f>IF(Y36="","",MAX(Z$11:Z35)+1)</f>
        <v/>
      </c>
      <c r="AA36" s="57" t="s">
        <v>0</v>
      </c>
      <c r="AB36" s="149"/>
      <c r="AC36" s="57" t="s">
        <v>0</v>
      </c>
      <c r="AD36" s="23" t="str">
        <f t="shared" ref="AD36:AD76" si="80">IF(Y36="","","INSERT INTO drzava(id,naziv,oznaka) VALUES ("&amp;Z36&amp;",'"&amp;AB36&amp;"','"&amp;UPPER(LEFT(Y36,1))&amp;LOWER(RIGHT(Y36,2))&amp;"');")</f>
        <v/>
      </c>
      <c r="AE36" s="57" t="s">
        <v>0</v>
      </c>
      <c r="AF36" s="191" t="str">
        <f t="shared" ref="AF36:AF76" si="81">IF(X36="","",IF(X36="NEMA",Y36,W36))</f>
        <v>CRO</v>
      </c>
      <c r="AG36" s="57" t="s">
        <v>0</v>
      </c>
      <c r="AH36" s="62" t="str">
        <f t="shared" ref="AH36:AH76" si="82">IF(J36="","",J36)</f>
        <v>Vihor</v>
      </c>
      <c r="AI36" s="36" t="str">
        <f t="shared" ref="AI36:AI76" si="83">IF(K36="","",K36)</f>
        <v>OK Vihor</v>
      </c>
      <c r="AJ36" s="86" t="str">
        <f t="shared" si="5"/>
        <v/>
      </c>
      <c r="AK36" s="36" t="str" cm="1">
        <f t="array" ref="AK36">IF(AJ36="",""&amp;AI36,IF(AJ36="NEMA",AI36,INDEX(klub_naziv,MATCH(INDEX(klubAlias_klubId,AJ36),klub_id,0))))</f>
        <v>OK Vihor</v>
      </c>
      <c r="AL36" s="36" t="str" cm="1">
        <f t="array" ref="AL36">IFERROR(INDEX(registarNatjecatelji,CG36,4),"")</f>
        <v>OK Vihor</v>
      </c>
      <c r="AM36" s="86" t="str">
        <f t="shared" ref="AM36:AM76" si="84">IF(AK36=AL36,"",1)</f>
        <v/>
      </c>
      <c r="AN36" s="79" t="str">
        <f t="shared" ref="AN36:AN76" si="85">IF(AND(AL36&lt;&gt;"",AL36&lt;&gt;AK36),AL36,""&amp;AK36)</f>
        <v>OK Vihor</v>
      </c>
      <c r="AO36" s="57" t="s">
        <v>0</v>
      </c>
      <c r="AP36" s="95" t="str">
        <f>IF(AJ36&lt;&gt;"NEMA","",IF(IFERROR(MATCH(AI36,AI$11:AI35,0),0)&lt;&gt;0,"",AI36))</f>
        <v/>
      </c>
      <c r="AQ36" s="57" t="s">
        <v>0</v>
      </c>
      <c r="AR36" s="149"/>
      <c r="AS36" s="57" t="s">
        <v>0</v>
      </c>
      <c r="AT36" s="62" t="str">
        <f t="shared" ref="AT36:AT76" si="86">IF(AP36="","",IF(AR36="",AP36,""))</f>
        <v/>
      </c>
      <c r="AU36" s="36" t="str">
        <f>IF(AT36="","",MAX(AU$11:AU35)+1)</f>
        <v/>
      </c>
      <c r="AV36" s="36" t="str">
        <f t="shared" ref="AV36:AV76" si="87">IF(AT36="","",IF(X36="","",IF(X36="NEMA",Z36,X36)))</f>
        <v/>
      </c>
      <c r="AW36" s="36" t="str">
        <f t="shared" ref="AW36:AW76" si="88">IF(AT36="","","INSERT INTO klub(id,naziv,drzava_id,aktivan) VALUES ("&amp;AU36&amp;",'"&amp;AT36&amp;"',"&amp;AV36&amp;",1);")</f>
        <v/>
      </c>
      <c r="AX36" s="36" t="str">
        <f>IF(AR36="","",MAX(AX$11:AX35)+1)</f>
        <v/>
      </c>
      <c r="AY36" s="103" t="str">
        <f t="shared" ref="AY36:AY76" si="89">IF(AR36="","",INDEX(klub_id,MATCH(AR36,klub_naziv,0)))</f>
        <v/>
      </c>
      <c r="AZ36" s="79" t="str">
        <f t="shared" ref="AZ36:AZ76" si="90">IF(AR36="","","INSERT INTO klub_alias(id,alias,klub_id) VALUES ("&amp;AX36&amp;",'"&amp;AR36&amp;"',"&amp;AY36&amp;");")</f>
        <v/>
      </c>
      <c r="BA36" s="57" t="s">
        <v>0</v>
      </c>
      <c r="BB36" s="23" t="str">
        <f t="shared" ref="BB36:BB76" si="91">""&amp;AW36&amp;AZ36</f>
        <v/>
      </c>
      <c r="BC36" s="57" t="s">
        <v>0</v>
      </c>
      <c r="BD36" s="191" t="str">
        <f t="shared" ref="BD36:BD76" si="92">IF(AN36="","",IF(AR36="",AN36,AR36))</f>
        <v>OK Vihor</v>
      </c>
      <c r="BE36" s="57" t="s">
        <v>0</v>
      </c>
      <c r="BF36" s="68" t="str">
        <f t="shared" ref="BF36:BF76" si="93">IF(G36="","",G36)</f>
        <v>52:41</v>
      </c>
      <c r="BG36" s="102" t="str">
        <f t="shared" ref="BG36:BG76" si="94">IF(H36="","",H36)</f>
        <v>0</v>
      </c>
      <c r="BH36" s="238">
        <f t="shared" ref="BH36:BH76" si="95">IF(BF36="","",VALUE(LEFT(BF36,SEARCH(":",BF36)-1))*60+VALUE(RIGHT(BF36,2)))</f>
        <v>3161</v>
      </c>
      <c r="BI36" s="239">
        <f t="shared" si="8"/>
        <v>1</v>
      </c>
      <c r="BJ36" s="57" t="s">
        <v>0</v>
      </c>
      <c r="BK36" s="62" t="str">
        <f t="shared" ref="BK36:BK76" si="96">IF(D36="","",D36)</f>
        <v>Jura</v>
      </c>
      <c r="BL36" s="36" t="str">
        <f t="shared" ref="BL36:BL76" si="97">IF(E36="","",E36)</f>
        <v>Kukec</v>
      </c>
      <c r="BM36" s="86">
        <f t="shared" si="9"/>
        <v>1105</v>
      </c>
      <c r="BN36" s="86" t="str">
        <f t="shared" si="10"/>
        <v/>
      </c>
      <c r="BO36" s="36" t="str">
        <f t="shared" si="11"/>
        <v>Jura</v>
      </c>
      <c r="BP36" s="79" t="str">
        <f t="shared" si="12"/>
        <v>Kukec</v>
      </c>
      <c r="BQ36" s="57" t="s">
        <v>0</v>
      </c>
      <c r="BR36" s="95" t="str">
        <f t="shared" si="13"/>
        <v/>
      </c>
      <c r="BS36" s="57" t="s">
        <v>0</v>
      </c>
      <c r="BT36" s="23" t="str">
        <f>IF(OR(BB36&lt;&gt;"NEMA",BR36&lt;&gt;""),"","SELECT '"&amp;BA36&amp;"',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" s="57" t="s">
        <v>0</v>
      </c>
      <c r="BV36" s="172"/>
      <c r="BW36" s="172"/>
      <c r="BX36" s="172"/>
      <c r="BY36" s="57" t="s">
        <v>0</v>
      </c>
      <c r="BZ36" s="62" t="str">
        <f t="shared" si="14"/>
        <v>Jura – Kukec – OK Vihor – M20</v>
      </c>
      <c r="CA36" s="63">
        <f t="shared" si="50"/>
        <v>755</v>
      </c>
      <c r="CB36" s="57" t="s">
        <v>0</v>
      </c>
      <c r="CC36" s="62" t="str">
        <f t="shared" si="16"/>
        <v>Jura – Kukec – OK Vihor</v>
      </c>
      <c r="CD36" s="63">
        <f t="shared" si="51"/>
        <v>755</v>
      </c>
      <c r="CE36" s="57" t="s">
        <v>0</v>
      </c>
      <c r="CF36" s="62" t="str">
        <f t="shared" si="18"/>
        <v>Jura – Kukec</v>
      </c>
      <c r="CG36" s="63">
        <f t="shared" si="52"/>
        <v>755</v>
      </c>
      <c r="CH36" s="57" t="s">
        <v>0</v>
      </c>
      <c r="CI36" s="68">
        <f t="shared" si="53"/>
        <v>755</v>
      </c>
      <c r="CJ36" s="86" cm="1">
        <f t="array" ref="CJ36">IF(CI36="","",INDEX(imePrezime_id,CI36,0))</f>
        <v>1105</v>
      </c>
      <c r="CK36" s="63" t="str">
        <f t="shared" si="20"/>
        <v/>
      </c>
      <c r="CL36" s="57" t="s">
        <v>0</v>
      </c>
      <c r="CM36" s="23" t="str">
        <f t="shared" si="21"/>
        <v/>
      </c>
      <c r="CN36" s="57" t="s">
        <v>0</v>
      </c>
      <c r="CO36" s="149"/>
      <c r="CP36" s="57" t="s">
        <v>0</v>
      </c>
      <c r="CQ36" s="62" t="str">
        <f t="shared" si="22"/>
        <v/>
      </c>
      <c r="CR36" s="86" t="str">
        <f>IF(CO36="","",MAX(CR$11:CR35)+1)</f>
        <v/>
      </c>
      <c r="CS36" s="63" t="str">
        <f t="shared" si="23"/>
        <v/>
      </c>
      <c r="CT36" s="57" t="s">
        <v>0</v>
      </c>
      <c r="CU36" s="23" t="str">
        <f t="shared" si="54"/>
        <v/>
      </c>
      <c r="CV36" s="57" t="s">
        <v>0</v>
      </c>
      <c r="CW36" s="72" t="str">
        <f>IF(AND(CG36="NEMA",CK36=""),MAX(CW$11:CW35)+1,"")</f>
        <v/>
      </c>
      <c r="CX36" t="s">
        <v>0</v>
      </c>
      <c r="CY36" s="152" t="str">
        <f t="shared" si="24"/>
        <v>M</v>
      </c>
      <c r="CZ36" t="s">
        <v>0</v>
      </c>
      <c r="DA36" s="62" t="str">
        <f t="shared" si="25"/>
        <v/>
      </c>
      <c r="DB36" s="79" t="str">
        <f t="shared" si="26"/>
        <v/>
      </c>
      <c r="DC36" t="s">
        <v>0</v>
      </c>
      <c r="DD36" s="23" t="str">
        <f t="shared" si="55"/>
        <v/>
      </c>
      <c r="DE36" s="57" t="s">
        <v>0</v>
      </c>
      <c r="DF36" s="95" t="str">
        <f t="shared" si="27"/>
        <v>ime-pre-klu-kat</v>
      </c>
      <c r="DG36" s="57" t="s">
        <v>0</v>
      </c>
      <c r="DH36" s="68">
        <f>IF(BZ36="","",MAX(DH$11:DH35)+1)</f>
        <v>1019</v>
      </c>
      <c r="DI36" s="86">
        <f t="shared" si="28"/>
        <v>1010</v>
      </c>
      <c r="DJ36" s="86">
        <f t="shared" si="56"/>
        <v>1105</v>
      </c>
      <c r="DK36" s="86">
        <f t="shared" si="29"/>
        <v>3161</v>
      </c>
      <c r="DL36" s="86">
        <f t="shared" si="30"/>
        <v>1</v>
      </c>
      <c r="DM36" s="86">
        <f t="shared" si="31"/>
        <v>1</v>
      </c>
      <c r="DN36" s="86">
        <f t="shared" si="57"/>
        <v>1</v>
      </c>
      <c r="DO36" s="86"/>
      <c r="DP36" s="86"/>
      <c r="DQ36" s="86"/>
      <c r="DR36" s="63" t="e">
        <f>IF(#REF!="","",#REF!)</f>
        <v>#REF!</v>
      </c>
      <c r="DS36" s="57" t="s">
        <v>0</v>
      </c>
    </row>
    <row r="37" spans="1:123" x14ac:dyDescent="0.25">
      <c r="A37" t="s">
        <v>0</v>
      </c>
      <c r="B37" s="62" t="str">
        <f>IF(csv!E28="","",csv!S28)</f>
        <v>M20</v>
      </c>
      <c r="C37" s="36" t="s">
        <v>0</v>
      </c>
      <c r="D37" s="36" t="str">
        <f>IF(csv!E28="","",csv!E28)</f>
        <v>Marko</v>
      </c>
      <c r="E37" s="36" t="str">
        <f>IF(csv!D28="","",csv!D28)</f>
        <v>Jurač</v>
      </c>
      <c r="F37" s="36" t="s">
        <v>0</v>
      </c>
      <c r="G37" s="86" t="str">
        <f>IF(csv!L28="","",csv!L28)</f>
        <v>65:17</v>
      </c>
      <c r="H37" s="86" t="str">
        <f>IF(csv!M28="","",csv!M28)</f>
        <v>0</v>
      </c>
      <c r="I37" s="36" t="s">
        <v>0</v>
      </c>
      <c r="J37" s="36" t="str">
        <f>IF(csv!O28="","",csv!O28)</f>
        <v>Vihor</v>
      </c>
      <c r="K37" s="36" t="str">
        <f>IF(csv!P28="","",csv!P28)</f>
        <v>OK Vihor</v>
      </c>
      <c r="L37" s="36" t="s">
        <v>0</v>
      </c>
      <c r="M37" s="79" t="str">
        <f>IF(csv!Q28="","",csv!Q28)</f>
        <v>CRO</v>
      </c>
      <c r="N37" s="57" t="s">
        <v>0</v>
      </c>
      <c r="O37" s="62" t="str">
        <f>IF(csv!E28="","",csv!S28)</f>
        <v>M20</v>
      </c>
      <c r="P37" s="86">
        <f>IF(O37="","",IF(COUNTIF(O$11:O36,O37)=0,P36+1,P36))</f>
        <v>4</v>
      </c>
      <c r="Q37" s="102">
        <f t="shared" si="0"/>
        <v>109</v>
      </c>
      <c r="R37" s="103" t="str" cm="1">
        <f t="array" ref="R37">IF(S37="","",INDEX(natjecanjeStaze_naziv,MATCH(S37,natjecanjeStaze_stazaId,0)))</f>
        <v>Ž21A – M20</v>
      </c>
      <c r="S37" s="63">
        <f t="shared" si="1"/>
        <v>1010</v>
      </c>
      <c r="T37" s="57" t="s">
        <v>0</v>
      </c>
      <c r="U37" s="191" t="str">
        <f t="shared" si="2"/>
        <v>M20</v>
      </c>
      <c r="V37" s="57" t="s">
        <v>0</v>
      </c>
      <c r="W37" s="62" t="str">
        <f t="shared" si="78"/>
        <v>CRO</v>
      </c>
      <c r="X37" s="86">
        <f t="shared" si="3"/>
        <v>1</v>
      </c>
      <c r="Y37" s="36" t="str">
        <f t="shared" si="79"/>
        <v/>
      </c>
      <c r="Z37" s="79" t="str">
        <f>IF(Y37="","",MAX(Z$11:Z36)+1)</f>
        <v/>
      </c>
      <c r="AA37" s="57" t="s">
        <v>0</v>
      </c>
      <c r="AB37" s="149"/>
      <c r="AC37" s="57" t="s">
        <v>0</v>
      </c>
      <c r="AD37" s="23" t="str">
        <f t="shared" si="80"/>
        <v/>
      </c>
      <c r="AE37" s="57" t="s">
        <v>0</v>
      </c>
      <c r="AF37" s="191" t="str">
        <f t="shared" si="81"/>
        <v>CRO</v>
      </c>
      <c r="AG37" s="57" t="s">
        <v>0</v>
      </c>
      <c r="AH37" s="62" t="str">
        <f t="shared" si="82"/>
        <v>Vihor</v>
      </c>
      <c r="AI37" s="36" t="str">
        <f t="shared" si="83"/>
        <v>OK Vihor</v>
      </c>
      <c r="AJ37" s="86" t="str">
        <f t="shared" si="5"/>
        <v/>
      </c>
      <c r="AK37" s="36" t="str" cm="1">
        <f t="array" ref="AK37">IF(AJ37="",""&amp;AI37,IF(AJ37="NEMA",AI37,INDEX(klub_naziv,MATCH(INDEX(klubAlias_klubId,AJ37),klub_id,0))))</f>
        <v>OK Vihor</v>
      </c>
      <c r="AL37" s="36" t="str" cm="1">
        <f t="array" ref="AL37">IFERROR(INDEX(registarNatjecatelji,CG37,4),"")</f>
        <v>OK Vihor</v>
      </c>
      <c r="AM37" s="86" t="str">
        <f t="shared" si="84"/>
        <v/>
      </c>
      <c r="AN37" s="79" t="str">
        <f t="shared" si="85"/>
        <v>OK Vihor</v>
      </c>
      <c r="AO37" s="57" t="s">
        <v>0</v>
      </c>
      <c r="AP37" s="95" t="str">
        <f>IF(AJ37&lt;&gt;"NEMA","",IF(IFERROR(MATCH(AI37,AI$11:AI36,0),0)&lt;&gt;0,"",AI37))</f>
        <v/>
      </c>
      <c r="AQ37" s="57" t="s">
        <v>0</v>
      </c>
      <c r="AR37" s="149"/>
      <c r="AS37" s="57" t="s">
        <v>0</v>
      </c>
      <c r="AT37" s="62" t="str">
        <f t="shared" si="86"/>
        <v/>
      </c>
      <c r="AU37" s="36" t="str">
        <f>IF(AT37="","",MAX(AU$11:AU36)+1)</f>
        <v/>
      </c>
      <c r="AV37" s="36" t="str">
        <f t="shared" si="87"/>
        <v/>
      </c>
      <c r="AW37" s="36" t="str">
        <f t="shared" si="88"/>
        <v/>
      </c>
      <c r="AX37" s="36" t="str">
        <f>IF(AR37="","",MAX(AX$11:AX36)+1)</f>
        <v/>
      </c>
      <c r="AY37" s="103" t="str">
        <f t="shared" si="89"/>
        <v/>
      </c>
      <c r="AZ37" s="79" t="str">
        <f t="shared" si="90"/>
        <v/>
      </c>
      <c r="BA37" s="57" t="s">
        <v>0</v>
      </c>
      <c r="BB37" s="23" t="str">
        <f t="shared" si="91"/>
        <v/>
      </c>
      <c r="BC37" s="57" t="s">
        <v>0</v>
      </c>
      <c r="BD37" s="191" t="str">
        <f t="shared" si="92"/>
        <v>OK Vihor</v>
      </c>
      <c r="BE37" s="57" t="s">
        <v>0</v>
      </c>
      <c r="BF37" s="68" t="str">
        <f t="shared" si="93"/>
        <v>65:17</v>
      </c>
      <c r="BG37" s="102" t="str">
        <f t="shared" si="94"/>
        <v>0</v>
      </c>
      <c r="BH37" s="238">
        <f t="shared" si="95"/>
        <v>3917</v>
      </c>
      <c r="BI37" s="239">
        <f t="shared" si="8"/>
        <v>1</v>
      </c>
      <c r="BJ37" s="57" t="s">
        <v>0</v>
      </c>
      <c r="BK37" s="62" t="str">
        <f t="shared" si="96"/>
        <v>Marko</v>
      </c>
      <c r="BL37" s="36" t="str">
        <f t="shared" si="97"/>
        <v>Jurač</v>
      </c>
      <c r="BM37" s="86">
        <f t="shared" si="9"/>
        <v>1521</v>
      </c>
      <c r="BN37" s="86" t="str">
        <f t="shared" si="10"/>
        <v/>
      </c>
      <c r="BO37" s="36" t="str">
        <f t="shared" si="11"/>
        <v>Marko</v>
      </c>
      <c r="BP37" s="79" t="str">
        <f t="shared" si="12"/>
        <v>Jurač</v>
      </c>
      <c r="BQ37" s="57" t="s">
        <v>0</v>
      </c>
      <c r="BR37" s="95" t="str">
        <f t="shared" si="13"/>
        <v/>
      </c>
      <c r="BS37" s="57" t="s">
        <v>0</v>
      </c>
      <c r="BT37" s="23" t="str">
        <f>IF(OR(BB37&lt;&gt;"NEMA",BR37&lt;&gt;""),"","SELECT '"&amp;BA37&amp;"',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" s="57" t="s">
        <v>0</v>
      </c>
      <c r="BV37" s="172"/>
      <c r="BW37" s="172"/>
      <c r="BX37" s="172"/>
      <c r="BY37" s="57" t="s">
        <v>0</v>
      </c>
      <c r="BZ37" s="62" t="str">
        <f t="shared" si="14"/>
        <v>Marko – Jurač – OK Vihor – M20</v>
      </c>
      <c r="CA37" s="63">
        <f t="shared" si="50"/>
        <v>709</v>
      </c>
      <c r="CB37" s="57" t="s">
        <v>0</v>
      </c>
      <c r="CC37" s="62" t="str">
        <f t="shared" si="16"/>
        <v>Marko – Jurač – OK Vihor</v>
      </c>
      <c r="CD37" s="63">
        <f t="shared" si="51"/>
        <v>709</v>
      </c>
      <c r="CE37" s="57" t="s">
        <v>0</v>
      </c>
      <c r="CF37" s="62" t="str">
        <f t="shared" si="18"/>
        <v>Marko – Jurač</v>
      </c>
      <c r="CG37" s="63">
        <f t="shared" si="52"/>
        <v>709</v>
      </c>
      <c r="CH37" s="57" t="s">
        <v>0</v>
      </c>
      <c r="CI37" s="68">
        <f t="shared" si="53"/>
        <v>709</v>
      </c>
      <c r="CJ37" s="86" cm="1">
        <f t="array" ref="CJ37">IF(CI37="","",INDEX(imePrezime_id,CI37,0))</f>
        <v>1521</v>
      </c>
      <c r="CK37" s="63" t="str">
        <f t="shared" si="20"/>
        <v/>
      </c>
      <c r="CL37" s="57" t="s">
        <v>0</v>
      </c>
      <c r="CM37" s="23" t="str">
        <f t="shared" si="21"/>
        <v/>
      </c>
      <c r="CN37" s="57" t="s">
        <v>0</v>
      </c>
      <c r="CO37" s="149"/>
      <c r="CP37" s="57" t="s">
        <v>0</v>
      </c>
      <c r="CQ37" s="62" t="str">
        <f t="shared" si="22"/>
        <v/>
      </c>
      <c r="CR37" s="86" t="str">
        <f>IF(CO37="","",MAX(CR$11:CR36)+1)</f>
        <v/>
      </c>
      <c r="CS37" s="63" t="str">
        <f t="shared" si="23"/>
        <v/>
      </c>
      <c r="CT37" s="57" t="s">
        <v>0</v>
      </c>
      <c r="CU37" s="23" t="str">
        <f t="shared" si="54"/>
        <v/>
      </c>
      <c r="CV37" s="57" t="s">
        <v>0</v>
      </c>
      <c r="CW37" s="72" t="str">
        <f>IF(AND(CG37="NEMA",CK37=""),MAX(CW$11:CW36)+1,"")</f>
        <v/>
      </c>
      <c r="CX37" t="s">
        <v>0</v>
      </c>
      <c r="CY37" s="152" t="str">
        <f t="shared" si="24"/>
        <v>M</v>
      </c>
      <c r="CZ37" t="s">
        <v>0</v>
      </c>
      <c r="DA37" s="62" t="str">
        <f t="shared" si="25"/>
        <v/>
      </c>
      <c r="DB37" s="79" t="str">
        <f t="shared" si="26"/>
        <v/>
      </c>
      <c r="DC37" t="s">
        <v>0</v>
      </c>
      <c r="DD37" s="23" t="str">
        <f t="shared" si="55"/>
        <v/>
      </c>
      <c r="DE37" s="57" t="s">
        <v>0</v>
      </c>
      <c r="DF37" s="95" t="str">
        <f t="shared" si="27"/>
        <v>ime-pre-klu-kat</v>
      </c>
      <c r="DG37" s="57" t="s">
        <v>0</v>
      </c>
      <c r="DH37" s="68">
        <f>IF(BZ37="","",MAX(DH$11:DH36)+1)</f>
        <v>1020</v>
      </c>
      <c r="DI37" s="86">
        <f t="shared" si="28"/>
        <v>1010</v>
      </c>
      <c r="DJ37" s="86">
        <f t="shared" si="56"/>
        <v>1521</v>
      </c>
      <c r="DK37" s="86">
        <f t="shared" si="29"/>
        <v>3917</v>
      </c>
      <c r="DL37" s="86">
        <f t="shared" si="30"/>
        <v>1</v>
      </c>
      <c r="DM37" s="86">
        <f t="shared" si="31"/>
        <v>1</v>
      </c>
      <c r="DN37" s="86">
        <f t="shared" si="57"/>
        <v>1</v>
      </c>
      <c r="DO37" s="86"/>
      <c r="DP37" s="86"/>
      <c r="DQ37" s="86"/>
      <c r="DR37" s="63" t="e">
        <f>IF(#REF!="","",#REF!)</f>
        <v>#REF!</v>
      </c>
      <c r="DS37" s="57" t="s">
        <v>0</v>
      </c>
    </row>
    <row r="38" spans="1:123" x14ac:dyDescent="0.25">
      <c r="A38" t="s">
        <v>0</v>
      </c>
      <c r="B38" s="62" t="str">
        <f>IF(csv!E29="","",csv!S29)</f>
        <v>M20</v>
      </c>
      <c r="C38" s="36" t="s">
        <v>0</v>
      </c>
      <c r="D38" s="36" t="str">
        <f>IF(csv!E29="","",csv!E29)</f>
        <v>Antonio</v>
      </c>
      <c r="E38" s="36" t="str">
        <f>IF(csv!D29="","",csv!D29)</f>
        <v>Cindrić</v>
      </c>
      <c r="F38" s="36" t="s">
        <v>0</v>
      </c>
      <c r="G38" s="86" t="str">
        <f>IF(csv!L29="","",csv!L29)</f>
        <v>70:55</v>
      </c>
      <c r="H38" s="86" t="str">
        <f>IF(csv!M29="","",csv!M29)</f>
        <v>0</v>
      </c>
      <c r="I38" s="36" t="s">
        <v>0</v>
      </c>
      <c r="J38" s="36" t="str">
        <f>IF(csv!O29="","",csv!O29)</f>
        <v>OK Jelen</v>
      </c>
      <c r="K38" s="36" t="str">
        <f>IF(csv!P29="","",csv!P29)</f>
        <v>OK Jelen</v>
      </c>
      <c r="L38" s="36" t="s">
        <v>0</v>
      </c>
      <c r="M38" s="79" t="str">
        <f>IF(csv!Q29="","",csv!Q29)</f>
        <v>CRO</v>
      </c>
      <c r="N38" s="57" t="s">
        <v>0</v>
      </c>
      <c r="O38" s="62" t="str">
        <f>IF(csv!E29="","",csv!S29)</f>
        <v>M20</v>
      </c>
      <c r="P38" s="86">
        <f>IF(O38="","",IF(COUNTIF(O$11:O37,O38)=0,P37+1,P37))</f>
        <v>4</v>
      </c>
      <c r="Q38" s="102">
        <f t="shared" si="0"/>
        <v>109</v>
      </c>
      <c r="R38" s="103" t="str" cm="1">
        <f t="array" ref="R38">IF(S38="","",INDEX(natjecanjeStaze_naziv,MATCH(S38,natjecanjeStaze_stazaId,0)))</f>
        <v>Ž21A – M20</v>
      </c>
      <c r="S38" s="63">
        <f t="shared" si="1"/>
        <v>1010</v>
      </c>
      <c r="T38" s="57" t="s">
        <v>0</v>
      </c>
      <c r="U38" s="191" t="str">
        <f t="shared" si="2"/>
        <v>M20</v>
      </c>
      <c r="V38" s="57" t="s">
        <v>0</v>
      </c>
      <c r="W38" s="62" t="str">
        <f t="shared" si="78"/>
        <v>CRO</v>
      </c>
      <c r="X38" s="86">
        <f t="shared" si="3"/>
        <v>1</v>
      </c>
      <c r="Y38" s="36" t="str">
        <f t="shared" si="79"/>
        <v/>
      </c>
      <c r="Z38" s="79" t="str">
        <f>IF(Y38="","",MAX(Z$11:Z37)+1)</f>
        <v/>
      </c>
      <c r="AA38" s="57" t="s">
        <v>0</v>
      </c>
      <c r="AB38" s="149"/>
      <c r="AC38" s="57" t="s">
        <v>0</v>
      </c>
      <c r="AD38" s="23" t="str">
        <f t="shared" si="80"/>
        <v/>
      </c>
      <c r="AE38" s="57" t="s">
        <v>0</v>
      </c>
      <c r="AF38" s="191" t="str">
        <f t="shared" si="81"/>
        <v>CRO</v>
      </c>
      <c r="AG38" s="57" t="s">
        <v>0</v>
      </c>
      <c r="AH38" s="62" t="str">
        <f t="shared" si="82"/>
        <v>OK Jelen</v>
      </c>
      <c r="AI38" s="36" t="str">
        <f t="shared" si="83"/>
        <v>OK Jelen</v>
      </c>
      <c r="AJ38" s="86" t="str">
        <f t="shared" si="5"/>
        <v/>
      </c>
      <c r="AK38" s="36" t="str" cm="1">
        <f t="array" ref="AK38">IF(AJ38="",""&amp;AI38,IF(AJ38="NEMA",AI38,INDEX(klub_naziv,MATCH(INDEX(klubAlias_klubId,AJ38),klub_id,0))))</f>
        <v>OK Jelen</v>
      </c>
      <c r="AL38" s="36" t="str" cm="1">
        <f t="array" ref="AL38">IFERROR(INDEX(registarNatjecatelji,CG38,4),"")</f>
        <v>OK Jelen</v>
      </c>
      <c r="AM38" s="86" t="str">
        <f t="shared" si="84"/>
        <v/>
      </c>
      <c r="AN38" s="79" t="str">
        <f t="shared" si="85"/>
        <v>OK Jelen</v>
      </c>
      <c r="AO38" s="57" t="s">
        <v>0</v>
      </c>
      <c r="AP38" s="95" t="str">
        <f>IF(AJ38&lt;&gt;"NEMA","",IF(IFERROR(MATCH(AI38,AI$11:AI37,0),0)&lt;&gt;0,"",AI38))</f>
        <v/>
      </c>
      <c r="AQ38" s="57" t="s">
        <v>0</v>
      </c>
      <c r="AR38" s="149"/>
      <c r="AS38" s="57" t="s">
        <v>0</v>
      </c>
      <c r="AT38" s="62" t="str">
        <f t="shared" si="86"/>
        <v/>
      </c>
      <c r="AU38" s="36" t="str">
        <f>IF(AT38="","",MAX(AU$11:AU37)+1)</f>
        <v/>
      </c>
      <c r="AV38" s="36" t="str">
        <f t="shared" si="87"/>
        <v/>
      </c>
      <c r="AW38" s="36" t="str">
        <f t="shared" si="88"/>
        <v/>
      </c>
      <c r="AX38" s="36" t="str">
        <f>IF(AR38="","",MAX(AX$11:AX37)+1)</f>
        <v/>
      </c>
      <c r="AY38" s="103" t="str">
        <f t="shared" si="89"/>
        <v/>
      </c>
      <c r="AZ38" s="79" t="str">
        <f t="shared" si="90"/>
        <v/>
      </c>
      <c r="BA38" s="57" t="s">
        <v>0</v>
      </c>
      <c r="BB38" s="23" t="str">
        <f t="shared" si="91"/>
        <v/>
      </c>
      <c r="BC38" s="57" t="s">
        <v>0</v>
      </c>
      <c r="BD38" s="191" t="str">
        <f t="shared" si="92"/>
        <v>OK Jelen</v>
      </c>
      <c r="BE38" s="57" t="s">
        <v>0</v>
      </c>
      <c r="BF38" s="68" t="str">
        <f t="shared" si="93"/>
        <v>70:55</v>
      </c>
      <c r="BG38" s="102" t="str">
        <f t="shared" si="94"/>
        <v>0</v>
      </c>
      <c r="BH38" s="238">
        <f t="shared" si="95"/>
        <v>4255</v>
      </c>
      <c r="BI38" s="239">
        <f t="shared" si="8"/>
        <v>1</v>
      </c>
      <c r="BJ38" s="57" t="s">
        <v>0</v>
      </c>
      <c r="BK38" s="62" t="str">
        <f t="shared" si="96"/>
        <v>Antonio</v>
      </c>
      <c r="BL38" s="36" t="str">
        <f t="shared" si="97"/>
        <v>Cindrić</v>
      </c>
      <c r="BM38" s="86">
        <f t="shared" si="9"/>
        <v>1311</v>
      </c>
      <c r="BN38" s="86" t="str">
        <f t="shared" si="10"/>
        <v/>
      </c>
      <c r="BO38" s="36" t="str">
        <f t="shared" si="11"/>
        <v>Antonio</v>
      </c>
      <c r="BP38" s="79" t="str">
        <f t="shared" si="12"/>
        <v>Cindrić</v>
      </c>
      <c r="BQ38" s="57" t="s">
        <v>0</v>
      </c>
      <c r="BR38" s="95" t="str">
        <f t="shared" si="13"/>
        <v/>
      </c>
      <c r="BS38" s="57" t="s">
        <v>0</v>
      </c>
      <c r="BT38" s="23" t="str">
        <f>IF(OR(BB38&lt;&gt;"NEMA",BR38&lt;&gt;""),"","SELECT '"&amp;BA38&amp;"',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" s="57" t="s">
        <v>0</v>
      </c>
      <c r="BV38" s="172"/>
      <c r="BW38" s="172"/>
      <c r="BX38" s="172"/>
      <c r="BY38" s="57" t="s">
        <v>0</v>
      </c>
      <c r="BZ38" s="62" t="str">
        <f t="shared" si="14"/>
        <v>Antonio – Cindrić – OK Jelen – M20</v>
      </c>
      <c r="CA38" s="63">
        <f t="shared" si="50"/>
        <v>152</v>
      </c>
      <c r="CB38" s="57" t="s">
        <v>0</v>
      </c>
      <c r="CC38" s="62" t="str">
        <f t="shared" si="16"/>
        <v>Antonio – Cindrić – OK Jelen</v>
      </c>
      <c r="CD38" s="63">
        <f t="shared" si="51"/>
        <v>152</v>
      </c>
      <c r="CE38" s="57" t="s">
        <v>0</v>
      </c>
      <c r="CF38" s="62" t="str">
        <f t="shared" si="18"/>
        <v>Antonio – Cindrić</v>
      </c>
      <c r="CG38" s="63">
        <f t="shared" si="52"/>
        <v>152</v>
      </c>
      <c r="CH38" s="57" t="s">
        <v>0</v>
      </c>
      <c r="CI38" s="68">
        <f t="shared" si="53"/>
        <v>152</v>
      </c>
      <c r="CJ38" s="86" cm="1">
        <f t="array" ref="CJ38">IF(CI38="","",INDEX(imePrezime_id,CI38,0))</f>
        <v>1311</v>
      </c>
      <c r="CK38" s="63" t="str">
        <f t="shared" si="20"/>
        <v/>
      </c>
      <c r="CL38" s="57" t="s">
        <v>0</v>
      </c>
      <c r="CM38" s="23" t="str">
        <f t="shared" si="21"/>
        <v/>
      </c>
      <c r="CN38" s="57" t="s">
        <v>0</v>
      </c>
      <c r="CO38" s="149"/>
      <c r="CP38" s="57" t="s">
        <v>0</v>
      </c>
      <c r="CQ38" s="62" t="str">
        <f t="shared" si="22"/>
        <v/>
      </c>
      <c r="CR38" s="86" t="str">
        <f>IF(CO38="","",MAX(CR$11:CR37)+1)</f>
        <v/>
      </c>
      <c r="CS38" s="63" t="str">
        <f t="shared" si="23"/>
        <v/>
      </c>
      <c r="CT38" s="57" t="s">
        <v>0</v>
      </c>
      <c r="CU38" s="23" t="str">
        <f t="shared" si="54"/>
        <v/>
      </c>
      <c r="CV38" s="57" t="s">
        <v>0</v>
      </c>
      <c r="CW38" s="72" t="str">
        <f>IF(AND(CG38="NEMA",CK38=""),MAX(CW$11:CW37)+1,"")</f>
        <v/>
      </c>
      <c r="CX38" t="s">
        <v>0</v>
      </c>
      <c r="CY38" s="152" t="str">
        <f t="shared" si="24"/>
        <v>M</v>
      </c>
      <c r="CZ38" t="s">
        <v>0</v>
      </c>
      <c r="DA38" s="62" t="str">
        <f t="shared" si="25"/>
        <v/>
      </c>
      <c r="DB38" s="79" t="str">
        <f t="shared" si="26"/>
        <v/>
      </c>
      <c r="DC38" t="s">
        <v>0</v>
      </c>
      <c r="DD38" s="23" t="str">
        <f t="shared" si="55"/>
        <v/>
      </c>
      <c r="DE38" s="57" t="s">
        <v>0</v>
      </c>
      <c r="DF38" s="95" t="str">
        <f t="shared" si="27"/>
        <v>ime-pre-klu-kat</v>
      </c>
      <c r="DG38" s="57" t="s">
        <v>0</v>
      </c>
      <c r="DH38" s="68">
        <f>IF(BZ38="","",MAX(DH$11:DH37)+1)</f>
        <v>1021</v>
      </c>
      <c r="DI38" s="86">
        <f t="shared" si="28"/>
        <v>1010</v>
      </c>
      <c r="DJ38" s="86">
        <f t="shared" si="56"/>
        <v>1311</v>
      </c>
      <c r="DK38" s="86">
        <f t="shared" si="29"/>
        <v>4255</v>
      </c>
      <c r="DL38" s="86">
        <f t="shared" si="30"/>
        <v>1</v>
      </c>
      <c r="DM38" s="86">
        <f t="shared" si="31"/>
        <v>1</v>
      </c>
      <c r="DN38" s="86">
        <f t="shared" si="57"/>
        <v>1</v>
      </c>
      <c r="DO38" s="86"/>
      <c r="DP38" s="86"/>
      <c r="DQ38" s="86"/>
      <c r="DR38" s="63" t="e">
        <f>IF(#REF!="","",#REF!)</f>
        <v>#REF!</v>
      </c>
      <c r="DS38" s="57" t="s">
        <v>0</v>
      </c>
    </row>
    <row r="39" spans="1:123" x14ac:dyDescent="0.25">
      <c r="A39" t="s">
        <v>0</v>
      </c>
      <c r="B39" s="62" t="str">
        <f>IF(csv!E30="","",csv!S30)</f>
        <v>M20</v>
      </c>
      <c r="C39" s="36" t="s">
        <v>0</v>
      </c>
      <c r="D39" s="36" t="str">
        <f>IF(csv!E30="","",csv!E30)</f>
        <v>Vacant</v>
      </c>
      <c r="E39" s="36" t="str">
        <f>IF(csv!D30="","",csv!D30)</f>
        <v/>
      </c>
      <c r="F39" s="36" t="s">
        <v>0</v>
      </c>
      <c r="G39" s="86" t="str">
        <f>IF(csv!L30="","",csv!L30)</f>
        <v/>
      </c>
      <c r="H39" s="86" t="str">
        <f>IF(csv!M30="","",csv!M30)</f>
        <v>0</v>
      </c>
      <c r="I39" s="36" t="s">
        <v>0</v>
      </c>
      <c r="J39" s="36" t="str">
        <f>IF(csv!O30="","",csv!O30)</f>
        <v/>
      </c>
      <c r="K39" s="36" t="str">
        <f>IF(csv!P30="","",csv!P30)</f>
        <v/>
      </c>
      <c r="L39" s="36" t="s">
        <v>0</v>
      </c>
      <c r="M39" s="79" t="str">
        <f>IF(csv!Q30="","",csv!Q30)</f>
        <v/>
      </c>
      <c r="N39" s="57" t="s">
        <v>0</v>
      </c>
      <c r="O39" s="62" t="str">
        <f>IF(csv!E30="","",csv!S30)</f>
        <v>M20</v>
      </c>
      <c r="P39" s="86">
        <f>IF(O39="","",IF(COUNTIF(O$11:O38,O39)=0,P38+1,P38))</f>
        <v>4</v>
      </c>
      <c r="Q39" s="102">
        <f t="shared" si="0"/>
        <v>109</v>
      </c>
      <c r="R39" s="103" t="str" cm="1">
        <f t="array" ref="R39">IF(S39="","",INDEX(natjecanjeStaze_naziv,MATCH(S39,natjecanjeStaze_stazaId,0)))</f>
        <v/>
      </c>
      <c r="S39" s="63" t="str">
        <f t="shared" si="1"/>
        <v/>
      </c>
      <c r="T39" s="57" t="s">
        <v>0</v>
      </c>
      <c r="U39" s="191" t="str">
        <f t="shared" si="2"/>
        <v>M20</v>
      </c>
      <c r="V39" s="57" t="s">
        <v>0</v>
      </c>
      <c r="W39" s="62" t="str">
        <f t="shared" si="78"/>
        <v/>
      </c>
      <c r="X39" s="86" t="str">
        <f t="shared" si="3"/>
        <v/>
      </c>
      <c r="Y39" s="36" t="str">
        <f t="shared" si="79"/>
        <v/>
      </c>
      <c r="Z39" s="79" t="str">
        <f>IF(Y39="","",MAX(Z$11:Z38)+1)</f>
        <v/>
      </c>
      <c r="AA39" s="57" t="s">
        <v>0</v>
      </c>
      <c r="AB39" s="149"/>
      <c r="AC39" s="57" t="s">
        <v>0</v>
      </c>
      <c r="AD39" s="23" t="str">
        <f t="shared" si="80"/>
        <v/>
      </c>
      <c r="AE39" s="57" t="s">
        <v>0</v>
      </c>
      <c r="AF39" s="191" t="str">
        <f t="shared" si="81"/>
        <v/>
      </c>
      <c r="AG39" s="57" t="s">
        <v>0</v>
      </c>
      <c r="AH39" s="62" t="str">
        <f t="shared" si="82"/>
        <v/>
      </c>
      <c r="AI39" s="36" t="str">
        <f t="shared" si="83"/>
        <v/>
      </c>
      <c r="AJ39" s="86" t="str">
        <f t="shared" si="5"/>
        <v/>
      </c>
      <c r="AK39" s="36" t="str" cm="1">
        <f t="array" ref="AK39">IF(AJ39="",""&amp;AI39,IF(AJ39="NEMA",AI39,INDEX(klub_naziv,MATCH(INDEX(klubAlias_klubId,AJ39),klub_id,0))))</f>
        <v/>
      </c>
      <c r="AL39" s="36" t="str" cm="1">
        <f t="array" ref="AL39">IFERROR(INDEX(registarNatjecatelji,CG39,4),"")</f>
        <v/>
      </c>
      <c r="AM39" s="86" t="str">
        <f t="shared" si="84"/>
        <v/>
      </c>
      <c r="AN39" s="79" t="str">
        <f t="shared" si="85"/>
        <v/>
      </c>
      <c r="AO39" s="57" t="s">
        <v>0</v>
      </c>
      <c r="AP39" s="95" t="str">
        <f>IF(AJ39&lt;&gt;"NEMA","",IF(IFERROR(MATCH(AI39,AI$11:AI38,0),0)&lt;&gt;0,"",AI39))</f>
        <v/>
      </c>
      <c r="AQ39" s="57" t="s">
        <v>0</v>
      </c>
      <c r="AR39" s="149"/>
      <c r="AS39" s="57" t="s">
        <v>0</v>
      </c>
      <c r="AT39" s="62" t="str">
        <f t="shared" si="86"/>
        <v/>
      </c>
      <c r="AU39" s="36" t="str">
        <f>IF(AT39="","",MAX(AU$11:AU38)+1)</f>
        <v/>
      </c>
      <c r="AV39" s="36" t="str">
        <f t="shared" si="87"/>
        <v/>
      </c>
      <c r="AW39" s="36" t="str">
        <f t="shared" si="88"/>
        <v/>
      </c>
      <c r="AX39" s="36" t="str">
        <f>IF(AR39="","",MAX(AX$11:AX38)+1)</f>
        <v/>
      </c>
      <c r="AY39" s="103" t="str">
        <f t="shared" si="89"/>
        <v/>
      </c>
      <c r="AZ39" s="79" t="str">
        <f t="shared" si="90"/>
        <v/>
      </c>
      <c r="BA39" s="57" t="s">
        <v>0</v>
      </c>
      <c r="BB39" s="23" t="str">
        <f t="shared" si="91"/>
        <v/>
      </c>
      <c r="BC39" s="57" t="s">
        <v>0</v>
      </c>
      <c r="BD39" s="191" t="str">
        <f t="shared" si="92"/>
        <v/>
      </c>
      <c r="BE39" s="57" t="s">
        <v>0</v>
      </c>
      <c r="BF39" s="68" t="str">
        <f t="shared" si="93"/>
        <v/>
      </c>
      <c r="BG39" s="102" t="str">
        <f t="shared" si="94"/>
        <v>0</v>
      </c>
      <c r="BH39" s="238" t="str">
        <f t="shared" si="95"/>
        <v/>
      </c>
      <c r="BI39" s="239" t="str">
        <f t="shared" si="8"/>
        <v/>
      </c>
      <c r="BJ39" s="57" t="s">
        <v>0</v>
      </c>
      <c r="BK39" s="62" t="str">
        <f t="shared" si="96"/>
        <v>Vacant</v>
      </c>
      <c r="BL39" s="36" t="str">
        <f t="shared" si="97"/>
        <v/>
      </c>
      <c r="BM39" s="86" t="str">
        <f t="shared" si="9"/>
        <v/>
      </c>
      <c r="BN39" s="86" t="str">
        <f t="shared" si="10"/>
        <v/>
      </c>
      <c r="BO39" s="36" t="str">
        <f t="shared" si="11"/>
        <v/>
      </c>
      <c r="BP39" s="79" t="str">
        <f t="shared" si="12"/>
        <v/>
      </c>
      <c r="BQ39" s="57" t="s">
        <v>0</v>
      </c>
      <c r="BR39" s="95" t="str">
        <f t="shared" si="13"/>
        <v/>
      </c>
      <c r="BS39" s="57" t="s">
        <v>0</v>
      </c>
      <c r="BT39" s="23" t="str">
        <f>IF(OR(BB39&lt;&gt;"NEMA",BR39&lt;&gt;""),"","SELECT '"&amp;BA39&amp;"',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" s="57" t="s">
        <v>0</v>
      </c>
      <c r="BV39" s="172"/>
      <c r="BW39" s="172"/>
      <c r="BX39" s="172"/>
      <c r="BY39" s="57" t="s">
        <v>0</v>
      </c>
      <c r="BZ39" s="62" t="str">
        <f t="shared" si="14"/>
        <v/>
      </c>
      <c r="CA39" s="63" t="str">
        <f t="shared" si="50"/>
        <v/>
      </c>
      <c r="CB39" s="57" t="s">
        <v>0</v>
      </c>
      <c r="CC39" s="62" t="str">
        <f t="shared" si="16"/>
        <v/>
      </c>
      <c r="CD39" s="63" t="str">
        <f t="shared" si="51"/>
        <v/>
      </c>
      <c r="CE39" s="57" t="s">
        <v>0</v>
      </c>
      <c r="CF39" s="62" t="str">
        <f t="shared" si="18"/>
        <v/>
      </c>
      <c r="CG39" s="63" t="str">
        <f t="shared" si="52"/>
        <v/>
      </c>
      <c r="CH39" s="57" t="s">
        <v>0</v>
      </c>
      <c r="CI39" s="68" t="str">
        <f t="shared" si="53"/>
        <v/>
      </c>
      <c r="CJ39" s="86" t="str" cm="1">
        <f t="array" ref="CJ39">IF(CI39="","",INDEX(imePrezime_id,CI39,0))</f>
        <v/>
      </c>
      <c r="CK39" s="63" t="str">
        <f t="shared" si="20"/>
        <v/>
      </c>
      <c r="CL39" s="57" t="s">
        <v>0</v>
      </c>
      <c r="CM39" s="23" t="str">
        <f t="shared" si="21"/>
        <v/>
      </c>
      <c r="CN39" s="57" t="s">
        <v>0</v>
      </c>
      <c r="CO39" s="149"/>
      <c r="CP39" s="57" t="s">
        <v>0</v>
      </c>
      <c r="CQ39" s="62" t="str">
        <f t="shared" si="22"/>
        <v/>
      </c>
      <c r="CR39" s="86" t="str">
        <f>IF(CO39="","",MAX(CR$11:CR38)+1)</f>
        <v/>
      </c>
      <c r="CS39" s="63" t="str">
        <f t="shared" si="23"/>
        <v/>
      </c>
      <c r="CT39" s="57" t="s">
        <v>0</v>
      </c>
      <c r="CU39" s="23" t="str">
        <f t="shared" si="54"/>
        <v/>
      </c>
      <c r="CV39" s="57" t="s">
        <v>0</v>
      </c>
      <c r="CW39" s="72" t="str">
        <f>IF(AND(CG39="NEMA",CK39=""),MAX(CW$11:CW38)+1,"")</f>
        <v/>
      </c>
      <c r="CX39" t="s">
        <v>0</v>
      </c>
      <c r="CY39" s="152" t="str">
        <f t="shared" si="24"/>
        <v>M</v>
      </c>
      <c r="CZ39" t="s">
        <v>0</v>
      </c>
      <c r="DA39" s="62" t="str">
        <f t="shared" si="25"/>
        <v/>
      </c>
      <c r="DB39" s="79" t="str">
        <f t="shared" si="26"/>
        <v/>
      </c>
      <c r="DC39" t="s">
        <v>0</v>
      </c>
      <c r="DD39" s="23" t="str">
        <f t="shared" si="55"/>
        <v/>
      </c>
      <c r="DE39" s="57" t="s">
        <v>0</v>
      </c>
      <c r="DF39" s="95" t="str">
        <f t="shared" si="27"/>
        <v/>
      </c>
      <c r="DG39" s="57" t="s">
        <v>0</v>
      </c>
      <c r="DH39" s="68" t="str">
        <f>IF(BZ39="","",MAX(DH$11:DH38)+1)</f>
        <v/>
      </c>
      <c r="DI39" s="86" t="str">
        <f t="shared" si="28"/>
        <v/>
      </c>
      <c r="DJ39" s="86" t="str">
        <f t="shared" si="56"/>
        <v/>
      </c>
      <c r="DK39" s="86" t="str">
        <f t="shared" si="29"/>
        <v/>
      </c>
      <c r="DL39" s="86" t="str">
        <f t="shared" si="30"/>
        <v/>
      </c>
      <c r="DM39" s="86" t="str">
        <f t="shared" si="31"/>
        <v/>
      </c>
      <c r="DN39" s="86" t="str">
        <f t="shared" si="57"/>
        <v/>
      </c>
      <c r="DO39" s="86"/>
      <c r="DP39" s="86"/>
      <c r="DQ39" s="86"/>
      <c r="DR39" s="63" t="e">
        <f>IF(#REF!="","",#REF!)</f>
        <v>#REF!</v>
      </c>
      <c r="DS39" s="57" t="s">
        <v>0</v>
      </c>
    </row>
    <row r="40" spans="1:123" x14ac:dyDescent="0.25">
      <c r="A40" t="s">
        <v>0</v>
      </c>
      <c r="B40" s="62" t="str">
        <f>IF(csv!E31="","",csv!S31)</f>
        <v>M20</v>
      </c>
      <c r="C40" s="36" t="s">
        <v>0</v>
      </c>
      <c r="D40" s="36" t="str">
        <f>IF(csv!E31="","",csv!E31)</f>
        <v>Vacant</v>
      </c>
      <c r="E40" s="36" t="str">
        <f>IF(csv!D31="","",csv!D31)</f>
        <v/>
      </c>
      <c r="F40" s="36" t="s">
        <v>0</v>
      </c>
      <c r="G40" s="86" t="str">
        <f>IF(csv!L31="","",csv!L31)</f>
        <v/>
      </c>
      <c r="H40" s="86" t="str">
        <f>IF(csv!M31="","",csv!M31)</f>
        <v>0</v>
      </c>
      <c r="I40" s="36" t="s">
        <v>0</v>
      </c>
      <c r="J40" s="36" t="str">
        <f>IF(csv!O31="","",csv!O31)</f>
        <v/>
      </c>
      <c r="K40" s="36" t="str">
        <f>IF(csv!P31="","",csv!P31)</f>
        <v/>
      </c>
      <c r="L40" s="36" t="s">
        <v>0</v>
      </c>
      <c r="M40" s="79" t="str">
        <f>IF(csv!Q31="","",csv!Q31)</f>
        <v/>
      </c>
      <c r="N40" s="57" t="s">
        <v>0</v>
      </c>
      <c r="O40" s="62" t="str">
        <f>IF(csv!E31="","",csv!S31)</f>
        <v>M20</v>
      </c>
      <c r="P40" s="86">
        <f>IF(O40="","",IF(COUNTIF(O$11:O39,O40)=0,P39+1,P39))</f>
        <v>4</v>
      </c>
      <c r="Q40" s="102">
        <f t="shared" si="0"/>
        <v>109</v>
      </c>
      <c r="R40" s="103" t="str" cm="1">
        <f t="array" ref="R40">IF(S40="","",INDEX(natjecanjeStaze_naziv,MATCH(S40,natjecanjeStaze_stazaId,0)))</f>
        <v/>
      </c>
      <c r="S40" s="63" t="str">
        <f t="shared" si="1"/>
        <v/>
      </c>
      <c r="T40" s="57" t="s">
        <v>0</v>
      </c>
      <c r="U40" s="191" t="str">
        <f t="shared" si="2"/>
        <v>M20</v>
      </c>
      <c r="V40" s="57" t="s">
        <v>0</v>
      </c>
      <c r="W40" s="62" t="str">
        <f t="shared" si="78"/>
        <v/>
      </c>
      <c r="X40" s="86" t="str">
        <f t="shared" si="3"/>
        <v/>
      </c>
      <c r="Y40" s="36" t="str">
        <f t="shared" si="79"/>
        <v/>
      </c>
      <c r="Z40" s="79" t="str">
        <f>IF(Y40="","",MAX(Z$11:Z39)+1)</f>
        <v/>
      </c>
      <c r="AA40" s="57" t="s">
        <v>0</v>
      </c>
      <c r="AB40" s="149"/>
      <c r="AC40" s="57" t="s">
        <v>0</v>
      </c>
      <c r="AD40" s="23" t="str">
        <f t="shared" si="80"/>
        <v/>
      </c>
      <c r="AE40" s="57" t="s">
        <v>0</v>
      </c>
      <c r="AF40" s="191" t="str">
        <f t="shared" si="81"/>
        <v/>
      </c>
      <c r="AG40" s="57" t="s">
        <v>0</v>
      </c>
      <c r="AH40" s="62" t="str">
        <f t="shared" si="82"/>
        <v/>
      </c>
      <c r="AI40" s="36" t="str">
        <f t="shared" si="83"/>
        <v/>
      </c>
      <c r="AJ40" s="86" t="str">
        <f t="shared" si="5"/>
        <v/>
      </c>
      <c r="AK40" s="36" t="str" cm="1">
        <f t="array" ref="AK40">IF(AJ40="",""&amp;AI40,IF(AJ40="NEMA",AI40,INDEX(klub_naziv,MATCH(INDEX(klubAlias_klubId,AJ40),klub_id,0))))</f>
        <v/>
      </c>
      <c r="AL40" s="36" t="str" cm="1">
        <f t="array" ref="AL40">IFERROR(INDEX(registarNatjecatelji,CG40,4),"")</f>
        <v/>
      </c>
      <c r="AM40" s="86" t="str">
        <f t="shared" si="84"/>
        <v/>
      </c>
      <c r="AN40" s="79" t="str">
        <f t="shared" si="85"/>
        <v/>
      </c>
      <c r="AO40" s="57" t="s">
        <v>0</v>
      </c>
      <c r="AP40" s="95" t="str">
        <f>IF(AJ40&lt;&gt;"NEMA","",IF(IFERROR(MATCH(AI40,AI$11:AI39,0),0)&lt;&gt;0,"",AI40))</f>
        <v/>
      </c>
      <c r="AQ40" s="57" t="s">
        <v>0</v>
      </c>
      <c r="AR40" s="149"/>
      <c r="AS40" s="57" t="s">
        <v>0</v>
      </c>
      <c r="AT40" s="62" t="str">
        <f t="shared" si="86"/>
        <v/>
      </c>
      <c r="AU40" s="36" t="str">
        <f>IF(AT40="","",MAX(AU$11:AU39)+1)</f>
        <v/>
      </c>
      <c r="AV40" s="36" t="str">
        <f t="shared" si="87"/>
        <v/>
      </c>
      <c r="AW40" s="36" t="str">
        <f t="shared" si="88"/>
        <v/>
      </c>
      <c r="AX40" s="36" t="str">
        <f>IF(AR40="","",MAX(AX$11:AX39)+1)</f>
        <v/>
      </c>
      <c r="AY40" s="103" t="str">
        <f t="shared" si="89"/>
        <v/>
      </c>
      <c r="AZ40" s="79" t="str">
        <f t="shared" si="90"/>
        <v/>
      </c>
      <c r="BA40" s="57" t="s">
        <v>0</v>
      </c>
      <c r="BB40" s="23" t="str">
        <f t="shared" si="91"/>
        <v/>
      </c>
      <c r="BC40" s="57" t="s">
        <v>0</v>
      </c>
      <c r="BD40" s="191" t="str">
        <f t="shared" si="92"/>
        <v/>
      </c>
      <c r="BE40" s="57" t="s">
        <v>0</v>
      </c>
      <c r="BF40" s="68" t="str">
        <f t="shared" si="93"/>
        <v/>
      </c>
      <c r="BG40" s="102" t="str">
        <f t="shared" si="94"/>
        <v>0</v>
      </c>
      <c r="BH40" s="238" t="str">
        <f t="shared" si="95"/>
        <v/>
      </c>
      <c r="BI40" s="239" t="str">
        <f t="shared" si="8"/>
        <v/>
      </c>
      <c r="BJ40" s="57" t="s">
        <v>0</v>
      </c>
      <c r="BK40" s="62" t="str">
        <f t="shared" si="96"/>
        <v>Vacant</v>
      </c>
      <c r="BL40" s="36" t="str">
        <f t="shared" si="97"/>
        <v/>
      </c>
      <c r="BM40" s="86" t="str">
        <f t="shared" si="9"/>
        <v/>
      </c>
      <c r="BN40" s="86" t="str">
        <f t="shared" si="10"/>
        <v/>
      </c>
      <c r="BO40" s="36" t="str">
        <f t="shared" si="11"/>
        <v/>
      </c>
      <c r="BP40" s="79" t="str">
        <f t="shared" si="12"/>
        <v/>
      </c>
      <c r="BQ40" s="57" t="s">
        <v>0</v>
      </c>
      <c r="BR40" s="95" t="str">
        <f t="shared" si="13"/>
        <v/>
      </c>
      <c r="BS40" s="57" t="s">
        <v>0</v>
      </c>
      <c r="BT40" s="23" t="str">
        <f>IF(OR(BB40&lt;&gt;"NEMA",BR40&lt;&gt;""),"","SELECT '"&amp;BA40&amp;"',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" s="57" t="s">
        <v>0</v>
      </c>
      <c r="BV40" s="172"/>
      <c r="BW40" s="172"/>
      <c r="BX40" s="172"/>
      <c r="BY40" s="57" t="s">
        <v>0</v>
      </c>
      <c r="BZ40" s="62" t="str">
        <f t="shared" si="14"/>
        <v/>
      </c>
      <c r="CA40" s="63" t="str">
        <f t="shared" si="50"/>
        <v/>
      </c>
      <c r="CB40" s="57" t="s">
        <v>0</v>
      </c>
      <c r="CC40" s="62" t="str">
        <f t="shared" si="16"/>
        <v/>
      </c>
      <c r="CD40" s="63" t="str">
        <f t="shared" si="51"/>
        <v/>
      </c>
      <c r="CE40" s="57" t="s">
        <v>0</v>
      </c>
      <c r="CF40" s="62" t="str">
        <f t="shared" si="18"/>
        <v/>
      </c>
      <c r="CG40" s="63" t="str">
        <f t="shared" si="52"/>
        <v/>
      </c>
      <c r="CH40" s="57" t="s">
        <v>0</v>
      </c>
      <c r="CI40" s="68" t="str">
        <f t="shared" si="53"/>
        <v/>
      </c>
      <c r="CJ40" s="86" t="str" cm="1">
        <f t="array" ref="CJ40">IF(CI40="","",INDEX(imePrezime_id,CI40,0))</f>
        <v/>
      </c>
      <c r="CK40" s="63" t="str">
        <f t="shared" si="20"/>
        <v/>
      </c>
      <c r="CL40" s="57" t="s">
        <v>0</v>
      </c>
      <c r="CM40" s="23" t="str">
        <f t="shared" si="21"/>
        <v/>
      </c>
      <c r="CN40" s="57" t="s">
        <v>0</v>
      </c>
      <c r="CO40" s="149"/>
      <c r="CP40" s="57" t="s">
        <v>0</v>
      </c>
      <c r="CQ40" s="62" t="str">
        <f t="shared" si="22"/>
        <v/>
      </c>
      <c r="CR40" s="86" t="str">
        <f>IF(CO40="","",MAX(CR$11:CR39)+1)</f>
        <v/>
      </c>
      <c r="CS40" s="63" t="str">
        <f t="shared" si="23"/>
        <v/>
      </c>
      <c r="CT40" s="57" t="s">
        <v>0</v>
      </c>
      <c r="CU40" s="23" t="str">
        <f t="shared" si="54"/>
        <v/>
      </c>
      <c r="CV40" s="57" t="s">
        <v>0</v>
      </c>
      <c r="CW40" s="72" t="str">
        <f>IF(AND(CG40="NEMA",CK40=""),MAX(CW$11:CW39)+1,"")</f>
        <v/>
      </c>
      <c r="CX40" t="s">
        <v>0</v>
      </c>
      <c r="CY40" s="152" t="str">
        <f t="shared" si="24"/>
        <v>M</v>
      </c>
      <c r="CZ40" t="s">
        <v>0</v>
      </c>
      <c r="DA40" s="62" t="str">
        <f t="shared" si="25"/>
        <v/>
      </c>
      <c r="DB40" s="79" t="str">
        <f t="shared" si="26"/>
        <v/>
      </c>
      <c r="DC40" t="s">
        <v>0</v>
      </c>
      <c r="DD40" s="23" t="str">
        <f t="shared" si="55"/>
        <v/>
      </c>
      <c r="DE40" s="57" t="s">
        <v>0</v>
      </c>
      <c r="DF40" s="95" t="str">
        <f t="shared" si="27"/>
        <v/>
      </c>
      <c r="DG40" s="57" t="s">
        <v>0</v>
      </c>
      <c r="DH40" s="68" t="str">
        <f>IF(BZ40="","",MAX(DH$11:DH39)+1)</f>
        <v/>
      </c>
      <c r="DI40" s="86" t="str">
        <f t="shared" si="28"/>
        <v/>
      </c>
      <c r="DJ40" s="86" t="str">
        <f t="shared" si="56"/>
        <v/>
      </c>
      <c r="DK40" s="86" t="str">
        <f t="shared" si="29"/>
        <v/>
      </c>
      <c r="DL40" s="86" t="str">
        <f t="shared" si="30"/>
        <v/>
      </c>
      <c r="DM40" s="86" t="str">
        <f t="shared" si="31"/>
        <v/>
      </c>
      <c r="DN40" s="86" t="str">
        <f t="shared" si="57"/>
        <v/>
      </c>
      <c r="DO40" s="86"/>
      <c r="DP40" s="86"/>
      <c r="DQ40" s="86"/>
      <c r="DR40" s="63" t="e">
        <f>IF(#REF!="","",#REF!)</f>
        <v>#REF!</v>
      </c>
      <c r="DS40" s="57" t="s">
        <v>0</v>
      </c>
    </row>
    <row r="41" spans="1:123" x14ac:dyDescent="0.25">
      <c r="A41" t="s">
        <v>0</v>
      </c>
      <c r="B41" s="62" t="str">
        <f>IF(csv!E32="","",csv!S32)</f>
        <v>M20</v>
      </c>
      <c r="C41" s="36" t="s">
        <v>0</v>
      </c>
      <c r="D41" s="36" t="str">
        <f>IF(csv!E32="","",csv!E32)</f>
        <v>Noa</v>
      </c>
      <c r="E41" s="36" t="str">
        <f>IF(csv!D32="","",csv!D32)</f>
        <v>Kolarek</v>
      </c>
      <c r="F41" s="36" t="s">
        <v>0</v>
      </c>
      <c r="G41" s="86" t="str">
        <f>IF(csv!L32="","",csv!L32)</f>
        <v/>
      </c>
      <c r="H41" s="86" t="str">
        <f>IF(csv!M32="","",csv!M32)</f>
        <v>1</v>
      </c>
      <c r="I41" s="36" t="s">
        <v>0</v>
      </c>
      <c r="J41" s="36" t="str">
        <f>IF(csv!O32="","",csv!O32)</f>
        <v>Vihor</v>
      </c>
      <c r="K41" s="36" t="str">
        <f>IF(csv!P32="","",csv!P32)</f>
        <v>OK Vihor</v>
      </c>
      <c r="L41" s="36" t="s">
        <v>0</v>
      </c>
      <c r="M41" s="79" t="str">
        <f>IF(csv!Q32="","",csv!Q32)</f>
        <v>CRO</v>
      </c>
      <c r="N41" s="57" t="s">
        <v>0</v>
      </c>
      <c r="O41" s="62" t="str">
        <f>IF(csv!E32="","",csv!S32)</f>
        <v>M20</v>
      </c>
      <c r="P41" s="86">
        <f>IF(O41="","",IF(COUNTIF(O$11:O40,O41)=0,P40+1,P40))</f>
        <v>4</v>
      </c>
      <c r="Q41" s="102">
        <f t="shared" si="0"/>
        <v>109</v>
      </c>
      <c r="R41" s="103" t="str" cm="1">
        <f t="array" ref="R41">IF(S41="","",INDEX(natjecanjeStaze_naziv,MATCH(S41,natjecanjeStaze_stazaId,0)))</f>
        <v>Ž21A – M20</v>
      </c>
      <c r="S41" s="63">
        <f t="shared" si="1"/>
        <v>1010</v>
      </c>
      <c r="T41" s="57" t="s">
        <v>0</v>
      </c>
      <c r="U41" s="191" t="str">
        <f t="shared" si="2"/>
        <v>M20</v>
      </c>
      <c r="V41" s="57" t="s">
        <v>0</v>
      </c>
      <c r="W41" s="62" t="str">
        <f t="shared" si="78"/>
        <v>CRO</v>
      </c>
      <c r="X41" s="86">
        <f t="shared" si="3"/>
        <v>1</v>
      </c>
      <c r="Y41" s="36" t="str">
        <f t="shared" si="79"/>
        <v/>
      </c>
      <c r="Z41" s="79" t="str">
        <f>IF(Y41="","",MAX(Z$11:Z40)+1)</f>
        <v/>
      </c>
      <c r="AA41" s="57" t="s">
        <v>0</v>
      </c>
      <c r="AB41" s="149"/>
      <c r="AC41" s="57" t="s">
        <v>0</v>
      </c>
      <c r="AD41" s="23" t="str">
        <f t="shared" si="80"/>
        <v/>
      </c>
      <c r="AE41" s="57" t="s">
        <v>0</v>
      </c>
      <c r="AF41" s="191" t="str">
        <f t="shared" si="81"/>
        <v>CRO</v>
      </c>
      <c r="AG41" s="57" t="s">
        <v>0</v>
      </c>
      <c r="AH41" s="62" t="str">
        <f t="shared" si="82"/>
        <v>Vihor</v>
      </c>
      <c r="AI41" s="36" t="str">
        <f t="shared" si="83"/>
        <v>OK Vihor</v>
      </c>
      <c r="AJ41" s="86" t="str">
        <f t="shared" si="5"/>
        <v/>
      </c>
      <c r="AK41" s="36" t="str" cm="1">
        <f t="array" ref="AK41">IF(AJ41="",""&amp;AI41,IF(AJ41="NEMA",AI41,INDEX(klub_naziv,MATCH(INDEX(klubAlias_klubId,AJ41),klub_id,0))))</f>
        <v>OK Vihor</v>
      </c>
      <c r="AL41" s="36" t="str" cm="1">
        <f t="array" ref="AL41">IFERROR(INDEX(registarNatjecatelji,CG41,4),"")</f>
        <v>OK Vihor</v>
      </c>
      <c r="AM41" s="86" t="str">
        <f t="shared" si="84"/>
        <v/>
      </c>
      <c r="AN41" s="79" t="str">
        <f t="shared" si="85"/>
        <v>OK Vihor</v>
      </c>
      <c r="AO41" s="57" t="s">
        <v>0</v>
      </c>
      <c r="AP41" s="95" t="str">
        <f>IF(AJ41&lt;&gt;"NEMA","",IF(IFERROR(MATCH(AI41,AI$11:AI40,0),0)&lt;&gt;0,"",AI41))</f>
        <v/>
      </c>
      <c r="AQ41" s="57" t="s">
        <v>0</v>
      </c>
      <c r="AR41" s="149"/>
      <c r="AS41" s="57" t="s">
        <v>0</v>
      </c>
      <c r="AT41" s="62" t="str">
        <f t="shared" si="86"/>
        <v/>
      </c>
      <c r="AU41" s="36" t="str">
        <f>IF(AT41="","",MAX(AU$11:AU40)+1)</f>
        <v/>
      </c>
      <c r="AV41" s="36" t="str">
        <f t="shared" si="87"/>
        <v/>
      </c>
      <c r="AW41" s="36" t="str">
        <f t="shared" si="88"/>
        <v/>
      </c>
      <c r="AX41" s="36" t="str">
        <f>IF(AR41="","",MAX(AX$11:AX40)+1)</f>
        <v/>
      </c>
      <c r="AY41" s="103" t="str">
        <f t="shared" si="89"/>
        <v/>
      </c>
      <c r="AZ41" s="79" t="str">
        <f t="shared" si="90"/>
        <v/>
      </c>
      <c r="BA41" s="57" t="s">
        <v>0</v>
      </c>
      <c r="BB41" s="23" t="str">
        <f t="shared" si="91"/>
        <v/>
      </c>
      <c r="BC41" s="57" t="s">
        <v>0</v>
      </c>
      <c r="BD41" s="191" t="str">
        <f t="shared" si="92"/>
        <v>OK Vihor</v>
      </c>
      <c r="BE41" s="57" t="s">
        <v>0</v>
      </c>
      <c r="BF41" s="68" t="str">
        <f t="shared" si="93"/>
        <v/>
      </c>
      <c r="BG41" s="102" t="str">
        <f t="shared" si="94"/>
        <v>1</v>
      </c>
      <c r="BH41" s="238" t="str">
        <f t="shared" si="95"/>
        <v/>
      </c>
      <c r="BI41" s="239">
        <f t="shared" si="8"/>
        <v>6</v>
      </c>
      <c r="BJ41" s="57" t="s">
        <v>0</v>
      </c>
      <c r="BK41" s="62" t="str">
        <f t="shared" si="96"/>
        <v>Noa</v>
      </c>
      <c r="BL41" s="36" t="str">
        <f t="shared" si="97"/>
        <v>Kolarek</v>
      </c>
      <c r="BM41" s="86">
        <f t="shared" si="9"/>
        <v>1191</v>
      </c>
      <c r="BN41" s="86" t="str">
        <f t="shared" si="10"/>
        <v/>
      </c>
      <c r="BO41" s="36" t="str">
        <f t="shared" si="11"/>
        <v>Noa</v>
      </c>
      <c r="BP41" s="79" t="str">
        <f t="shared" si="12"/>
        <v>Kolarek</v>
      </c>
      <c r="BQ41" s="57" t="s">
        <v>0</v>
      </c>
      <c r="BR41" s="95" t="str">
        <f t="shared" si="13"/>
        <v/>
      </c>
      <c r="BS41" s="57" t="s">
        <v>0</v>
      </c>
      <c r="BT41" s="23" t="str">
        <f>IF(OR(BB41&lt;&gt;"NEMA",BR41&lt;&gt;""),"","SELECT '"&amp;BA41&amp;"',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1" s="57" t="s">
        <v>0</v>
      </c>
      <c r="BV41" s="172"/>
      <c r="BW41" s="172"/>
      <c r="BX41" s="172"/>
      <c r="BY41" s="57" t="s">
        <v>0</v>
      </c>
      <c r="BZ41" s="62" t="str">
        <f t="shared" si="14"/>
        <v>Noa – Kolarek – OK Vihor – M20</v>
      </c>
      <c r="CA41" s="63">
        <f t="shared" si="50"/>
        <v>737</v>
      </c>
      <c r="CB41" s="57" t="s">
        <v>0</v>
      </c>
      <c r="CC41" s="62" t="str">
        <f t="shared" si="16"/>
        <v>Noa – Kolarek – OK Vihor</v>
      </c>
      <c r="CD41" s="63">
        <f t="shared" si="51"/>
        <v>737</v>
      </c>
      <c r="CE41" s="57" t="s">
        <v>0</v>
      </c>
      <c r="CF41" s="62" t="str">
        <f t="shared" si="18"/>
        <v>Noa – Kolarek</v>
      </c>
      <c r="CG41" s="63">
        <f t="shared" si="52"/>
        <v>737</v>
      </c>
      <c r="CH41" s="57" t="s">
        <v>0</v>
      </c>
      <c r="CI41" s="68">
        <f t="shared" si="53"/>
        <v>737</v>
      </c>
      <c r="CJ41" s="86" cm="1">
        <f t="array" ref="CJ41">IF(CI41="","",INDEX(imePrezime_id,CI41,0))</f>
        <v>1191</v>
      </c>
      <c r="CK41" s="63" t="str">
        <f t="shared" si="20"/>
        <v/>
      </c>
      <c r="CL41" s="57" t="s">
        <v>0</v>
      </c>
      <c r="CM41" s="23" t="str">
        <f t="shared" si="21"/>
        <v/>
      </c>
      <c r="CN41" s="57" t="s">
        <v>0</v>
      </c>
      <c r="CO41" s="149"/>
      <c r="CP41" s="57" t="s">
        <v>0</v>
      </c>
      <c r="CQ41" s="62" t="str">
        <f t="shared" si="22"/>
        <v/>
      </c>
      <c r="CR41" s="86" t="str">
        <f>IF(CO41="","",MAX(CR$11:CR40)+1)</f>
        <v/>
      </c>
      <c r="CS41" s="63" t="str">
        <f t="shared" si="23"/>
        <v/>
      </c>
      <c r="CT41" s="57" t="s">
        <v>0</v>
      </c>
      <c r="CU41" s="23" t="str">
        <f t="shared" si="54"/>
        <v/>
      </c>
      <c r="CV41" s="57" t="s">
        <v>0</v>
      </c>
      <c r="CW41" s="72" t="str">
        <f>IF(AND(CG41="NEMA",CK41=""),MAX(CW$11:CW40)+1,"")</f>
        <v/>
      </c>
      <c r="CX41" t="s">
        <v>0</v>
      </c>
      <c r="CY41" s="152" t="str">
        <f t="shared" si="24"/>
        <v>M</v>
      </c>
      <c r="CZ41" t="s">
        <v>0</v>
      </c>
      <c r="DA41" s="62" t="str">
        <f t="shared" si="25"/>
        <v/>
      </c>
      <c r="DB41" s="79" t="str">
        <f t="shared" si="26"/>
        <v/>
      </c>
      <c r="DC41" t="s">
        <v>0</v>
      </c>
      <c r="DD41" s="23" t="str">
        <f t="shared" si="55"/>
        <v/>
      </c>
      <c r="DE41" s="57" t="s">
        <v>0</v>
      </c>
      <c r="DF41" s="95" t="str">
        <f t="shared" si="27"/>
        <v>ime-pre-klu-kat</v>
      </c>
      <c r="DG41" s="57" t="s">
        <v>0</v>
      </c>
      <c r="DH41" s="68">
        <f>IF(BZ41="","",MAX(DH$11:DH40)+1)</f>
        <v>1022</v>
      </c>
      <c r="DI41" s="86">
        <f t="shared" si="28"/>
        <v>1010</v>
      </c>
      <c r="DJ41" s="86">
        <f t="shared" si="56"/>
        <v>1191</v>
      </c>
      <c r="DK41" s="86" t="str">
        <f t="shared" si="29"/>
        <v/>
      </c>
      <c r="DL41" s="86">
        <f t="shared" si="30"/>
        <v>6</v>
      </c>
      <c r="DM41" s="86">
        <f t="shared" si="31"/>
        <v>1</v>
      </c>
      <c r="DN41" s="86">
        <f t="shared" si="57"/>
        <v>1</v>
      </c>
      <c r="DO41" s="86"/>
      <c r="DP41" s="86"/>
      <c r="DQ41" s="86"/>
      <c r="DR41" s="63" t="e">
        <f>IF(#REF!="","",#REF!)</f>
        <v>#REF!</v>
      </c>
      <c r="DS41" s="57" t="s">
        <v>0</v>
      </c>
    </row>
    <row r="42" spans="1:123" x14ac:dyDescent="0.25">
      <c r="A42" t="s">
        <v>0</v>
      </c>
      <c r="B42" s="62" t="str">
        <f>IF(csv!E33="","",csv!S33)</f>
        <v>M21A</v>
      </c>
      <c r="C42" s="36" t="s">
        <v>0</v>
      </c>
      <c r="D42" s="36" t="str">
        <f>IF(csv!E33="","",csv!E33)</f>
        <v>Matija</v>
      </c>
      <c r="E42" s="36" t="str">
        <f>IF(csv!D33="","",csv!D33)</f>
        <v>Razum</v>
      </c>
      <c r="F42" s="36" t="s">
        <v>0</v>
      </c>
      <c r="G42" s="86" t="str">
        <f>IF(csv!L33="","",csv!L33)</f>
        <v>32:23</v>
      </c>
      <c r="H42" s="86" t="str">
        <f>IF(csv!M33="","",csv!M33)</f>
        <v>0</v>
      </c>
      <c r="I42" s="36" t="s">
        <v>0</v>
      </c>
      <c r="J42" s="36" t="str">
        <f>IF(csv!O33="","",csv!O33)</f>
        <v>JAP</v>
      </c>
      <c r="K42" s="36" t="str">
        <f>IF(csv!P33="","",csv!P33)</f>
        <v>OK Japetic</v>
      </c>
      <c r="L42" s="36" t="s">
        <v>0</v>
      </c>
      <c r="M42" s="79" t="str">
        <f>IF(csv!Q33="","",csv!Q33)</f>
        <v>CRO</v>
      </c>
      <c r="N42" s="57" t="s">
        <v>0</v>
      </c>
      <c r="O42" s="62" t="str">
        <f>IF(csv!E33="","",csv!S33)</f>
        <v>M21A</v>
      </c>
      <c r="P42" s="86">
        <f>IF(O42="","",IF(COUNTIF(O$11:O41,O42)=0,P41+1,P41))</f>
        <v>5</v>
      </c>
      <c r="Q42" s="102">
        <f t="shared" si="0"/>
        <v>101</v>
      </c>
      <c r="R42" s="103" t="str" cm="1">
        <f t="array" ref="R42">IF(S42="","",INDEX(natjecanjeStaze_naziv,MATCH(S42,natjecanjeStaze_stazaId,0)))</f>
        <v>M21A</v>
      </c>
      <c r="S42" s="63">
        <f t="shared" si="1"/>
        <v>1003</v>
      </c>
      <c r="T42" s="57" t="s">
        <v>0</v>
      </c>
      <c r="U42" s="191" t="str">
        <f t="shared" si="2"/>
        <v>M21A</v>
      </c>
      <c r="V42" s="57" t="s">
        <v>0</v>
      </c>
      <c r="W42" s="62" t="str">
        <f t="shared" si="78"/>
        <v>CRO</v>
      </c>
      <c r="X42" s="86">
        <f t="shared" si="3"/>
        <v>1</v>
      </c>
      <c r="Y42" s="36" t="str">
        <f t="shared" si="79"/>
        <v/>
      </c>
      <c r="Z42" s="79" t="str">
        <f>IF(Y42="","",MAX(Z$11:Z41)+1)</f>
        <v/>
      </c>
      <c r="AA42" s="57" t="s">
        <v>0</v>
      </c>
      <c r="AB42" s="149"/>
      <c r="AC42" s="57" t="s">
        <v>0</v>
      </c>
      <c r="AD42" s="23" t="str">
        <f t="shared" si="80"/>
        <v/>
      </c>
      <c r="AE42" s="57" t="s">
        <v>0</v>
      </c>
      <c r="AF42" s="191" t="str">
        <f t="shared" si="81"/>
        <v>CRO</v>
      </c>
      <c r="AG42" s="57" t="s">
        <v>0</v>
      </c>
      <c r="AH42" s="62" t="str">
        <f t="shared" si="82"/>
        <v>JAP</v>
      </c>
      <c r="AI42" s="36" t="str">
        <f t="shared" si="83"/>
        <v>OK Japetic</v>
      </c>
      <c r="AJ42" s="86">
        <f t="shared" si="5"/>
        <v>1</v>
      </c>
      <c r="AK42" s="36" t="str" cm="1">
        <f t="array" ref="AK42">IF(AJ42="",""&amp;AI42,IF(AJ42="NEMA",AI42,INDEX(klub_naziv,MATCH(INDEX(klubAlias_klubId,AJ42),klub_id,0))))</f>
        <v>OK Japetić</v>
      </c>
      <c r="AL42" s="36" t="str" cm="1">
        <f t="array" ref="AL42">IFERROR(INDEX(registarNatjecatelji,CG42,4),"")</f>
        <v>OK Japetić</v>
      </c>
      <c r="AM42" s="86" t="str">
        <f t="shared" si="84"/>
        <v/>
      </c>
      <c r="AN42" s="79" t="str">
        <f t="shared" si="85"/>
        <v>OK Japetić</v>
      </c>
      <c r="AO42" s="57" t="s">
        <v>0</v>
      </c>
      <c r="AP42" s="95" t="str">
        <f>IF(AJ42&lt;&gt;"NEMA","",IF(IFERROR(MATCH(AI42,AI$11:AI41,0),0)&lt;&gt;0,"",AI42))</f>
        <v/>
      </c>
      <c r="AQ42" s="57" t="s">
        <v>0</v>
      </c>
      <c r="AR42" s="149"/>
      <c r="AS42" s="57" t="s">
        <v>0</v>
      </c>
      <c r="AT42" s="62" t="str">
        <f t="shared" si="86"/>
        <v/>
      </c>
      <c r="AU42" s="36" t="str">
        <f>IF(AT42="","",MAX(AU$11:AU41)+1)</f>
        <v/>
      </c>
      <c r="AV42" s="36" t="str">
        <f t="shared" si="87"/>
        <v/>
      </c>
      <c r="AW42" s="36" t="str">
        <f t="shared" si="88"/>
        <v/>
      </c>
      <c r="AX42" s="36" t="str">
        <f>IF(AR42="","",MAX(AX$11:AX41)+1)</f>
        <v/>
      </c>
      <c r="AY42" s="103" t="str">
        <f t="shared" si="89"/>
        <v/>
      </c>
      <c r="AZ42" s="79" t="str">
        <f t="shared" si="90"/>
        <v/>
      </c>
      <c r="BA42" s="57" t="s">
        <v>0</v>
      </c>
      <c r="BB42" s="23" t="str">
        <f t="shared" si="91"/>
        <v/>
      </c>
      <c r="BC42" s="57" t="s">
        <v>0</v>
      </c>
      <c r="BD42" s="191" t="str">
        <f t="shared" si="92"/>
        <v>OK Japetić</v>
      </c>
      <c r="BE42" s="57" t="s">
        <v>0</v>
      </c>
      <c r="BF42" s="68" t="str">
        <f t="shared" si="93"/>
        <v>32:23</v>
      </c>
      <c r="BG42" s="102" t="str">
        <f t="shared" si="94"/>
        <v>0</v>
      </c>
      <c r="BH42" s="238">
        <f t="shared" si="95"/>
        <v>1943</v>
      </c>
      <c r="BI42" s="239">
        <f t="shared" si="8"/>
        <v>1</v>
      </c>
      <c r="BJ42" s="57" t="s">
        <v>0</v>
      </c>
      <c r="BK42" s="62" t="str">
        <f t="shared" si="96"/>
        <v>Matija</v>
      </c>
      <c r="BL42" s="36" t="str">
        <f t="shared" si="97"/>
        <v>Razum</v>
      </c>
      <c r="BM42" s="86">
        <f t="shared" si="9"/>
        <v>1459</v>
      </c>
      <c r="BN42" s="86" t="str">
        <f t="shared" si="10"/>
        <v/>
      </c>
      <c r="BO42" s="36" t="str">
        <f t="shared" si="11"/>
        <v>Matija</v>
      </c>
      <c r="BP42" s="79" t="str">
        <f t="shared" si="12"/>
        <v>Razum</v>
      </c>
      <c r="BQ42" s="57" t="s">
        <v>0</v>
      </c>
      <c r="BR42" s="95" t="str">
        <f t="shared" si="13"/>
        <v/>
      </c>
      <c r="BS42" s="57" t="s">
        <v>0</v>
      </c>
      <c r="BT42" s="23" t="str">
        <f>IF(OR(BB42&lt;&gt;"NEMA",BR42&lt;&gt;""),"","SELECT '"&amp;BA42&amp;"',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2" s="57" t="s">
        <v>0</v>
      </c>
      <c r="BV42" s="172"/>
      <c r="BW42" s="172"/>
      <c r="BX42" s="172"/>
      <c r="BY42" s="57" t="s">
        <v>0</v>
      </c>
      <c r="BZ42" s="62" t="str">
        <f t="shared" si="14"/>
        <v>Matija – Razum – OK Japetić – M21A</v>
      </c>
      <c r="CA42" s="63">
        <f t="shared" si="50"/>
        <v>133</v>
      </c>
      <c r="CB42" s="57" t="s">
        <v>0</v>
      </c>
      <c r="CC42" s="62" t="str">
        <f t="shared" si="16"/>
        <v>Matija – Razum – OK Japetić</v>
      </c>
      <c r="CD42" s="63">
        <f t="shared" si="51"/>
        <v>133</v>
      </c>
      <c r="CE42" s="57" t="s">
        <v>0</v>
      </c>
      <c r="CF42" s="62" t="str">
        <f t="shared" si="18"/>
        <v>Matija – Razum</v>
      </c>
      <c r="CG42" s="63">
        <f t="shared" si="52"/>
        <v>133</v>
      </c>
      <c r="CH42" s="57" t="s">
        <v>0</v>
      </c>
      <c r="CI42" s="68">
        <f t="shared" si="53"/>
        <v>133</v>
      </c>
      <c r="CJ42" s="86" cm="1">
        <f t="array" ref="CJ42">IF(CI42="","",INDEX(imePrezime_id,CI42,0))</f>
        <v>1459</v>
      </c>
      <c r="CK42" s="63" t="str">
        <f t="shared" si="20"/>
        <v/>
      </c>
      <c r="CL42" s="57" t="s">
        <v>0</v>
      </c>
      <c r="CM42" s="23" t="str">
        <f t="shared" si="21"/>
        <v/>
      </c>
      <c r="CN42" s="57" t="s">
        <v>0</v>
      </c>
      <c r="CO42" s="149"/>
      <c r="CP42" s="57" t="s">
        <v>0</v>
      </c>
      <c r="CQ42" s="62" t="str">
        <f t="shared" si="22"/>
        <v/>
      </c>
      <c r="CR42" s="86" t="str">
        <f>IF(CO42="","",MAX(CR$11:CR41)+1)</f>
        <v/>
      </c>
      <c r="CS42" s="63" t="str">
        <f t="shared" si="23"/>
        <v/>
      </c>
      <c r="CT42" s="57" t="s">
        <v>0</v>
      </c>
      <c r="CU42" s="23" t="str">
        <f t="shared" si="54"/>
        <v/>
      </c>
      <c r="CV42" s="57" t="s">
        <v>0</v>
      </c>
      <c r="CW42" s="72" t="str">
        <f>IF(AND(CG42="NEMA",CK42=""),MAX(CW$11:CW41)+1,"")</f>
        <v/>
      </c>
      <c r="CX42" t="s">
        <v>0</v>
      </c>
      <c r="CY42" s="152" t="str">
        <f t="shared" si="24"/>
        <v>M</v>
      </c>
      <c r="CZ42" t="s">
        <v>0</v>
      </c>
      <c r="DA42" s="62" t="str">
        <f t="shared" si="25"/>
        <v/>
      </c>
      <c r="DB42" s="79" t="str">
        <f t="shared" si="26"/>
        <v/>
      </c>
      <c r="DC42" t="s">
        <v>0</v>
      </c>
      <c r="DD42" s="23" t="str">
        <f t="shared" si="55"/>
        <v/>
      </c>
      <c r="DE42" s="57" t="s">
        <v>0</v>
      </c>
      <c r="DF42" s="95" t="str">
        <f t="shared" si="27"/>
        <v>ime-pre-klu(ali)-kat</v>
      </c>
      <c r="DG42" s="57" t="s">
        <v>0</v>
      </c>
      <c r="DH42" s="68">
        <f>IF(BZ42="","",MAX(DH$11:DH41)+1)</f>
        <v>1023</v>
      </c>
      <c r="DI42" s="86">
        <f t="shared" si="28"/>
        <v>1003</v>
      </c>
      <c r="DJ42" s="86">
        <f t="shared" si="56"/>
        <v>1459</v>
      </c>
      <c r="DK42" s="86">
        <f t="shared" si="29"/>
        <v>1943</v>
      </c>
      <c r="DL42" s="86">
        <f t="shared" si="30"/>
        <v>1</v>
      </c>
      <c r="DM42" s="86">
        <f t="shared" si="31"/>
        <v>1</v>
      </c>
      <c r="DN42" s="86">
        <f t="shared" si="57"/>
        <v>3</v>
      </c>
      <c r="DO42" s="86"/>
      <c r="DP42" s="86"/>
      <c r="DQ42" s="86"/>
      <c r="DR42" s="63" t="e">
        <f>IF(#REF!="","",#REF!)</f>
        <v>#REF!</v>
      </c>
      <c r="DS42" s="57" t="s">
        <v>0</v>
      </c>
    </row>
    <row r="43" spans="1:123" x14ac:dyDescent="0.25">
      <c r="A43" t="s">
        <v>0</v>
      </c>
      <c r="B43" s="62" t="str">
        <f>IF(csv!E34="","",csv!S34)</f>
        <v>M21A</v>
      </c>
      <c r="C43" s="36" t="s">
        <v>0</v>
      </c>
      <c r="D43" s="36" t="str">
        <f>IF(csv!E34="","",csv!E34)</f>
        <v>Andraž</v>
      </c>
      <c r="E43" s="36" t="str">
        <f>IF(csv!D34="","",csv!D34)</f>
        <v>Hribar</v>
      </c>
      <c r="F43" s="36" t="s">
        <v>0</v>
      </c>
      <c r="G43" s="86" t="str">
        <f>IF(csv!L34="","",csv!L34)</f>
        <v>33:10</v>
      </c>
      <c r="H43" s="86" t="str">
        <f>IF(csv!M34="","",csv!M34)</f>
        <v>0</v>
      </c>
      <c r="I43" s="36" t="s">
        <v>0</v>
      </c>
      <c r="J43" s="36" t="str">
        <f>IF(csv!O34="","",csv!O34)</f>
        <v>KAP</v>
      </c>
      <c r="K43" s="36" t="str">
        <f>IF(csv!P34="","",csv!P34)</f>
        <v>OK Kapela</v>
      </c>
      <c r="L43" s="36" t="s">
        <v>0</v>
      </c>
      <c r="M43" s="79" t="str">
        <f>IF(csv!Q34="","",csv!Q34)</f>
        <v>CRO</v>
      </c>
      <c r="N43" s="57" t="s">
        <v>0</v>
      </c>
      <c r="O43" s="62" t="str">
        <f>IF(csv!E34="","",csv!S34)</f>
        <v>M21A</v>
      </c>
      <c r="P43" s="86">
        <f>IF(O43="","",IF(COUNTIF(O$11:O42,O43)=0,P42+1,P42))</f>
        <v>5</v>
      </c>
      <c r="Q43" s="102">
        <f t="shared" si="0"/>
        <v>101</v>
      </c>
      <c r="R43" s="103" t="str" cm="1">
        <f t="array" ref="R43">IF(S43="","",INDEX(natjecanjeStaze_naziv,MATCH(S43,natjecanjeStaze_stazaId,0)))</f>
        <v>M21A</v>
      </c>
      <c r="S43" s="63">
        <f t="shared" si="1"/>
        <v>1003</v>
      </c>
      <c r="T43" s="57" t="s">
        <v>0</v>
      </c>
      <c r="U43" s="191" t="str">
        <f t="shared" si="2"/>
        <v>M21A</v>
      </c>
      <c r="V43" s="57" t="s">
        <v>0</v>
      </c>
      <c r="W43" s="62" t="str">
        <f t="shared" si="78"/>
        <v>CRO</v>
      </c>
      <c r="X43" s="86">
        <f t="shared" si="3"/>
        <v>1</v>
      </c>
      <c r="Y43" s="36" t="str">
        <f t="shared" si="79"/>
        <v/>
      </c>
      <c r="Z43" s="79" t="str">
        <f>IF(Y43="","",MAX(Z$11:Z42)+1)</f>
        <v/>
      </c>
      <c r="AA43" s="57" t="s">
        <v>0</v>
      </c>
      <c r="AB43" s="149"/>
      <c r="AC43" s="57" t="s">
        <v>0</v>
      </c>
      <c r="AD43" s="23" t="str">
        <f t="shared" si="80"/>
        <v/>
      </c>
      <c r="AE43" s="57" t="s">
        <v>0</v>
      </c>
      <c r="AF43" s="191" t="str">
        <f t="shared" si="81"/>
        <v>CRO</v>
      </c>
      <c r="AG43" s="57" t="s">
        <v>0</v>
      </c>
      <c r="AH43" s="62" t="str">
        <f t="shared" si="82"/>
        <v>KAP</v>
      </c>
      <c r="AI43" s="36" t="str">
        <f t="shared" si="83"/>
        <v>OK Kapela</v>
      </c>
      <c r="AJ43" s="86" t="str">
        <f t="shared" si="5"/>
        <v/>
      </c>
      <c r="AK43" s="36" t="str" cm="1">
        <f t="array" ref="AK43">IF(AJ43="",""&amp;AI43,IF(AJ43="NEMA",AI43,INDEX(klub_naziv,MATCH(INDEX(klubAlias_klubId,AJ43),klub_id,0))))</f>
        <v>OK Kapela</v>
      </c>
      <c r="AL43" s="36" t="str" cm="1">
        <f t="array" ref="AL43">IFERROR(INDEX(registarNatjecatelji,CG43,4),"")</f>
        <v>OK Kapela</v>
      </c>
      <c r="AM43" s="86" t="str">
        <f t="shared" si="84"/>
        <v/>
      </c>
      <c r="AN43" s="79" t="str">
        <f t="shared" si="85"/>
        <v>OK Kapela</v>
      </c>
      <c r="AO43" s="57" t="s">
        <v>0</v>
      </c>
      <c r="AP43" s="95" t="str">
        <f>IF(AJ43&lt;&gt;"NEMA","",IF(IFERROR(MATCH(AI43,AI$11:AI42,0),0)&lt;&gt;0,"",AI43))</f>
        <v/>
      </c>
      <c r="AQ43" s="57" t="s">
        <v>0</v>
      </c>
      <c r="AR43" s="149"/>
      <c r="AS43" s="57" t="s">
        <v>0</v>
      </c>
      <c r="AT43" s="62" t="str">
        <f t="shared" si="86"/>
        <v/>
      </c>
      <c r="AU43" s="36" t="str">
        <f>IF(AT43="","",MAX(AU$11:AU42)+1)</f>
        <v/>
      </c>
      <c r="AV43" s="36" t="str">
        <f t="shared" si="87"/>
        <v/>
      </c>
      <c r="AW43" s="36" t="str">
        <f t="shared" si="88"/>
        <v/>
      </c>
      <c r="AX43" s="36" t="str">
        <f>IF(AR43="","",MAX(AX$11:AX42)+1)</f>
        <v/>
      </c>
      <c r="AY43" s="103" t="str">
        <f t="shared" si="89"/>
        <v/>
      </c>
      <c r="AZ43" s="79" t="str">
        <f t="shared" si="90"/>
        <v/>
      </c>
      <c r="BA43" s="57" t="s">
        <v>0</v>
      </c>
      <c r="BB43" s="23" t="str">
        <f t="shared" si="91"/>
        <v/>
      </c>
      <c r="BC43" s="57" t="s">
        <v>0</v>
      </c>
      <c r="BD43" s="191" t="str">
        <f t="shared" si="92"/>
        <v>OK Kapela</v>
      </c>
      <c r="BE43" s="57" t="s">
        <v>0</v>
      </c>
      <c r="BF43" s="68" t="str">
        <f t="shared" si="93"/>
        <v>33:10</v>
      </c>
      <c r="BG43" s="102" t="str">
        <f t="shared" si="94"/>
        <v>0</v>
      </c>
      <c r="BH43" s="238">
        <f t="shared" si="95"/>
        <v>1990</v>
      </c>
      <c r="BI43" s="239">
        <f t="shared" si="8"/>
        <v>1</v>
      </c>
      <c r="BJ43" s="57" t="s">
        <v>0</v>
      </c>
      <c r="BK43" s="62" t="str">
        <f t="shared" si="96"/>
        <v>Andraž</v>
      </c>
      <c r="BL43" s="36" t="str">
        <f t="shared" si="97"/>
        <v>Hribar</v>
      </c>
      <c r="BM43" s="86">
        <f t="shared" si="9"/>
        <v>1861</v>
      </c>
      <c r="BN43" s="86" t="str">
        <f t="shared" si="10"/>
        <v/>
      </c>
      <c r="BO43" s="36" t="str">
        <f t="shared" si="11"/>
        <v>Andraž</v>
      </c>
      <c r="BP43" s="79" t="str">
        <f t="shared" si="12"/>
        <v>Hribar</v>
      </c>
      <c r="BQ43" s="57" t="s">
        <v>0</v>
      </c>
      <c r="BR43" s="95" t="str">
        <f t="shared" si="13"/>
        <v/>
      </c>
      <c r="BS43" s="57" t="s">
        <v>0</v>
      </c>
      <c r="BT43" s="23" t="str">
        <f>IF(OR(BB43&lt;&gt;"NEMA",BR43&lt;&gt;""),"","SELECT '"&amp;BA43&amp;"',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3" s="57" t="s">
        <v>0</v>
      </c>
      <c r="BV43" s="172"/>
      <c r="BW43" s="172"/>
      <c r="BX43" s="172"/>
      <c r="BY43" s="57" t="s">
        <v>0</v>
      </c>
      <c r="BZ43" s="62" t="str">
        <f t="shared" si="14"/>
        <v>Andraž – Hribar – OK Kapela – M21A</v>
      </c>
      <c r="CA43" s="63">
        <f t="shared" si="50"/>
        <v>251</v>
      </c>
      <c r="CB43" s="57" t="s">
        <v>0</v>
      </c>
      <c r="CC43" s="62" t="str">
        <f t="shared" si="16"/>
        <v>Andraž – Hribar – OK Kapela</v>
      </c>
      <c r="CD43" s="63">
        <f t="shared" si="51"/>
        <v>251</v>
      </c>
      <c r="CE43" s="57" t="s">
        <v>0</v>
      </c>
      <c r="CF43" s="62" t="str">
        <f t="shared" si="18"/>
        <v>Andraž – Hribar</v>
      </c>
      <c r="CG43" s="63">
        <f t="shared" si="52"/>
        <v>251</v>
      </c>
      <c r="CH43" s="57" t="s">
        <v>0</v>
      </c>
      <c r="CI43" s="68">
        <f t="shared" si="53"/>
        <v>251</v>
      </c>
      <c r="CJ43" s="86" cm="1">
        <f t="array" ref="CJ43">IF(CI43="","",INDEX(imePrezime_id,CI43,0))</f>
        <v>1861</v>
      </c>
      <c r="CK43" s="63" t="str">
        <f t="shared" si="20"/>
        <v/>
      </c>
      <c r="CL43" s="57" t="s">
        <v>0</v>
      </c>
      <c r="CM43" s="23" t="str">
        <f t="shared" si="21"/>
        <v/>
      </c>
      <c r="CN43" s="57" t="s">
        <v>0</v>
      </c>
      <c r="CO43" s="149"/>
      <c r="CP43" s="57" t="s">
        <v>0</v>
      </c>
      <c r="CQ43" s="62" t="str">
        <f t="shared" si="22"/>
        <v/>
      </c>
      <c r="CR43" s="86" t="str">
        <f>IF(CO43="","",MAX(CR$11:CR42)+1)</f>
        <v/>
      </c>
      <c r="CS43" s="63" t="str">
        <f t="shared" si="23"/>
        <v/>
      </c>
      <c r="CT43" s="57" t="s">
        <v>0</v>
      </c>
      <c r="CU43" s="23" t="str">
        <f t="shared" si="54"/>
        <v/>
      </c>
      <c r="CV43" s="57" t="s">
        <v>0</v>
      </c>
      <c r="CW43" s="72" t="str">
        <f>IF(AND(CG43="NEMA",CK43=""),MAX(CW$11:CW42)+1,"")</f>
        <v/>
      </c>
      <c r="CX43" t="s">
        <v>0</v>
      </c>
      <c r="CY43" s="152" t="str">
        <f t="shared" si="24"/>
        <v>M</v>
      </c>
      <c r="CZ43" t="s">
        <v>0</v>
      </c>
      <c r="DA43" s="62" t="str">
        <f t="shared" si="25"/>
        <v/>
      </c>
      <c r="DB43" s="79" t="str">
        <f t="shared" si="26"/>
        <v/>
      </c>
      <c r="DC43" t="s">
        <v>0</v>
      </c>
      <c r="DD43" s="23" t="str">
        <f t="shared" si="55"/>
        <v/>
      </c>
      <c r="DE43" s="57" t="s">
        <v>0</v>
      </c>
      <c r="DF43" s="95" t="str">
        <f t="shared" si="27"/>
        <v>ime-pre-klu-kat</v>
      </c>
      <c r="DG43" s="57" t="s">
        <v>0</v>
      </c>
      <c r="DH43" s="68">
        <f>IF(BZ43="","",MAX(DH$11:DH42)+1)</f>
        <v>1024</v>
      </c>
      <c r="DI43" s="86">
        <f t="shared" si="28"/>
        <v>1003</v>
      </c>
      <c r="DJ43" s="86">
        <f t="shared" si="56"/>
        <v>1861</v>
      </c>
      <c r="DK43" s="86">
        <f t="shared" si="29"/>
        <v>1990</v>
      </c>
      <c r="DL43" s="86">
        <f t="shared" si="30"/>
        <v>1</v>
      </c>
      <c r="DM43" s="86">
        <f t="shared" si="31"/>
        <v>1</v>
      </c>
      <c r="DN43" s="86">
        <f t="shared" si="57"/>
        <v>1</v>
      </c>
      <c r="DO43" s="86"/>
      <c r="DP43" s="86"/>
      <c r="DQ43" s="86"/>
      <c r="DR43" s="63" t="e">
        <f>IF(#REF!="","",#REF!)</f>
        <v>#REF!</v>
      </c>
      <c r="DS43" s="57" t="s">
        <v>0</v>
      </c>
    </row>
    <row r="44" spans="1:123" x14ac:dyDescent="0.25">
      <c r="A44" t="s">
        <v>0</v>
      </c>
      <c r="B44" s="62" t="str">
        <f>IF(csv!E35="","",csv!S35)</f>
        <v>M21A</v>
      </c>
      <c r="C44" s="36" t="s">
        <v>0</v>
      </c>
      <c r="D44" s="36" t="str">
        <f>IF(csv!E35="","",csv!E35)</f>
        <v>Dražen</v>
      </c>
      <c r="E44" s="36" t="str">
        <f>IF(csv!D35="","",csv!D35)</f>
        <v>Gadžić</v>
      </c>
      <c r="F44" s="36" t="s">
        <v>0</v>
      </c>
      <c r="G44" s="86" t="str">
        <f>IF(csv!L35="","",csv!L35)</f>
        <v>42:02</v>
      </c>
      <c r="H44" s="86" t="str">
        <f>IF(csv!M35="","",csv!M35)</f>
        <v>0</v>
      </c>
      <c r="I44" s="36" t="s">
        <v>0</v>
      </c>
      <c r="J44" s="36" t="str">
        <f>IF(csv!O35="","",csv!O35)</f>
        <v>KAP</v>
      </c>
      <c r="K44" s="36" t="str">
        <f>IF(csv!P35="","",csv!P35)</f>
        <v>OK Kapela</v>
      </c>
      <c r="L44" s="36" t="s">
        <v>0</v>
      </c>
      <c r="M44" s="79" t="str">
        <f>IF(csv!Q35="","",csv!Q35)</f>
        <v>CRO</v>
      </c>
      <c r="N44" s="57" t="s">
        <v>0</v>
      </c>
      <c r="O44" s="62" t="str">
        <f>IF(csv!E35="","",csv!S35)</f>
        <v>M21A</v>
      </c>
      <c r="P44" s="86">
        <f>IF(O44="","",IF(COUNTIF(O$11:O43,O44)=0,P43+1,P43))</f>
        <v>5</v>
      </c>
      <c r="Q44" s="102">
        <f t="shared" si="0"/>
        <v>101</v>
      </c>
      <c r="R44" s="103" t="str" cm="1">
        <f t="array" ref="R44">IF(S44="","",INDEX(natjecanjeStaze_naziv,MATCH(S44,natjecanjeStaze_stazaId,0)))</f>
        <v>M21A</v>
      </c>
      <c r="S44" s="63">
        <f t="shared" si="1"/>
        <v>1003</v>
      </c>
      <c r="T44" s="57" t="s">
        <v>0</v>
      </c>
      <c r="U44" s="191" t="str">
        <f t="shared" si="2"/>
        <v>M21A</v>
      </c>
      <c r="V44" s="57" t="s">
        <v>0</v>
      </c>
      <c r="W44" s="62" t="str">
        <f t="shared" si="78"/>
        <v>CRO</v>
      </c>
      <c r="X44" s="86">
        <f t="shared" si="3"/>
        <v>1</v>
      </c>
      <c r="Y44" s="36" t="str">
        <f t="shared" si="79"/>
        <v/>
      </c>
      <c r="Z44" s="79" t="str">
        <f>IF(Y44="","",MAX(Z$11:Z43)+1)</f>
        <v/>
      </c>
      <c r="AA44" s="57" t="s">
        <v>0</v>
      </c>
      <c r="AB44" s="149"/>
      <c r="AC44" s="57" t="s">
        <v>0</v>
      </c>
      <c r="AD44" s="23" t="str">
        <f t="shared" si="80"/>
        <v/>
      </c>
      <c r="AE44" s="57" t="s">
        <v>0</v>
      </c>
      <c r="AF44" s="191" t="str">
        <f t="shared" si="81"/>
        <v>CRO</v>
      </c>
      <c r="AG44" s="57" t="s">
        <v>0</v>
      </c>
      <c r="AH44" s="62" t="str">
        <f t="shared" si="82"/>
        <v>KAP</v>
      </c>
      <c r="AI44" s="36" t="str">
        <f t="shared" si="83"/>
        <v>OK Kapela</v>
      </c>
      <c r="AJ44" s="86" t="str">
        <f t="shared" si="5"/>
        <v/>
      </c>
      <c r="AK44" s="36" t="str" cm="1">
        <f t="array" ref="AK44">IF(AJ44="",""&amp;AI44,IF(AJ44="NEMA",AI44,INDEX(klub_naziv,MATCH(INDEX(klubAlias_klubId,AJ44),klub_id,0))))</f>
        <v>OK Kapela</v>
      </c>
      <c r="AL44" s="36" t="str" cm="1">
        <f t="array" ref="AL44">IFERROR(INDEX(registarNatjecatelji,CG44,4),"")</f>
        <v>OK Kapela</v>
      </c>
      <c r="AM44" s="86" t="str">
        <f t="shared" si="84"/>
        <v/>
      </c>
      <c r="AN44" s="79" t="str">
        <f t="shared" si="85"/>
        <v>OK Kapela</v>
      </c>
      <c r="AO44" s="57" t="s">
        <v>0</v>
      </c>
      <c r="AP44" s="95" t="str">
        <f>IF(AJ44&lt;&gt;"NEMA","",IF(IFERROR(MATCH(AI44,AI$11:AI43,0),0)&lt;&gt;0,"",AI44))</f>
        <v/>
      </c>
      <c r="AQ44" s="57" t="s">
        <v>0</v>
      </c>
      <c r="AR44" s="149"/>
      <c r="AS44" s="57" t="s">
        <v>0</v>
      </c>
      <c r="AT44" s="62" t="str">
        <f t="shared" si="86"/>
        <v/>
      </c>
      <c r="AU44" s="36" t="str">
        <f>IF(AT44="","",MAX(AU$11:AU43)+1)</f>
        <v/>
      </c>
      <c r="AV44" s="36" t="str">
        <f t="shared" si="87"/>
        <v/>
      </c>
      <c r="AW44" s="36" t="str">
        <f t="shared" si="88"/>
        <v/>
      </c>
      <c r="AX44" s="36" t="str">
        <f>IF(AR44="","",MAX(AX$11:AX43)+1)</f>
        <v/>
      </c>
      <c r="AY44" s="103" t="str">
        <f t="shared" si="89"/>
        <v/>
      </c>
      <c r="AZ44" s="79" t="str">
        <f t="shared" si="90"/>
        <v/>
      </c>
      <c r="BA44" s="57" t="s">
        <v>0</v>
      </c>
      <c r="BB44" s="23" t="str">
        <f t="shared" si="91"/>
        <v/>
      </c>
      <c r="BC44" s="57" t="s">
        <v>0</v>
      </c>
      <c r="BD44" s="191" t="str">
        <f t="shared" si="92"/>
        <v>OK Kapela</v>
      </c>
      <c r="BE44" s="57" t="s">
        <v>0</v>
      </c>
      <c r="BF44" s="68" t="str">
        <f t="shared" si="93"/>
        <v>42:02</v>
      </c>
      <c r="BG44" s="102" t="str">
        <f t="shared" si="94"/>
        <v>0</v>
      </c>
      <c r="BH44" s="238">
        <f t="shared" si="95"/>
        <v>2522</v>
      </c>
      <c r="BI44" s="239">
        <f t="shared" si="8"/>
        <v>1</v>
      </c>
      <c r="BJ44" s="57" t="s">
        <v>0</v>
      </c>
      <c r="BK44" s="62" t="str">
        <f t="shared" si="96"/>
        <v>Dražen</v>
      </c>
      <c r="BL44" s="36" t="str">
        <f t="shared" si="97"/>
        <v>Gadžić</v>
      </c>
      <c r="BM44" s="86">
        <f t="shared" si="9"/>
        <v>1238</v>
      </c>
      <c r="BN44" s="86" t="str">
        <f t="shared" si="10"/>
        <v/>
      </c>
      <c r="BO44" s="36" t="str">
        <f t="shared" si="11"/>
        <v>Dražen</v>
      </c>
      <c r="BP44" s="79" t="str">
        <f t="shared" si="12"/>
        <v>Gadžić</v>
      </c>
      <c r="BQ44" s="57" t="s">
        <v>0</v>
      </c>
      <c r="BR44" s="95" t="str">
        <f t="shared" si="13"/>
        <v/>
      </c>
      <c r="BS44" s="57" t="s">
        <v>0</v>
      </c>
      <c r="BT44" s="23" t="str">
        <f>IF(OR(BB44&lt;&gt;"NEMA",BR44&lt;&gt;""),"","SELECT '"&amp;BA44&amp;"',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4" s="57" t="s">
        <v>0</v>
      </c>
      <c r="BV44" s="172"/>
      <c r="BW44" s="172"/>
      <c r="BX44" s="172"/>
      <c r="BY44" s="57" t="s">
        <v>0</v>
      </c>
      <c r="BZ44" s="62" t="str">
        <f t="shared" si="14"/>
        <v>Dražen – Gadžić – OK Kapela – M21A</v>
      </c>
      <c r="CA44" s="63">
        <f t="shared" si="50"/>
        <v>238</v>
      </c>
      <c r="CB44" s="57" t="s">
        <v>0</v>
      </c>
      <c r="CC44" s="62" t="str">
        <f t="shared" si="16"/>
        <v>Dražen – Gadžić – OK Kapela</v>
      </c>
      <c r="CD44" s="63">
        <f t="shared" si="51"/>
        <v>238</v>
      </c>
      <c r="CE44" s="57" t="s">
        <v>0</v>
      </c>
      <c r="CF44" s="62" t="str">
        <f t="shared" si="18"/>
        <v>Dražen – Gadžić</v>
      </c>
      <c r="CG44" s="63">
        <f t="shared" si="52"/>
        <v>238</v>
      </c>
      <c r="CH44" s="57" t="s">
        <v>0</v>
      </c>
      <c r="CI44" s="68">
        <f t="shared" si="53"/>
        <v>238</v>
      </c>
      <c r="CJ44" s="86" cm="1">
        <f t="array" ref="CJ44">IF(CI44="","",INDEX(imePrezime_id,CI44,0))</f>
        <v>1238</v>
      </c>
      <c r="CK44" s="63" t="str">
        <f t="shared" si="20"/>
        <v/>
      </c>
      <c r="CL44" s="57" t="s">
        <v>0</v>
      </c>
      <c r="CM44" s="23" t="str">
        <f t="shared" si="21"/>
        <v/>
      </c>
      <c r="CN44" s="57" t="s">
        <v>0</v>
      </c>
      <c r="CO44" s="149"/>
      <c r="CP44" s="57" t="s">
        <v>0</v>
      </c>
      <c r="CQ44" s="62" t="str">
        <f t="shared" si="22"/>
        <v/>
      </c>
      <c r="CR44" s="86" t="str">
        <f>IF(CO44="","",MAX(CR$11:CR43)+1)</f>
        <v/>
      </c>
      <c r="CS44" s="63" t="str">
        <f t="shared" si="23"/>
        <v/>
      </c>
      <c r="CT44" s="57" t="s">
        <v>0</v>
      </c>
      <c r="CU44" s="23" t="str">
        <f t="shared" si="54"/>
        <v/>
      </c>
      <c r="CV44" s="57" t="s">
        <v>0</v>
      </c>
      <c r="CW44" s="72" t="str">
        <f>IF(AND(CG44="NEMA",CK44=""),MAX(CW$11:CW43)+1,"")</f>
        <v/>
      </c>
      <c r="CX44" t="s">
        <v>0</v>
      </c>
      <c r="CY44" s="152" t="str">
        <f t="shared" si="24"/>
        <v>M</v>
      </c>
      <c r="CZ44" t="s">
        <v>0</v>
      </c>
      <c r="DA44" s="62" t="str">
        <f t="shared" si="25"/>
        <v/>
      </c>
      <c r="DB44" s="79" t="str">
        <f t="shared" si="26"/>
        <v/>
      </c>
      <c r="DC44" t="s">
        <v>0</v>
      </c>
      <c r="DD44" s="23" t="str">
        <f t="shared" si="55"/>
        <v/>
      </c>
      <c r="DE44" s="57" t="s">
        <v>0</v>
      </c>
      <c r="DF44" s="95" t="str">
        <f t="shared" si="27"/>
        <v>ime-pre-klu-kat</v>
      </c>
      <c r="DG44" s="57" t="s">
        <v>0</v>
      </c>
      <c r="DH44" s="68">
        <f>IF(BZ44="","",MAX(DH$11:DH43)+1)</f>
        <v>1025</v>
      </c>
      <c r="DI44" s="86">
        <f t="shared" si="28"/>
        <v>1003</v>
      </c>
      <c r="DJ44" s="86">
        <f t="shared" si="56"/>
        <v>1238</v>
      </c>
      <c r="DK44" s="86">
        <f t="shared" si="29"/>
        <v>2522</v>
      </c>
      <c r="DL44" s="86">
        <f t="shared" si="30"/>
        <v>1</v>
      </c>
      <c r="DM44" s="86">
        <f t="shared" si="31"/>
        <v>1</v>
      </c>
      <c r="DN44" s="86">
        <f t="shared" si="57"/>
        <v>1</v>
      </c>
      <c r="DO44" s="86"/>
      <c r="DP44" s="86"/>
      <c r="DQ44" s="86"/>
      <c r="DR44" s="63" t="e">
        <f>IF(#REF!="","",#REF!)</f>
        <v>#REF!</v>
      </c>
      <c r="DS44" s="57" t="s">
        <v>0</v>
      </c>
    </row>
    <row r="45" spans="1:123" x14ac:dyDescent="0.25">
      <c r="A45" t="s">
        <v>0</v>
      </c>
      <c r="B45" s="62" t="str">
        <f>IF(csv!E36="","",csv!S36)</f>
        <v>M21A</v>
      </c>
      <c r="C45" s="36" t="s">
        <v>0</v>
      </c>
      <c r="D45" s="36" t="str">
        <f>IF(csv!E36="","",csv!E36)</f>
        <v>Lobel</v>
      </c>
      <c r="E45" s="36" t="str">
        <f>IF(csv!D36="","",csv!D36)</f>
        <v>Horvat</v>
      </c>
      <c r="F45" s="36" t="s">
        <v>0</v>
      </c>
      <c r="G45" s="86" t="str">
        <f>IF(csv!L36="","",csv!L36)</f>
        <v>43:19</v>
      </c>
      <c r="H45" s="86" t="str">
        <f>IF(csv!M36="","",csv!M36)</f>
        <v>0</v>
      </c>
      <c r="I45" s="36" t="s">
        <v>0</v>
      </c>
      <c r="J45" s="36" t="str">
        <f>IF(csv!O36="","",csv!O36)</f>
        <v>Maksimir</v>
      </c>
      <c r="K45" s="36" t="str">
        <f>IF(csv!P36="","",csv!P36)</f>
        <v>OK Maksimir</v>
      </c>
      <c r="L45" s="36" t="s">
        <v>0</v>
      </c>
      <c r="M45" s="79" t="str">
        <f>IF(csv!Q36="","",csv!Q36)</f>
        <v>CRO</v>
      </c>
      <c r="N45" s="57" t="s">
        <v>0</v>
      </c>
      <c r="O45" s="62" t="str">
        <f>IF(csv!E36="","",csv!S36)</f>
        <v>M21A</v>
      </c>
      <c r="P45" s="86">
        <f>IF(O45="","",IF(COUNTIF(O$11:O44,O45)=0,P44+1,P44))</f>
        <v>5</v>
      </c>
      <c r="Q45" s="102">
        <f t="shared" si="0"/>
        <v>101</v>
      </c>
      <c r="R45" s="103" t="str" cm="1">
        <f t="array" ref="R45">IF(S45="","",INDEX(natjecanjeStaze_naziv,MATCH(S45,natjecanjeStaze_stazaId,0)))</f>
        <v>M21A</v>
      </c>
      <c r="S45" s="63">
        <f t="shared" si="1"/>
        <v>1003</v>
      </c>
      <c r="T45" s="57" t="s">
        <v>0</v>
      </c>
      <c r="U45" s="191" t="str">
        <f t="shared" si="2"/>
        <v>M21A</v>
      </c>
      <c r="V45" s="57" t="s">
        <v>0</v>
      </c>
      <c r="W45" s="62" t="str">
        <f t="shared" si="78"/>
        <v>CRO</v>
      </c>
      <c r="X45" s="86">
        <f t="shared" si="3"/>
        <v>1</v>
      </c>
      <c r="Y45" s="36" t="str">
        <f t="shared" si="79"/>
        <v/>
      </c>
      <c r="Z45" s="79" t="str">
        <f>IF(Y45="","",MAX(Z$11:Z44)+1)</f>
        <v/>
      </c>
      <c r="AA45" s="57" t="s">
        <v>0</v>
      </c>
      <c r="AB45" s="149"/>
      <c r="AC45" s="57" t="s">
        <v>0</v>
      </c>
      <c r="AD45" s="23" t="str">
        <f t="shared" si="80"/>
        <v/>
      </c>
      <c r="AE45" s="57" t="s">
        <v>0</v>
      </c>
      <c r="AF45" s="191" t="str">
        <f t="shared" si="81"/>
        <v>CRO</v>
      </c>
      <c r="AG45" s="57" t="s">
        <v>0</v>
      </c>
      <c r="AH45" s="62" t="str">
        <f t="shared" si="82"/>
        <v>Maksimir</v>
      </c>
      <c r="AI45" s="36" t="str">
        <f t="shared" si="83"/>
        <v>OK Maksimir</v>
      </c>
      <c r="AJ45" s="86" t="str">
        <f t="shared" si="5"/>
        <v/>
      </c>
      <c r="AK45" s="36" t="str" cm="1">
        <f t="array" ref="AK45">IF(AJ45="",""&amp;AI45,IF(AJ45="NEMA",AI45,INDEX(klub_naziv,MATCH(INDEX(klubAlias_klubId,AJ45),klub_id,0))))</f>
        <v>OK Maksimir</v>
      </c>
      <c r="AL45" s="36" t="str" cm="1">
        <f t="array" ref="AL45">IFERROR(INDEX(registarNatjecatelji,CG45,4),"")</f>
        <v>OK Maksimir</v>
      </c>
      <c r="AM45" s="86" t="str">
        <f t="shared" si="84"/>
        <v/>
      </c>
      <c r="AN45" s="79" t="str">
        <f t="shared" si="85"/>
        <v>OK Maksimir</v>
      </c>
      <c r="AO45" s="57" t="s">
        <v>0</v>
      </c>
      <c r="AP45" s="95" t="str">
        <f>IF(AJ45&lt;&gt;"NEMA","",IF(IFERROR(MATCH(AI45,AI$11:AI44,0),0)&lt;&gt;0,"",AI45))</f>
        <v/>
      </c>
      <c r="AQ45" s="57" t="s">
        <v>0</v>
      </c>
      <c r="AR45" s="149"/>
      <c r="AS45" s="57" t="s">
        <v>0</v>
      </c>
      <c r="AT45" s="62" t="str">
        <f t="shared" si="86"/>
        <v/>
      </c>
      <c r="AU45" s="36" t="str">
        <f>IF(AT45="","",MAX(AU$11:AU44)+1)</f>
        <v/>
      </c>
      <c r="AV45" s="36" t="str">
        <f t="shared" si="87"/>
        <v/>
      </c>
      <c r="AW45" s="36" t="str">
        <f t="shared" si="88"/>
        <v/>
      </c>
      <c r="AX45" s="36" t="str">
        <f>IF(AR45="","",MAX(AX$11:AX44)+1)</f>
        <v/>
      </c>
      <c r="AY45" s="103" t="str">
        <f t="shared" si="89"/>
        <v/>
      </c>
      <c r="AZ45" s="79" t="str">
        <f t="shared" si="90"/>
        <v/>
      </c>
      <c r="BA45" s="57" t="s">
        <v>0</v>
      </c>
      <c r="BB45" s="23" t="str">
        <f t="shared" si="91"/>
        <v/>
      </c>
      <c r="BC45" s="57" t="s">
        <v>0</v>
      </c>
      <c r="BD45" s="191" t="str">
        <f t="shared" si="92"/>
        <v>OK Maksimir</v>
      </c>
      <c r="BE45" s="57" t="s">
        <v>0</v>
      </c>
      <c r="BF45" s="68" t="str">
        <f t="shared" si="93"/>
        <v>43:19</v>
      </c>
      <c r="BG45" s="102" t="str">
        <f t="shared" si="94"/>
        <v>0</v>
      </c>
      <c r="BH45" s="238">
        <f t="shared" si="95"/>
        <v>2599</v>
      </c>
      <c r="BI45" s="239">
        <f t="shared" si="8"/>
        <v>1</v>
      </c>
      <c r="BJ45" s="57" t="s">
        <v>0</v>
      </c>
      <c r="BK45" s="62" t="str">
        <f t="shared" si="96"/>
        <v>Lobel</v>
      </c>
      <c r="BL45" s="36" t="str">
        <f t="shared" si="97"/>
        <v>Horvat</v>
      </c>
      <c r="BM45" s="86">
        <f t="shared" si="9"/>
        <v>1130</v>
      </c>
      <c r="BN45" s="86" t="str">
        <f t="shared" si="10"/>
        <v/>
      </c>
      <c r="BO45" s="36" t="str">
        <f t="shared" si="11"/>
        <v>Lobel</v>
      </c>
      <c r="BP45" s="79" t="str">
        <f t="shared" si="12"/>
        <v>Horvat</v>
      </c>
      <c r="BQ45" s="57" t="s">
        <v>0</v>
      </c>
      <c r="BR45" s="95" t="str">
        <f t="shared" si="13"/>
        <v/>
      </c>
      <c r="BS45" s="57" t="s">
        <v>0</v>
      </c>
      <c r="BT45" s="23" t="str">
        <f>IF(OR(BB45&lt;&gt;"NEMA",BR45&lt;&gt;""),"","SELECT '"&amp;BA45&amp;"',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5" s="57" t="s">
        <v>0</v>
      </c>
      <c r="BV45" s="172"/>
      <c r="BW45" s="172"/>
      <c r="BX45" s="172"/>
      <c r="BY45" s="57" t="s">
        <v>0</v>
      </c>
      <c r="BZ45" s="62" t="str">
        <f t="shared" si="14"/>
        <v>Lobel – Horvat – OK Maksimir – M21A</v>
      </c>
      <c r="CA45" s="63">
        <f t="shared" si="50"/>
        <v>341</v>
      </c>
      <c r="CB45" s="57" t="s">
        <v>0</v>
      </c>
      <c r="CC45" s="62" t="str">
        <f t="shared" si="16"/>
        <v>Lobel – Horvat – OK Maksimir</v>
      </c>
      <c r="CD45" s="63">
        <f t="shared" si="51"/>
        <v>341</v>
      </c>
      <c r="CE45" s="57" t="s">
        <v>0</v>
      </c>
      <c r="CF45" s="62" t="str">
        <f t="shared" si="18"/>
        <v>Lobel – Horvat</v>
      </c>
      <c r="CG45" s="63">
        <f t="shared" si="52"/>
        <v>341</v>
      </c>
      <c r="CH45" s="57" t="s">
        <v>0</v>
      </c>
      <c r="CI45" s="68">
        <f t="shared" si="53"/>
        <v>341</v>
      </c>
      <c r="CJ45" s="86" cm="1">
        <f t="array" ref="CJ45">IF(CI45="","",INDEX(imePrezime_id,CI45,0))</f>
        <v>1130</v>
      </c>
      <c r="CK45" s="63" t="str">
        <f t="shared" si="20"/>
        <v/>
      </c>
      <c r="CL45" s="57" t="s">
        <v>0</v>
      </c>
      <c r="CM45" s="23" t="str">
        <f t="shared" si="21"/>
        <v/>
      </c>
      <c r="CN45" s="57" t="s">
        <v>0</v>
      </c>
      <c r="CO45" s="149"/>
      <c r="CP45" s="57" t="s">
        <v>0</v>
      </c>
      <c r="CQ45" s="62" t="str">
        <f t="shared" si="22"/>
        <v/>
      </c>
      <c r="CR45" s="86" t="str">
        <f>IF(CO45="","",MAX(CR$11:CR44)+1)</f>
        <v/>
      </c>
      <c r="CS45" s="63" t="str">
        <f t="shared" si="23"/>
        <v/>
      </c>
      <c r="CT45" s="57" t="s">
        <v>0</v>
      </c>
      <c r="CU45" s="23" t="str">
        <f t="shared" si="54"/>
        <v/>
      </c>
      <c r="CV45" s="57" t="s">
        <v>0</v>
      </c>
      <c r="CW45" s="72" t="str">
        <f>IF(AND(CG45="NEMA",CK45=""),MAX(CW$11:CW44)+1,"")</f>
        <v/>
      </c>
      <c r="CX45" t="s">
        <v>0</v>
      </c>
      <c r="CY45" s="152" t="str">
        <f t="shared" si="24"/>
        <v>M</v>
      </c>
      <c r="CZ45" t="s">
        <v>0</v>
      </c>
      <c r="DA45" s="62" t="str">
        <f t="shared" si="25"/>
        <v/>
      </c>
      <c r="DB45" s="79" t="str">
        <f t="shared" si="26"/>
        <v/>
      </c>
      <c r="DC45" t="s">
        <v>0</v>
      </c>
      <c r="DD45" s="23" t="str">
        <f t="shared" si="55"/>
        <v/>
      </c>
      <c r="DE45" s="57" t="s">
        <v>0</v>
      </c>
      <c r="DF45" s="95" t="str">
        <f t="shared" si="27"/>
        <v>ime-pre-klu-kat</v>
      </c>
      <c r="DG45" s="57" t="s">
        <v>0</v>
      </c>
      <c r="DH45" s="68">
        <f>IF(BZ45="","",MAX(DH$11:DH44)+1)</f>
        <v>1026</v>
      </c>
      <c r="DI45" s="86">
        <f t="shared" si="28"/>
        <v>1003</v>
      </c>
      <c r="DJ45" s="86">
        <f t="shared" si="56"/>
        <v>1130</v>
      </c>
      <c r="DK45" s="86">
        <f t="shared" si="29"/>
        <v>2599</v>
      </c>
      <c r="DL45" s="86">
        <f t="shared" si="30"/>
        <v>1</v>
      </c>
      <c r="DM45" s="86">
        <f t="shared" si="31"/>
        <v>1</v>
      </c>
      <c r="DN45" s="86">
        <f t="shared" si="57"/>
        <v>1</v>
      </c>
      <c r="DO45" s="86"/>
      <c r="DP45" s="86"/>
      <c r="DQ45" s="86"/>
      <c r="DR45" s="63" t="e">
        <f>IF(#REF!="","",#REF!)</f>
        <v>#REF!</v>
      </c>
      <c r="DS45" s="57" t="s">
        <v>0</v>
      </c>
    </row>
    <row r="46" spans="1:123" x14ac:dyDescent="0.25">
      <c r="A46" t="s">
        <v>0</v>
      </c>
      <c r="B46" s="62" t="str">
        <f>IF(csv!E37="","",csv!S37)</f>
        <v>M21A</v>
      </c>
      <c r="C46" s="36" t="s">
        <v>0</v>
      </c>
      <c r="D46" s="36" t="str">
        <f>IF(csv!E37="","",csv!E37)</f>
        <v>Filip</v>
      </c>
      <c r="E46" s="36" t="str">
        <f>IF(csv!D37="","",csv!D37)</f>
        <v>Vujanić</v>
      </c>
      <c r="F46" s="36" t="s">
        <v>0</v>
      </c>
      <c r="G46" s="86" t="str">
        <f>IF(csv!L37="","",csv!L37)</f>
        <v>49:11</v>
      </c>
      <c r="H46" s="86" t="str">
        <f>IF(csv!M37="","",csv!M37)</f>
        <v>0</v>
      </c>
      <c r="I46" s="36" t="s">
        <v>0</v>
      </c>
      <c r="J46" s="36" t="str">
        <f>IF(csv!O37="","",csv!O37)</f>
        <v>JAP</v>
      </c>
      <c r="K46" s="36" t="str">
        <f>IF(csv!P37="","",csv!P37)</f>
        <v>OK Japetic</v>
      </c>
      <c r="L46" s="36" t="s">
        <v>0</v>
      </c>
      <c r="M46" s="79" t="str">
        <f>IF(csv!Q37="","",csv!Q37)</f>
        <v>CRO</v>
      </c>
      <c r="N46" s="57" t="s">
        <v>0</v>
      </c>
      <c r="O46" s="62" t="str">
        <f>IF(csv!E37="","",csv!S37)</f>
        <v>M21A</v>
      </c>
      <c r="P46" s="86">
        <f>IF(O46="","",IF(COUNTIF(O$11:O45,O46)=0,P45+1,P45))</f>
        <v>5</v>
      </c>
      <c r="Q46" s="102">
        <f t="shared" si="0"/>
        <v>101</v>
      </c>
      <c r="R46" s="103" t="str" cm="1">
        <f t="array" ref="R46">IF(S46="","",INDEX(natjecanjeStaze_naziv,MATCH(S46,natjecanjeStaze_stazaId,0)))</f>
        <v>M21A</v>
      </c>
      <c r="S46" s="63">
        <f t="shared" si="1"/>
        <v>1003</v>
      </c>
      <c r="T46" s="57" t="s">
        <v>0</v>
      </c>
      <c r="U46" s="191" t="str">
        <f t="shared" si="2"/>
        <v>M21A</v>
      </c>
      <c r="V46" s="57" t="s">
        <v>0</v>
      </c>
      <c r="W46" s="62" t="str">
        <f t="shared" si="78"/>
        <v>CRO</v>
      </c>
      <c r="X46" s="86">
        <f t="shared" si="3"/>
        <v>1</v>
      </c>
      <c r="Y46" s="36" t="str">
        <f t="shared" si="79"/>
        <v/>
      </c>
      <c r="Z46" s="79" t="str">
        <f>IF(Y46="","",MAX(Z$11:Z45)+1)</f>
        <v/>
      </c>
      <c r="AA46" s="57" t="s">
        <v>0</v>
      </c>
      <c r="AB46" s="149"/>
      <c r="AC46" s="57" t="s">
        <v>0</v>
      </c>
      <c r="AD46" s="23" t="str">
        <f t="shared" si="80"/>
        <v/>
      </c>
      <c r="AE46" s="57" t="s">
        <v>0</v>
      </c>
      <c r="AF46" s="191" t="str">
        <f t="shared" si="81"/>
        <v>CRO</v>
      </c>
      <c r="AG46" s="57" t="s">
        <v>0</v>
      </c>
      <c r="AH46" s="62" t="str">
        <f t="shared" si="82"/>
        <v>JAP</v>
      </c>
      <c r="AI46" s="36" t="str">
        <f t="shared" si="83"/>
        <v>OK Japetic</v>
      </c>
      <c r="AJ46" s="86">
        <f t="shared" si="5"/>
        <v>1</v>
      </c>
      <c r="AK46" s="36" t="str" cm="1">
        <f t="array" ref="AK46">IF(AJ46="",""&amp;AI46,IF(AJ46="NEMA",AI46,INDEX(klub_naziv,MATCH(INDEX(klubAlias_klubId,AJ46),klub_id,0))))</f>
        <v>OK Japetić</v>
      </c>
      <c r="AL46" s="36" t="str" cm="1">
        <f t="array" ref="AL46">IFERROR(INDEX(registarNatjecatelji,CG46,4),"")</f>
        <v>OK Japetić</v>
      </c>
      <c r="AM46" s="86" t="str">
        <f t="shared" si="84"/>
        <v/>
      </c>
      <c r="AN46" s="79" t="str">
        <f t="shared" si="85"/>
        <v>OK Japetić</v>
      </c>
      <c r="AO46" s="57" t="s">
        <v>0</v>
      </c>
      <c r="AP46" s="95" t="str">
        <f>IF(AJ46&lt;&gt;"NEMA","",IF(IFERROR(MATCH(AI46,AI$11:AI45,0),0)&lt;&gt;0,"",AI46))</f>
        <v/>
      </c>
      <c r="AQ46" s="57" t="s">
        <v>0</v>
      </c>
      <c r="AR46" s="149"/>
      <c r="AS46" s="57" t="s">
        <v>0</v>
      </c>
      <c r="AT46" s="62" t="str">
        <f t="shared" si="86"/>
        <v/>
      </c>
      <c r="AU46" s="36" t="str">
        <f>IF(AT46="","",MAX(AU$11:AU45)+1)</f>
        <v/>
      </c>
      <c r="AV46" s="36" t="str">
        <f t="shared" si="87"/>
        <v/>
      </c>
      <c r="AW46" s="36" t="str">
        <f t="shared" si="88"/>
        <v/>
      </c>
      <c r="AX46" s="36" t="str">
        <f>IF(AR46="","",MAX(AX$11:AX45)+1)</f>
        <v/>
      </c>
      <c r="AY46" s="103" t="str">
        <f t="shared" si="89"/>
        <v/>
      </c>
      <c r="AZ46" s="79" t="str">
        <f t="shared" si="90"/>
        <v/>
      </c>
      <c r="BA46" s="57" t="s">
        <v>0</v>
      </c>
      <c r="BB46" s="23" t="str">
        <f t="shared" si="91"/>
        <v/>
      </c>
      <c r="BC46" s="57" t="s">
        <v>0</v>
      </c>
      <c r="BD46" s="191" t="str">
        <f t="shared" si="92"/>
        <v>OK Japetić</v>
      </c>
      <c r="BE46" s="57" t="s">
        <v>0</v>
      </c>
      <c r="BF46" s="68" t="str">
        <f t="shared" si="93"/>
        <v>49:11</v>
      </c>
      <c r="BG46" s="102" t="str">
        <f t="shared" si="94"/>
        <v>0</v>
      </c>
      <c r="BH46" s="238">
        <f t="shared" si="95"/>
        <v>2951</v>
      </c>
      <c r="BI46" s="239">
        <f t="shared" si="8"/>
        <v>1</v>
      </c>
      <c r="BJ46" s="57" t="s">
        <v>0</v>
      </c>
      <c r="BK46" s="62" t="str">
        <f t="shared" si="96"/>
        <v>Filip</v>
      </c>
      <c r="BL46" s="36" t="str">
        <f t="shared" si="97"/>
        <v>Vujanić</v>
      </c>
      <c r="BM46" s="86">
        <f t="shared" si="9"/>
        <v>1858</v>
      </c>
      <c r="BN46" s="86" t="str">
        <f t="shared" si="10"/>
        <v/>
      </c>
      <c r="BO46" s="36" t="str">
        <f t="shared" si="11"/>
        <v>Filip</v>
      </c>
      <c r="BP46" s="79" t="str">
        <f t="shared" si="12"/>
        <v>Vujanić</v>
      </c>
      <c r="BQ46" s="57" t="s">
        <v>0</v>
      </c>
      <c r="BR46" s="95" t="str">
        <f t="shared" si="13"/>
        <v/>
      </c>
      <c r="BS46" s="57" t="s">
        <v>0</v>
      </c>
      <c r="BT46" s="23" t="str">
        <f>IF(OR(BB46&lt;&gt;"NEMA",BR46&lt;&gt;""),"","SELECT '"&amp;BA46&amp;"',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6" s="57" t="s">
        <v>0</v>
      </c>
      <c r="BV46" s="172"/>
      <c r="BW46" s="172"/>
      <c r="BX46" s="172"/>
      <c r="BY46" s="57" t="s">
        <v>0</v>
      </c>
      <c r="BZ46" s="62" t="str">
        <f t="shared" si="14"/>
        <v>Filip – Vujanić – OK Japetić – M21A</v>
      </c>
      <c r="CA46" s="63">
        <f t="shared" si="50"/>
        <v>144</v>
      </c>
      <c r="CB46" s="57" t="s">
        <v>0</v>
      </c>
      <c r="CC46" s="62" t="str">
        <f t="shared" si="16"/>
        <v>Filip – Vujanić – OK Japetić</v>
      </c>
      <c r="CD46" s="63">
        <f t="shared" si="51"/>
        <v>144</v>
      </c>
      <c r="CE46" s="57" t="s">
        <v>0</v>
      </c>
      <c r="CF46" s="62" t="str">
        <f t="shared" si="18"/>
        <v>Filip – Vujanić</v>
      </c>
      <c r="CG46" s="63">
        <f t="shared" si="52"/>
        <v>144</v>
      </c>
      <c r="CH46" s="57" t="s">
        <v>0</v>
      </c>
      <c r="CI46" s="68">
        <f t="shared" si="53"/>
        <v>144</v>
      </c>
      <c r="CJ46" s="86" cm="1">
        <f t="array" ref="CJ46">IF(CI46="","",INDEX(imePrezime_id,CI46,0))</f>
        <v>1858</v>
      </c>
      <c r="CK46" s="63" t="str">
        <f t="shared" si="20"/>
        <v/>
      </c>
      <c r="CL46" s="57" t="s">
        <v>0</v>
      </c>
      <c r="CM46" s="23" t="str">
        <f t="shared" si="21"/>
        <v/>
      </c>
      <c r="CN46" s="57" t="s">
        <v>0</v>
      </c>
      <c r="CO46" s="149"/>
      <c r="CP46" s="57" t="s">
        <v>0</v>
      </c>
      <c r="CQ46" s="62" t="str">
        <f t="shared" si="22"/>
        <v/>
      </c>
      <c r="CR46" s="86" t="str">
        <f>IF(CO46="","",MAX(CR$11:CR45)+1)</f>
        <v/>
      </c>
      <c r="CS46" s="63" t="str">
        <f t="shared" si="23"/>
        <v/>
      </c>
      <c r="CT46" s="57" t="s">
        <v>0</v>
      </c>
      <c r="CU46" s="23" t="str">
        <f t="shared" si="54"/>
        <v/>
      </c>
      <c r="CV46" s="57" t="s">
        <v>0</v>
      </c>
      <c r="CW46" s="72" t="str">
        <f>IF(AND(CG46="NEMA",CK46=""),MAX(CW$11:CW45)+1,"")</f>
        <v/>
      </c>
      <c r="CX46" t="s">
        <v>0</v>
      </c>
      <c r="CY46" s="152" t="str">
        <f t="shared" si="24"/>
        <v>M</v>
      </c>
      <c r="CZ46" t="s">
        <v>0</v>
      </c>
      <c r="DA46" s="62" t="str">
        <f t="shared" si="25"/>
        <v/>
      </c>
      <c r="DB46" s="79" t="str">
        <f t="shared" si="26"/>
        <v/>
      </c>
      <c r="DC46" t="s">
        <v>0</v>
      </c>
      <c r="DD46" s="23" t="str">
        <f t="shared" si="55"/>
        <v/>
      </c>
      <c r="DE46" s="57" t="s">
        <v>0</v>
      </c>
      <c r="DF46" s="95" t="str">
        <f t="shared" si="27"/>
        <v>ime-pre-klu(ali)-kat</v>
      </c>
      <c r="DG46" s="57" t="s">
        <v>0</v>
      </c>
      <c r="DH46" s="68">
        <f>IF(BZ46="","",MAX(DH$11:DH45)+1)</f>
        <v>1027</v>
      </c>
      <c r="DI46" s="86">
        <f t="shared" si="28"/>
        <v>1003</v>
      </c>
      <c r="DJ46" s="86">
        <f t="shared" si="56"/>
        <v>1858</v>
      </c>
      <c r="DK46" s="86">
        <f t="shared" si="29"/>
        <v>2951</v>
      </c>
      <c r="DL46" s="86">
        <f t="shared" si="30"/>
        <v>1</v>
      </c>
      <c r="DM46" s="86">
        <f t="shared" si="31"/>
        <v>1</v>
      </c>
      <c r="DN46" s="86">
        <f t="shared" si="57"/>
        <v>3</v>
      </c>
      <c r="DO46" s="86"/>
      <c r="DP46" s="86"/>
      <c r="DQ46" s="86"/>
      <c r="DR46" s="63" t="e">
        <f>IF(#REF!="","",#REF!)</f>
        <v>#REF!</v>
      </c>
      <c r="DS46" s="57" t="s">
        <v>0</v>
      </c>
    </row>
    <row r="47" spans="1:123" x14ac:dyDescent="0.25">
      <c r="A47" t="s">
        <v>0</v>
      </c>
      <c r="B47" s="62" t="str">
        <f>IF(csv!E38="","",csv!S38)</f>
        <v>M21A</v>
      </c>
      <c r="C47" s="36" t="s">
        <v>0</v>
      </c>
      <c r="D47" s="36" t="str">
        <f>IF(csv!E38="","",csv!E38)</f>
        <v>Josip</v>
      </c>
      <c r="E47" s="36" t="str">
        <f>IF(csv!D38="","",csv!D38)</f>
        <v>Vujanić</v>
      </c>
      <c r="F47" s="36" t="s">
        <v>0</v>
      </c>
      <c r="G47" s="86" t="str">
        <f>IF(csv!L38="","",csv!L38)</f>
        <v>51:22</v>
      </c>
      <c r="H47" s="86" t="str">
        <f>IF(csv!M38="","",csv!M38)</f>
        <v>0</v>
      </c>
      <c r="I47" s="36" t="s">
        <v>0</v>
      </c>
      <c r="J47" s="36" t="str">
        <f>IF(csv!O38="","",csv!O38)</f>
        <v>JAP</v>
      </c>
      <c r="K47" s="36" t="str">
        <f>IF(csv!P38="","",csv!P38)</f>
        <v>OK Japetic</v>
      </c>
      <c r="L47" s="36" t="s">
        <v>0</v>
      </c>
      <c r="M47" s="79" t="str">
        <f>IF(csv!Q38="","",csv!Q38)</f>
        <v>CRO</v>
      </c>
      <c r="N47" s="57" t="s">
        <v>0</v>
      </c>
      <c r="O47" s="62" t="str">
        <f>IF(csv!E38="","",csv!S38)</f>
        <v>M21A</v>
      </c>
      <c r="P47" s="86">
        <f>IF(O47="","",IF(COUNTIF(O$11:O46,O47)=0,P46+1,P46))</f>
        <v>5</v>
      </c>
      <c r="Q47" s="102">
        <f t="shared" si="0"/>
        <v>101</v>
      </c>
      <c r="R47" s="103" t="str" cm="1">
        <f t="array" ref="R47">IF(S47="","",INDEX(natjecanjeStaze_naziv,MATCH(S47,natjecanjeStaze_stazaId,0)))</f>
        <v>M21A</v>
      </c>
      <c r="S47" s="63">
        <f t="shared" si="1"/>
        <v>1003</v>
      </c>
      <c r="T47" s="57" t="s">
        <v>0</v>
      </c>
      <c r="U47" s="191" t="str">
        <f t="shared" si="2"/>
        <v>M21A</v>
      </c>
      <c r="V47" s="57" t="s">
        <v>0</v>
      </c>
      <c r="W47" s="62" t="str">
        <f t="shared" si="78"/>
        <v>CRO</v>
      </c>
      <c r="X47" s="86">
        <f t="shared" si="3"/>
        <v>1</v>
      </c>
      <c r="Y47" s="36" t="str">
        <f t="shared" si="79"/>
        <v/>
      </c>
      <c r="Z47" s="79" t="str">
        <f>IF(Y47="","",MAX(Z$11:Z46)+1)</f>
        <v/>
      </c>
      <c r="AA47" s="57" t="s">
        <v>0</v>
      </c>
      <c r="AB47" s="149"/>
      <c r="AC47" s="57" t="s">
        <v>0</v>
      </c>
      <c r="AD47" s="23" t="str">
        <f t="shared" si="80"/>
        <v/>
      </c>
      <c r="AE47" s="57" t="s">
        <v>0</v>
      </c>
      <c r="AF47" s="191" t="str">
        <f t="shared" si="81"/>
        <v>CRO</v>
      </c>
      <c r="AG47" s="57" t="s">
        <v>0</v>
      </c>
      <c r="AH47" s="62" t="str">
        <f t="shared" si="82"/>
        <v>JAP</v>
      </c>
      <c r="AI47" s="36" t="str">
        <f t="shared" si="83"/>
        <v>OK Japetic</v>
      </c>
      <c r="AJ47" s="86">
        <f t="shared" si="5"/>
        <v>1</v>
      </c>
      <c r="AK47" s="36" t="str" cm="1">
        <f t="array" ref="AK47">IF(AJ47="",""&amp;AI47,IF(AJ47="NEMA",AI47,INDEX(klub_naziv,MATCH(INDEX(klubAlias_klubId,AJ47),klub_id,0))))</f>
        <v>OK Japetić</v>
      </c>
      <c r="AL47" s="36" t="str" cm="1">
        <f t="array" ref="AL47">IFERROR(INDEX(registarNatjecatelji,CG47,4),"")</f>
        <v>OK Japetić</v>
      </c>
      <c r="AM47" s="86" t="str">
        <f t="shared" si="84"/>
        <v/>
      </c>
      <c r="AN47" s="79" t="str">
        <f t="shared" si="85"/>
        <v>OK Japetić</v>
      </c>
      <c r="AO47" s="57" t="s">
        <v>0</v>
      </c>
      <c r="AP47" s="95" t="str">
        <f>IF(AJ47&lt;&gt;"NEMA","",IF(IFERROR(MATCH(AI47,AI$11:AI46,0),0)&lt;&gt;0,"",AI47))</f>
        <v/>
      </c>
      <c r="AQ47" s="57" t="s">
        <v>0</v>
      </c>
      <c r="AR47" s="149"/>
      <c r="AS47" s="57" t="s">
        <v>0</v>
      </c>
      <c r="AT47" s="62" t="str">
        <f t="shared" si="86"/>
        <v/>
      </c>
      <c r="AU47" s="36" t="str">
        <f>IF(AT47="","",MAX(AU$11:AU46)+1)</f>
        <v/>
      </c>
      <c r="AV47" s="36" t="str">
        <f t="shared" si="87"/>
        <v/>
      </c>
      <c r="AW47" s="36" t="str">
        <f t="shared" si="88"/>
        <v/>
      </c>
      <c r="AX47" s="36" t="str">
        <f>IF(AR47="","",MAX(AX$11:AX46)+1)</f>
        <v/>
      </c>
      <c r="AY47" s="103" t="str">
        <f t="shared" si="89"/>
        <v/>
      </c>
      <c r="AZ47" s="79" t="str">
        <f t="shared" si="90"/>
        <v/>
      </c>
      <c r="BA47" s="57" t="s">
        <v>0</v>
      </c>
      <c r="BB47" s="23" t="str">
        <f t="shared" si="91"/>
        <v/>
      </c>
      <c r="BC47" s="57" t="s">
        <v>0</v>
      </c>
      <c r="BD47" s="191" t="str">
        <f t="shared" si="92"/>
        <v>OK Japetić</v>
      </c>
      <c r="BE47" s="57" t="s">
        <v>0</v>
      </c>
      <c r="BF47" s="68" t="str">
        <f t="shared" si="93"/>
        <v>51:22</v>
      </c>
      <c r="BG47" s="102" t="str">
        <f t="shared" si="94"/>
        <v>0</v>
      </c>
      <c r="BH47" s="238">
        <f t="shared" si="95"/>
        <v>3082</v>
      </c>
      <c r="BI47" s="239">
        <f t="shared" si="8"/>
        <v>1</v>
      </c>
      <c r="BJ47" s="57" t="s">
        <v>0</v>
      </c>
      <c r="BK47" s="62" t="str">
        <f t="shared" si="96"/>
        <v>Josip</v>
      </c>
      <c r="BL47" s="36" t="str">
        <f t="shared" si="97"/>
        <v>Vujanić</v>
      </c>
      <c r="BM47" s="86">
        <f t="shared" si="9"/>
        <v>1859</v>
      </c>
      <c r="BN47" s="86" t="str">
        <f t="shared" si="10"/>
        <v/>
      </c>
      <c r="BO47" s="36" t="str">
        <f t="shared" si="11"/>
        <v>Josip</v>
      </c>
      <c r="BP47" s="79" t="str">
        <f t="shared" si="12"/>
        <v>Vujanić</v>
      </c>
      <c r="BQ47" s="57" t="s">
        <v>0</v>
      </c>
      <c r="BR47" s="95" t="str">
        <f t="shared" si="13"/>
        <v/>
      </c>
      <c r="BS47" s="57" t="s">
        <v>0</v>
      </c>
      <c r="BT47" s="23" t="str">
        <f>IF(OR(BB47&lt;&gt;"NEMA",BR47&lt;&gt;""),"","SELECT '"&amp;BA47&amp;"',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7" s="57" t="s">
        <v>0</v>
      </c>
      <c r="BV47" s="172"/>
      <c r="BW47" s="172"/>
      <c r="BX47" s="172"/>
      <c r="BY47" s="57" t="s">
        <v>0</v>
      </c>
      <c r="BZ47" s="62" t="str">
        <f t="shared" si="14"/>
        <v>Josip – Vujanić – OK Japetić – M21A</v>
      </c>
      <c r="CA47" s="63">
        <f t="shared" si="50"/>
        <v>145</v>
      </c>
      <c r="CB47" s="57" t="s">
        <v>0</v>
      </c>
      <c r="CC47" s="62" t="str">
        <f t="shared" si="16"/>
        <v>Josip – Vujanić – OK Japetić</v>
      </c>
      <c r="CD47" s="63">
        <f t="shared" si="51"/>
        <v>145</v>
      </c>
      <c r="CE47" s="57" t="s">
        <v>0</v>
      </c>
      <c r="CF47" s="62" t="str">
        <f t="shared" si="18"/>
        <v>Josip – Vujanić</v>
      </c>
      <c r="CG47" s="63">
        <f t="shared" si="52"/>
        <v>145</v>
      </c>
      <c r="CH47" s="57" t="s">
        <v>0</v>
      </c>
      <c r="CI47" s="68">
        <f t="shared" si="53"/>
        <v>145</v>
      </c>
      <c r="CJ47" s="86" cm="1">
        <f t="array" ref="CJ47">IF(CI47="","",INDEX(imePrezime_id,CI47,0))</f>
        <v>1859</v>
      </c>
      <c r="CK47" s="63" t="str">
        <f t="shared" si="20"/>
        <v/>
      </c>
      <c r="CL47" s="57" t="s">
        <v>0</v>
      </c>
      <c r="CM47" s="23" t="str">
        <f t="shared" si="21"/>
        <v/>
      </c>
      <c r="CN47" s="57" t="s">
        <v>0</v>
      </c>
      <c r="CO47" s="149"/>
      <c r="CP47" s="57" t="s">
        <v>0</v>
      </c>
      <c r="CQ47" s="62" t="str">
        <f t="shared" si="22"/>
        <v/>
      </c>
      <c r="CR47" s="86" t="str">
        <f>IF(CO47="","",MAX(CR$11:CR46)+1)</f>
        <v/>
      </c>
      <c r="CS47" s="63" t="str">
        <f t="shared" si="23"/>
        <v/>
      </c>
      <c r="CT47" s="57" t="s">
        <v>0</v>
      </c>
      <c r="CU47" s="23" t="str">
        <f t="shared" si="54"/>
        <v/>
      </c>
      <c r="CV47" s="57" t="s">
        <v>0</v>
      </c>
      <c r="CW47" s="72" t="str">
        <f>IF(AND(CG47="NEMA",CK47=""),MAX(CW$11:CW46)+1,"")</f>
        <v/>
      </c>
      <c r="CX47" t="s">
        <v>0</v>
      </c>
      <c r="CY47" s="152" t="str">
        <f t="shared" si="24"/>
        <v>M</v>
      </c>
      <c r="CZ47" t="s">
        <v>0</v>
      </c>
      <c r="DA47" s="62" t="str">
        <f t="shared" si="25"/>
        <v/>
      </c>
      <c r="DB47" s="79" t="str">
        <f t="shared" si="26"/>
        <v/>
      </c>
      <c r="DC47" t="s">
        <v>0</v>
      </c>
      <c r="DD47" s="23" t="str">
        <f t="shared" si="55"/>
        <v/>
      </c>
      <c r="DE47" s="57" t="s">
        <v>0</v>
      </c>
      <c r="DF47" s="95" t="str">
        <f t="shared" si="27"/>
        <v>ime-pre-klu(ali)-kat</v>
      </c>
      <c r="DG47" s="57" t="s">
        <v>0</v>
      </c>
      <c r="DH47" s="68">
        <f>IF(BZ47="","",MAX(DH$11:DH46)+1)</f>
        <v>1028</v>
      </c>
      <c r="DI47" s="86">
        <f t="shared" si="28"/>
        <v>1003</v>
      </c>
      <c r="DJ47" s="86">
        <f t="shared" si="56"/>
        <v>1859</v>
      </c>
      <c r="DK47" s="86">
        <f t="shared" si="29"/>
        <v>3082</v>
      </c>
      <c r="DL47" s="86">
        <f t="shared" si="30"/>
        <v>1</v>
      </c>
      <c r="DM47" s="86">
        <f t="shared" si="31"/>
        <v>1</v>
      </c>
      <c r="DN47" s="86">
        <f t="shared" si="57"/>
        <v>3</v>
      </c>
      <c r="DO47" s="86"/>
      <c r="DP47" s="86"/>
      <c r="DQ47" s="86"/>
      <c r="DR47" s="63" t="e">
        <f>IF(#REF!="","",#REF!)</f>
        <v>#REF!</v>
      </c>
      <c r="DS47" s="57" t="s">
        <v>0</v>
      </c>
    </row>
    <row r="48" spans="1:123" x14ac:dyDescent="0.25">
      <c r="A48" t="s">
        <v>0</v>
      </c>
      <c r="B48" s="62" t="str">
        <f>IF(csv!E39="","",csv!S39)</f>
        <v>M21A</v>
      </c>
      <c r="C48" s="36" t="s">
        <v>0</v>
      </c>
      <c r="D48" s="36" t="str">
        <f>IF(csv!E39="","",csv!E39)</f>
        <v>Miran</v>
      </c>
      <c r="E48" s="36" t="str">
        <f>IF(csv!D39="","",csv!D39)</f>
        <v>Košćica</v>
      </c>
      <c r="F48" s="36" t="s">
        <v>0</v>
      </c>
      <c r="G48" s="86" t="str">
        <f>IF(csv!L39="","",csv!L39)</f>
        <v>57:42</v>
      </c>
      <c r="H48" s="86" t="str">
        <f>IF(csv!M39="","",csv!M39)</f>
        <v>0</v>
      </c>
      <c r="I48" s="36" t="s">
        <v>0</v>
      </c>
      <c r="J48" s="36" t="str">
        <f>IF(csv!O39="","",csv!O39)</f>
        <v>OK Jelen</v>
      </c>
      <c r="K48" s="36" t="str">
        <f>IF(csv!P39="","",csv!P39)</f>
        <v>OK Jelen</v>
      </c>
      <c r="L48" s="36" t="s">
        <v>0</v>
      </c>
      <c r="M48" s="79" t="str">
        <f>IF(csv!Q39="","",csv!Q39)</f>
        <v>CRO</v>
      </c>
      <c r="N48" s="57" t="s">
        <v>0</v>
      </c>
      <c r="O48" s="62" t="str">
        <f>IF(csv!E39="","",csv!S39)</f>
        <v>M21A</v>
      </c>
      <c r="P48" s="86">
        <f>IF(O48="","",IF(COUNTIF(O$11:O47,O48)=0,P47+1,P47))</f>
        <v>5</v>
      </c>
      <c r="Q48" s="102">
        <f t="shared" si="0"/>
        <v>101</v>
      </c>
      <c r="R48" s="103" t="str" cm="1">
        <f t="array" ref="R48">IF(S48="","",INDEX(natjecanjeStaze_naziv,MATCH(S48,natjecanjeStaze_stazaId,0)))</f>
        <v>M21A</v>
      </c>
      <c r="S48" s="63">
        <f t="shared" si="1"/>
        <v>1003</v>
      </c>
      <c r="T48" s="57" t="s">
        <v>0</v>
      </c>
      <c r="U48" s="191" t="str">
        <f t="shared" si="2"/>
        <v>M21A</v>
      </c>
      <c r="V48" s="57" t="s">
        <v>0</v>
      </c>
      <c r="W48" s="62" t="str">
        <f t="shared" si="78"/>
        <v>CRO</v>
      </c>
      <c r="X48" s="86">
        <f t="shared" si="3"/>
        <v>1</v>
      </c>
      <c r="Y48" s="36" t="str">
        <f t="shared" si="79"/>
        <v/>
      </c>
      <c r="Z48" s="79" t="str">
        <f>IF(Y48="","",MAX(Z$11:Z47)+1)</f>
        <v/>
      </c>
      <c r="AA48" s="57" t="s">
        <v>0</v>
      </c>
      <c r="AB48" s="149"/>
      <c r="AC48" s="57" t="s">
        <v>0</v>
      </c>
      <c r="AD48" s="23" t="str">
        <f t="shared" si="80"/>
        <v/>
      </c>
      <c r="AE48" s="57" t="s">
        <v>0</v>
      </c>
      <c r="AF48" s="191" t="str">
        <f t="shared" si="81"/>
        <v>CRO</v>
      </c>
      <c r="AG48" s="57" t="s">
        <v>0</v>
      </c>
      <c r="AH48" s="62" t="str">
        <f t="shared" si="82"/>
        <v>OK Jelen</v>
      </c>
      <c r="AI48" s="36" t="str">
        <f t="shared" si="83"/>
        <v>OK Jelen</v>
      </c>
      <c r="AJ48" s="86" t="str">
        <f t="shared" si="5"/>
        <v/>
      </c>
      <c r="AK48" s="36" t="str" cm="1">
        <f t="array" ref="AK48">IF(AJ48="",""&amp;AI48,IF(AJ48="NEMA",AI48,INDEX(klub_naziv,MATCH(INDEX(klubAlias_klubId,AJ48),klub_id,0))))</f>
        <v>OK Jelen</v>
      </c>
      <c r="AL48" s="36" t="str" cm="1">
        <f t="array" ref="AL48">IFERROR(INDEX(registarNatjecatelji,CG48,4),"")</f>
        <v>OK Jelen</v>
      </c>
      <c r="AM48" s="86" t="str">
        <f t="shared" si="84"/>
        <v/>
      </c>
      <c r="AN48" s="79" t="str">
        <f t="shared" si="85"/>
        <v>OK Jelen</v>
      </c>
      <c r="AO48" s="57" t="s">
        <v>0</v>
      </c>
      <c r="AP48" s="95" t="str">
        <f>IF(AJ48&lt;&gt;"NEMA","",IF(IFERROR(MATCH(AI48,AI$11:AI47,0),0)&lt;&gt;0,"",AI48))</f>
        <v/>
      </c>
      <c r="AQ48" s="57" t="s">
        <v>0</v>
      </c>
      <c r="AR48" s="149"/>
      <c r="AS48" s="57" t="s">
        <v>0</v>
      </c>
      <c r="AT48" s="62" t="str">
        <f t="shared" si="86"/>
        <v/>
      </c>
      <c r="AU48" s="36" t="str">
        <f>IF(AT48="","",MAX(AU$11:AU47)+1)</f>
        <v/>
      </c>
      <c r="AV48" s="36" t="str">
        <f t="shared" si="87"/>
        <v/>
      </c>
      <c r="AW48" s="36" t="str">
        <f t="shared" si="88"/>
        <v/>
      </c>
      <c r="AX48" s="36" t="str">
        <f>IF(AR48="","",MAX(AX$11:AX47)+1)</f>
        <v/>
      </c>
      <c r="AY48" s="103" t="str">
        <f t="shared" si="89"/>
        <v/>
      </c>
      <c r="AZ48" s="79" t="str">
        <f t="shared" si="90"/>
        <v/>
      </c>
      <c r="BA48" s="57" t="s">
        <v>0</v>
      </c>
      <c r="BB48" s="23" t="str">
        <f t="shared" si="91"/>
        <v/>
      </c>
      <c r="BC48" s="57" t="s">
        <v>0</v>
      </c>
      <c r="BD48" s="191" t="str">
        <f t="shared" si="92"/>
        <v>OK Jelen</v>
      </c>
      <c r="BE48" s="57" t="s">
        <v>0</v>
      </c>
      <c r="BF48" s="68" t="str">
        <f t="shared" si="93"/>
        <v>57:42</v>
      </c>
      <c r="BG48" s="102" t="str">
        <f t="shared" si="94"/>
        <v>0</v>
      </c>
      <c r="BH48" s="238">
        <f t="shared" si="95"/>
        <v>3462</v>
      </c>
      <c r="BI48" s="239">
        <f t="shared" si="8"/>
        <v>1</v>
      </c>
      <c r="BJ48" s="57" t="s">
        <v>0</v>
      </c>
      <c r="BK48" s="62" t="str">
        <f t="shared" si="96"/>
        <v>Miran</v>
      </c>
      <c r="BL48" s="36" t="str">
        <f t="shared" si="97"/>
        <v>Košćica</v>
      </c>
      <c r="BM48" s="86">
        <f t="shared" si="9"/>
        <v>1082</v>
      </c>
      <c r="BN48" s="86" t="str">
        <f t="shared" si="10"/>
        <v/>
      </c>
      <c r="BO48" s="36" t="str">
        <f t="shared" si="11"/>
        <v>Miran</v>
      </c>
      <c r="BP48" s="79" t="str">
        <f t="shared" si="12"/>
        <v>Košćica</v>
      </c>
      <c r="BQ48" s="57" t="s">
        <v>0</v>
      </c>
      <c r="BR48" s="95" t="str">
        <f t="shared" si="13"/>
        <v/>
      </c>
      <c r="BS48" s="57" t="s">
        <v>0</v>
      </c>
      <c r="BT48" s="23" t="str">
        <f>IF(OR(BB48&lt;&gt;"NEMA",BR48&lt;&gt;""),"","SELECT '"&amp;BA48&amp;"',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8" s="57" t="s">
        <v>0</v>
      </c>
      <c r="BV48" s="172"/>
      <c r="BW48" s="172"/>
      <c r="BX48" s="172"/>
      <c r="BY48" s="57" t="s">
        <v>0</v>
      </c>
      <c r="BZ48" s="62" t="str">
        <f t="shared" si="14"/>
        <v>Miran – Košćica – OK Jelen – M21A</v>
      </c>
      <c r="CA48" s="63">
        <f t="shared" si="50"/>
        <v>166</v>
      </c>
      <c r="CB48" s="57" t="s">
        <v>0</v>
      </c>
      <c r="CC48" s="62" t="str">
        <f t="shared" si="16"/>
        <v>Miran – Košćica – OK Jelen</v>
      </c>
      <c r="CD48" s="63">
        <f t="shared" si="51"/>
        <v>166</v>
      </c>
      <c r="CE48" s="57" t="s">
        <v>0</v>
      </c>
      <c r="CF48" s="62" t="str">
        <f t="shared" si="18"/>
        <v>Miran – Košćica</v>
      </c>
      <c r="CG48" s="63">
        <f t="shared" si="52"/>
        <v>166</v>
      </c>
      <c r="CH48" s="57" t="s">
        <v>0</v>
      </c>
      <c r="CI48" s="68">
        <f t="shared" si="53"/>
        <v>166</v>
      </c>
      <c r="CJ48" s="86" cm="1">
        <f t="array" ref="CJ48">IF(CI48="","",INDEX(imePrezime_id,CI48,0))</f>
        <v>1082</v>
      </c>
      <c r="CK48" s="63" t="str">
        <f t="shared" si="20"/>
        <v/>
      </c>
      <c r="CL48" s="57" t="s">
        <v>0</v>
      </c>
      <c r="CM48" s="23" t="str">
        <f t="shared" si="21"/>
        <v/>
      </c>
      <c r="CN48" s="57" t="s">
        <v>0</v>
      </c>
      <c r="CO48" s="149"/>
      <c r="CP48" s="57" t="s">
        <v>0</v>
      </c>
      <c r="CQ48" s="62" t="str">
        <f t="shared" si="22"/>
        <v/>
      </c>
      <c r="CR48" s="86" t="str">
        <f>IF(CO48="","",MAX(CR$11:CR47)+1)</f>
        <v/>
      </c>
      <c r="CS48" s="63" t="str">
        <f t="shared" si="23"/>
        <v/>
      </c>
      <c r="CT48" s="57" t="s">
        <v>0</v>
      </c>
      <c r="CU48" s="23" t="str">
        <f t="shared" si="54"/>
        <v/>
      </c>
      <c r="CV48" s="57" t="s">
        <v>0</v>
      </c>
      <c r="CW48" s="72" t="str">
        <f>IF(AND(CG48="NEMA",CK48=""),MAX(CW$11:CW47)+1,"")</f>
        <v/>
      </c>
      <c r="CX48" t="s">
        <v>0</v>
      </c>
      <c r="CY48" s="152" t="str">
        <f t="shared" si="24"/>
        <v>M</v>
      </c>
      <c r="CZ48" t="s">
        <v>0</v>
      </c>
      <c r="DA48" s="62" t="str">
        <f t="shared" si="25"/>
        <v/>
      </c>
      <c r="DB48" s="79" t="str">
        <f t="shared" si="26"/>
        <v/>
      </c>
      <c r="DC48" t="s">
        <v>0</v>
      </c>
      <c r="DD48" s="23" t="str">
        <f t="shared" si="55"/>
        <v/>
      </c>
      <c r="DE48" s="57" t="s">
        <v>0</v>
      </c>
      <c r="DF48" s="95" t="str">
        <f t="shared" si="27"/>
        <v>ime-pre-klu-kat</v>
      </c>
      <c r="DG48" s="57" t="s">
        <v>0</v>
      </c>
      <c r="DH48" s="68">
        <f>IF(BZ48="","",MAX(DH$11:DH47)+1)</f>
        <v>1029</v>
      </c>
      <c r="DI48" s="86">
        <f t="shared" si="28"/>
        <v>1003</v>
      </c>
      <c r="DJ48" s="86">
        <f t="shared" si="56"/>
        <v>1082</v>
      </c>
      <c r="DK48" s="86">
        <f t="shared" si="29"/>
        <v>3462</v>
      </c>
      <c r="DL48" s="86">
        <f t="shared" si="30"/>
        <v>1</v>
      </c>
      <c r="DM48" s="86">
        <f t="shared" si="31"/>
        <v>1</v>
      </c>
      <c r="DN48" s="86">
        <f t="shared" si="57"/>
        <v>1</v>
      </c>
      <c r="DO48" s="86"/>
      <c r="DP48" s="86"/>
      <c r="DQ48" s="86"/>
      <c r="DR48" s="63" t="e">
        <f>IF(#REF!="","",#REF!)</f>
        <v>#REF!</v>
      </c>
      <c r="DS48" s="57" t="s">
        <v>0</v>
      </c>
    </row>
    <row r="49" spans="1:123" x14ac:dyDescent="0.25">
      <c r="A49" t="s">
        <v>0</v>
      </c>
      <c r="B49" s="62" t="str">
        <f>IF(csv!E40="","",csv!S40)</f>
        <v>M21A</v>
      </c>
      <c r="C49" s="36" t="s">
        <v>0</v>
      </c>
      <c r="D49" s="36" t="str">
        <f>IF(csv!E40="","",csv!E40)</f>
        <v>Luka</v>
      </c>
      <c r="E49" s="36" t="str">
        <f>IF(csv!D40="","",csv!D40)</f>
        <v>Filetin</v>
      </c>
      <c r="F49" s="36" t="s">
        <v>0</v>
      </c>
      <c r="G49" s="86" t="str">
        <f>IF(csv!L40="","",csv!L40)</f>
        <v/>
      </c>
      <c r="H49" s="86" t="str">
        <f>IF(csv!M40="","",csv!M40)</f>
        <v>1</v>
      </c>
      <c r="I49" s="36" t="s">
        <v>0</v>
      </c>
      <c r="J49" s="36" t="str">
        <f>IF(csv!O40="","",csv!O40)</f>
        <v>KAP</v>
      </c>
      <c r="K49" s="36" t="str">
        <f>IF(csv!P40="","",csv!P40)</f>
        <v>OK Kapela</v>
      </c>
      <c r="L49" s="36" t="s">
        <v>0</v>
      </c>
      <c r="M49" s="79" t="str">
        <f>IF(csv!Q40="","",csv!Q40)</f>
        <v>CRO</v>
      </c>
      <c r="N49" s="57" t="s">
        <v>0</v>
      </c>
      <c r="O49" s="62" t="str">
        <f>IF(csv!E40="","",csv!S40)</f>
        <v>M21A</v>
      </c>
      <c r="P49" s="86">
        <f>IF(O49="","",IF(COUNTIF(O$11:O48,O49)=0,P48+1,P48))</f>
        <v>5</v>
      </c>
      <c r="Q49" s="102">
        <f t="shared" si="0"/>
        <v>101</v>
      </c>
      <c r="R49" s="103" t="str" cm="1">
        <f t="array" ref="R49">IF(S49="","",INDEX(natjecanjeStaze_naziv,MATCH(S49,natjecanjeStaze_stazaId,0)))</f>
        <v>M21A</v>
      </c>
      <c r="S49" s="63">
        <f t="shared" si="1"/>
        <v>1003</v>
      </c>
      <c r="T49" s="57" t="s">
        <v>0</v>
      </c>
      <c r="U49" s="191" t="str">
        <f t="shared" si="2"/>
        <v>M21A</v>
      </c>
      <c r="V49" s="57" t="s">
        <v>0</v>
      </c>
      <c r="W49" s="62" t="str">
        <f t="shared" si="78"/>
        <v>CRO</v>
      </c>
      <c r="X49" s="86">
        <f t="shared" si="3"/>
        <v>1</v>
      </c>
      <c r="Y49" s="36" t="str">
        <f t="shared" si="79"/>
        <v/>
      </c>
      <c r="Z49" s="79" t="str">
        <f>IF(Y49="","",MAX(Z$11:Z48)+1)</f>
        <v/>
      </c>
      <c r="AA49" s="57" t="s">
        <v>0</v>
      </c>
      <c r="AB49" s="149"/>
      <c r="AC49" s="57" t="s">
        <v>0</v>
      </c>
      <c r="AD49" s="23" t="str">
        <f t="shared" si="80"/>
        <v/>
      </c>
      <c r="AE49" s="57" t="s">
        <v>0</v>
      </c>
      <c r="AF49" s="191" t="str">
        <f t="shared" si="81"/>
        <v>CRO</v>
      </c>
      <c r="AG49" s="57" t="s">
        <v>0</v>
      </c>
      <c r="AH49" s="62" t="str">
        <f t="shared" si="82"/>
        <v>KAP</v>
      </c>
      <c r="AI49" s="36" t="str">
        <f t="shared" si="83"/>
        <v>OK Kapela</v>
      </c>
      <c r="AJ49" s="86" t="str">
        <f t="shared" si="5"/>
        <v/>
      </c>
      <c r="AK49" s="36" t="str" cm="1">
        <f t="array" ref="AK49">IF(AJ49="",""&amp;AI49,IF(AJ49="NEMA",AI49,INDEX(klub_naziv,MATCH(INDEX(klubAlias_klubId,AJ49),klub_id,0))))</f>
        <v>OK Kapela</v>
      </c>
      <c r="AL49" s="36" t="str" cm="1">
        <f t="array" ref="AL49">IFERROR(INDEX(registarNatjecatelji,CG49,4),"")</f>
        <v>OK Kapela</v>
      </c>
      <c r="AM49" s="86" t="str">
        <f t="shared" si="84"/>
        <v/>
      </c>
      <c r="AN49" s="79" t="str">
        <f t="shared" si="85"/>
        <v>OK Kapela</v>
      </c>
      <c r="AO49" s="57" t="s">
        <v>0</v>
      </c>
      <c r="AP49" s="95" t="str">
        <f>IF(AJ49&lt;&gt;"NEMA","",IF(IFERROR(MATCH(AI49,AI$11:AI48,0),0)&lt;&gt;0,"",AI49))</f>
        <v/>
      </c>
      <c r="AQ49" s="57" t="s">
        <v>0</v>
      </c>
      <c r="AR49" s="149"/>
      <c r="AS49" s="57" t="s">
        <v>0</v>
      </c>
      <c r="AT49" s="62" t="str">
        <f t="shared" si="86"/>
        <v/>
      </c>
      <c r="AU49" s="36" t="str">
        <f>IF(AT49="","",MAX(AU$11:AU48)+1)</f>
        <v/>
      </c>
      <c r="AV49" s="36" t="str">
        <f t="shared" si="87"/>
        <v/>
      </c>
      <c r="AW49" s="36" t="str">
        <f t="shared" si="88"/>
        <v/>
      </c>
      <c r="AX49" s="36" t="str">
        <f>IF(AR49="","",MAX(AX$11:AX48)+1)</f>
        <v/>
      </c>
      <c r="AY49" s="103" t="str">
        <f t="shared" si="89"/>
        <v/>
      </c>
      <c r="AZ49" s="79" t="str">
        <f t="shared" si="90"/>
        <v/>
      </c>
      <c r="BA49" s="57" t="s">
        <v>0</v>
      </c>
      <c r="BB49" s="23" t="str">
        <f t="shared" si="91"/>
        <v/>
      </c>
      <c r="BC49" s="57" t="s">
        <v>0</v>
      </c>
      <c r="BD49" s="191" t="str">
        <f t="shared" si="92"/>
        <v>OK Kapela</v>
      </c>
      <c r="BE49" s="57" t="s">
        <v>0</v>
      </c>
      <c r="BF49" s="68" t="str">
        <f t="shared" si="93"/>
        <v/>
      </c>
      <c r="BG49" s="102" t="str">
        <f t="shared" si="94"/>
        <v>1</v>
      </c>
      <c r="BH49" s="238" t="str">
        <f t="shared" si="95"/>
        <v/>
      </c>
      <c r="BI49" s="239">
        <f t="shared" si="8"/>
        <v>6</v>
      </c>
      <c r="BJ49" s="57" t="s">
        <v>0</v>
      </c>
      <c r="BK49" s="62" t="str">
        <f t="shared" si="96"/>
        <v>Luka</v>
      </c>
      <c r="BL49" s="36" t="str">
        <f t="shared" si="97"/>
        <v>Filetin</v>
      </c>
      <c r="BM49" s="86">
        <f t="shared" si="9"/>
        <v>1195</v>
      </c>
      <c r="BN49" s="86" t="str">
        <f t="shared" si="10"/>
        <v/>
      </c>
      <c r="BO49" s="36" t="str">
        <f t="shared" si="11"/>
        <v>Luka</v>
      </c>
      <c r="BP49" s="79" t="str">
        <f t="shared" si="12"/>
        <v>Filetin</v>
      </c>
      <c r="BQ49" s="57" t="s">
        <v>0</v>
      </c>
      <c r="BR49" s="95" t="str">
        <f t="shared" si="13"/>
        <v/>
      </c>
      <c r="BS49" s="57" t="s">
        <v>0</v>
      </c>
      <c r="BT49" s="23" t="str">
        <f>IF(OR(BB49&lt;&gt;"NEMA",BR49&lt;&gt;""),"","SELECT '"&amp;BA49&amp;"',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9" s="57" t="s">
        <v>0</v>
      </c>
      <c r="BV49" s="172"/>
      <c r="BW49" s="172"/>
      <c r="BX49" s="172"/>
      <c r="BY49" s="57" t="s">
        <v>0</v>
      </c>
      <c r="BZ49" s="62" t="str">
        <f t="shared" si="14"/>
        <v>Luka – Filetin – OK Kapela – M21A</v>
      </c>
      <c r="CA49" s="63">
        <f t="shared" si="50"/>
        <v>234</v>
      </c>
      <c r="CB49" s="57" t="s">
        <v>0</v>
      </c>
      <c r="CC49" s="62" t="str">
        <f t="shared" si="16"/>
        <v>Luka – Filetin – OK Kapela</v>
      </c>
      <c r="CD49" s="63">
        <f t="shared" si="51"/>
        <v>234</v>
      </c>
      <c r="CE49" s="57" t="s">
        <v>0</v>
      </c>
      <c r="CF49" s="62" t="str">
        <f t="shared" si="18"/>
        <v>Luka – Filetin</v>
      </c>
      <c r="CG49" s="63">
        <f t="shared" si="52"/>
        <v>234</v>
      </c>
      <c r="CH49" s="57" t="s">
        <v>0</v>
      </c>
      <c r="CI49" s="68">
        <f t="shared" si="53"/>
        <v>234</v>
      </c>
      <c r="CJ49" s="86" cm="1">
        <f t="array" ref="CJ49">IF(CI49="","",INDEX(imePrezime_id,CI49,0))</f>
        <v>1195</v>
      </c>
      <c r="CK49" s="63" t="str">
        <f t="shared" si="20"/>
        <v/>
      </c>
      <c r="CL49" s="57" t="s">
        <v>0</v>
      </c>
      <c r="CM49" s="23" t="str">
        <f t="shared" si="21"/>
        <v/>
      </c>
      <c r="CN49" s="57" t="s">
        <v>0</v>
      </c>
      <c r="CO49" s="149"/>
      <c r="CP49" s="57" t="s">
        <v>0</v>
      </c>
      <c r="CQ49" s="62" t="str">
        <f t="shared" si="22"/>
        <v/>
      </c>
      <c r="CR49" s="86" t="str">
        <f>IF(CO49="","",MAX(CR$11:CR48)+1)</f>
        <v/>
      </c>
      <c r="CS49" s="63" t="str">
        <f t="shared" si="23"/>
        <v/>
      </c>
      <c r="CT49" s="57" t="s">
        <v>0</v>
      </c>
      <c r="CU49" s="23" t="str">
        <f t="shared" si="54"/>
        <v/>
      </c>
      <c r="CV49" s="57" t="s">
        <v>0</v>
      </c>
      <c r="CW49" s="72" t="str">
        <f>IF(AND(CG49="NEMA",CK49=""),MAX(CW$11:CW48)+1,"")</f>
        <v/>
      </c>
      <c r="CX49" t="s">
        <v>0</v>
      </c>
      <c r="CY49" s="152" t="str">
        <f t="shared" si="24"/>
        <v>M</v>
      </c>
      <c r="CZ49" t="s">
        <v>0</v>
      </c>
      <c r="DA49" s="62" t="str">
        <f t="shared" si="25"/>
        <v/>
      </c>
      <c r="DB49" s="79" t="str">
        <f t="shared" si="26"/>
        <v/>
      </c>
      <c r="DC49" t="s">
        <v>0</v>
      </c>
      <c r="DD49" s="23" t="str">
        <f t="shared" si="55"/>
        <v/>
      </c>
      <c r="DE49" s="57" t="s">
        <v>0</v>
      </c>
      <c r="DF49" s="95" t="str">
        <f t="shared" si="27"/>
        <v>ime-pre-klu-kat</v>
      </c>
      <c r="DG49" s="57" t="s">
        <v>0</v>
      </c>
      <c r="DH49" s="68">
        <f>IF(BZ49="","",MAX(DH$11:DH48)+1)</f>
        <v>1030</v>
      </c>
      <c r="DI49" s="86">
        <f t="shared" si="28"/>
        <v>1003</v>
      </c>
      <c r="DJ49" s="86">
        <f t="shared" si="56"/>
        <v>1195</v>
      </c>
      <c r="DK49" s="86" t="str">
        <f t="shared" si="29"/>
        <v/>
      </c>
      <c r="DL49" s="86">
        <f t="shared" si="30"/>
        <v>6</v>
      </c>
      <c r="DM49" s="86">
        <f t="shared" si="31"/>
        <v>1</v>
      </c>
      <c r="DN49" s="86">
        <f t="shared" si="57"/>
        <v>1</v>
      </c>
      <c r="DO49" s="86"/>
      <c r="DP49" s="86"/>
      <c r="DQ49" s="86"/>
      <c r="DR49" s="63" t="e">
        <f>IF(#REF!="","",#REF!)</f>
        <v>#REF!</v>
      </c>
      <c r="DS49" s="57" t="s">
        <v>0</v>
      </c>
    </row>
    <row r="50" spans="1:123" x14ac:dyDescent="0.25">
      <c r="A50" t="s">
        <v>0</v>
      </c>
      <c r="B50" s="62" t="str">
        <f>IF(csv!E41="","",csv!S41)</f>
        <v>M21A</v>
      </c>
      <c r="C50" s="36" t="s">
        <v>0</v>
      </c>
      <c r="D50" s="36" t="str">
        <f>IF(csv!E41="","",csv!E41)</f>
        <v>Vacant</v>
      </c>
      <c r="E50" s="36" t="str">
        <f>IF(csv!D41="","",csv!D41)</f>
        <v/>
      </c>
      <c r="F50" s="36" t="s">
        <v>0</v>
      </c>
      <c r="G50" s="86" t="str">
        <f>IF(csv!L41="","",csv!L41)</f>
        <v/>
      </c>
      <c r="H50" s="86" t="str">
        <f>IF(csv!M41="","",csv!M41)</f>
        <v>0</v>
      </c>
      <c r="I50" s="36" t="s">
        <v>0</v>
      </c>
      <c r="J50" s="36" t="str">
        <f>IF(csv!O41="","",csv!O41)</f>
        <v/>
      </c>
      <c r="K50" s="36" t="str">
        <f>IF(csv!P41="","",csv!P41)</f>
        <v/>
      </c>
      <c r="L50" s="36" t="s">
        <v>0</v>
      </c>
      <c r="M50" s="79" t="str">
        <f>IF(csv!Q41="","",csv!Q41)</f>
        <v/>
      </c>
      <c r="N50" s="57" t="s">
        <v>0</v>
      </c>
      <c r="O50" s="62" t="str">
        <f>IF(csv!E41="","",csv!S41)</f>
        <v>M21A</v>
      </c>
      <c r="P50" s="86">
        <f>IF(O50="","",IF(COUNTIF(O$11:O49,O50)=0,P49+1,P49))</f>
        <v>5</v>
      </c>
      <c r="Q50" s="102">
        <f t="shared" si="0"/>
        <v>101</v>
      </c>
      <c r="R50" s="103" t="str" cm="1">
        <f t="array" ref="R50">IF(S50="","",INDEX(natjecanjeStaze_naziv,MATCH(S50,natjecanjeStaze_stazaId,0)))</f>
        <v/>
      </c>
      <c r="S50" s="63" t="str">
        <f t="shared" si="1"/>
        <v/>
      </c>
      <c r="T50" s="57" t="s">
        <v>0</v>
      </c>
      <c r="U50" s="191" t="str">
        <f t="shared" si="2"/>
        <v>M21A</v>
      </c>
      <c r="V50" s="57" t="s">
        <v>0</v>
      </c>
      <c r="W50" s="62" t="str">
        <f t="shared" si="78"/>
        <v/>
      </c>
      <c r="X50" s="86" t="str">
        <f t="shared" si="3"/>
        <v/>
      </c>
      <c r="Y50" s="36" t="str">
        <f t="shared" si="79"/>
        <v/>
      </c>
      <c r="Z50" s="79" t="str">
        <f>IF(Y50="","",MAX(Z$11:Z49)+1)</f>
        <v/>
      </c>
      <c r="AA50" s="57" t="s">
        <v>0</v>
      </c>
      <c r="AB50" s="149"/>
      <c r="AC50" s="57" t="s">
        <v>0</v>
      </c>
      <c r="AD50" s="23" t="str">
        <f t="shared" si="80"/>
        <v/>
      </c>
      <c r="AE50" s="57" t="s">
        <v>0</v>
      </c>
      <c r="AF50" s="191" t="str">
        <f t="shared" si="81"/>
        <v/>
      </c>
      <c r="AG50" s="57" t="s">
        <v>0</v>
      </c>
      <c r="AH50" s="62" t="str">
        <f t="shared" si="82"/>
        <v/>
      </c>
      <c r="AI50" s="36" t="str">
        <f t="shared" si="83"/>
        <v/>
      </c>
      <c r="AJ50" s="86" t="str">
        <f t="shared" si="5"/>
        <v/>
      </c>
      <c r="AK50" s="36" t="str" cm="1">
        <f t="array" ref="AK50">IF(AJ50="",""&amp;AI50,IF(AJ50="NEMA",AI50,INDEX(klub_naziv,MATCH(INDEX(klubAlias_klubId,AJ50),klub_id,0))))</f>
        <v/>
      </c>
      <c r="AL50" s="36" t="str" cm="1">
        <f t="array" ref="AL50">IFERROR(INDEX(registarNatjecatelji,CG50,4),"")</f>
        <v/>
      </c>
      <c r="AM50" s="86" t="str">
        <f t="shared" si="84"/>
        <v/>
      </c>
      <c r="AN50" s="79" t="str">
        <f t="shared" si="85"/>
        <v/>
      </c>
      <c r="AO50" s="57" t="s">
        <v>0</v>
      </c>
      <c r="AP50" s="95" t="str">
        <f>IF(AJ50&lt;&gt;"NEMA","",IF(IFERROR(MATCH(AI50,AI$11:AI49,0),0)&lt;&gt;0,"",AI50))</f>
        <v/>
      </c>
      <c r="AQ50" s="57" t="s">
        <v>0</v>
      </c>
      <c r="AR50" s="149"/>
      <c r="AS50" s="57" t="s">
        <v>0</v>
      </c>
      <c r="AT50" s="62" t="str">
        <f t="shared" si="86"/>
        <v/>
      </c>
      <c r="AU50" s="36" t="str">
        <f>IF(AT50="","",MAX(AU$11:AU49)+1)</f>
        <v/>
      </c>
      <c r="AV50" s="36" t="str">
        <f t="shared" si="87"/>
        <v/>
      </c>
      <c r="AW50" s="36" t="str">
        <f t="shared" si="88"/>
        <v/>
      </c>
      <c r="AX50" s="36" t="str">
        <f>IF(AR50="","",MAX(AX$11:AX49)+1)</f>
        <v/>
      </c>
      <c r="AY50" s="103" t="str">
        <f t="shared" si="89"/>
        <v/>
      </c>
      <c r="AZ50" s="79" t="str">
        <f t="shared" si="90"/>
        <v/>
      </c>
      <c r="BA50" s="57" t="s">
        <v>0</v>
      </c>
      <c r="BB50" s="23" t="str">
        <f t="shared" si="91"/>
        <v/>
      </c>
      <c r="BC50" s="57" t="s">
        <v>0</v>
      </c>
      <c r="BD50" s="191" t="str">
        <f t="shared" si="92"/>
        <v/>
      </c>
      <c r="BE50" s="57" t="s">
        <v>0</v>
      </c>
      <c r="BF50" s="68" t="str">
        <f t="shared" si="93"/>
        <v/>
      </c>
      <c r="BG50" s="102" t="str">
        <f t="shared" si="94"/>
        <v>0</v>
      </c>
      <c r="BH50" s="238" t="str">
        <f t="shared" si="95"/>
        <v/>
      </c>
      <c r="BI50" s="239" t="str">
        <f t="shared" si="8"/>
        <v/>
      </c>
      <c r="BJ50" s="57" t="s">
        <v>0</v>
      </c>
      <c r="BK50" s="62" t="str">
        <f t="shared" si="96"/>
        <v>Vacant</v>
      </c>
      <c r="BL50" s="36" t="str">
        <f t="shared" si="97"/>
        <v/>
      </c>
      <c r="BM50" s="86" t="str">
        <f t="shared" si="9"/>
        <v/>
      </c>
      <c r="BN50" s="86" t="str">
        <f t="shared" si="10"/>
        <v/>
      </c>
      <c r="BO50" s="36" t="str">
        <f t="shared" si="11"/>
        <v/>
      </c>
      <c r="BP50" s="79" t="str">
        <f t="shared" si="12"/>
        <v/>
      </c>
      <c r="BQ50" s="57" t="s">
        <v>0</v>
      </c>
      <c r="BR50" s="95" t="str">
        <f t="shared" si="13"/>
        <v/>
      </c>
      <c r="BS50" s="57" t="s">
        <v>0</v>
      </c>
      <c r="BT50" s="23" t="str">
        <f>IF(OR(BB50&lt;&gt;"NEMA",BR50&lt;&gt;""),"","SELECT '"&amp;BA50&amp;"',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0" s="57" t="s">
        <v>0</v>
      </c>
      <c r="BV50" s="172"/>
      <c r="BW50" s="172"/>
      <c r="BX50" s="172"/>
      <c r="BY50" s="57" t="s">
        <v>0</v>
      </c>
      <c r="BZ50" s="62" t="str">
        <f t="shared" si="14"/>
        <v/>
      </c>
      <c r="CA50" s="63" t="str">
        <f t="shared" si="50"/>
        <v/>
      </c>
      <c r="CB50" s="57" t="s">
        <v>0</v>
      </c>
      <c r="CC50" s="62" t="str">
        <f t="shared" si="16"/>
        <v/>
      </c>
      <c r="CD50" s="63" t="str">
        <f t="shared" si="51"/>
        <v/>
      </c>
      <c r="CE50" s="57" t="s">
        <v>0</v>
      </c>
      <c r="CF50" s="62" t="str">
        <f t="shared" si="18"/>
        <v/>
      </c>
      <c r="CG50" s="63" t="str">
        <f t="shared" si="52"/>
        <v/>
      </c>
      <c r="CH50" s="57" t="s">
        <v>0</v>
      </c>
      <c r="CI50" s="68" t="str">
        <f t="shared" si="53"/>
        <v/>
      </c>
      <c r="CJ50" s="86" t="str" cm="1">
        <f t="array" ref="CJ50">IF(CI50="","",INDEX(imePrezime_id,CI50,0))</f>
        <v/>
      </c>
      <c r="CK50" s="63" t="str">
        <f t="shared" si="20"/>
        <v/>
      </c>
      <c r="CL50" s="57" t="s">
        <v>0</v>
      </c>
      <c r="CM50" s="23" t="str">
        <f t="shared" si="21"/>
        <v/>
      </c>
      <c r="CN50" s="57" t="s">
        <v>0</v>
      </c>
      <c r="CO50" s="149"/>
      <c r="CP50" s="57" t="s">
        <v>0</v>
      </c>
      <c r="CQ50" s="62" t="str">
        <f t="shared" si="22"/>
        <v/>
      </c>
      <c r="CR50" s="86" t="str">
        <f>IF(CO50="","",MAX(CR$11:CR49)+1)</f>
        <v/>
      </c>
      <c r="CS50" s="63" t="str">
        <f t="shared" si="23"/>
        <v/>
      </c>
      <c r="CT50" s="57" t="s">
        <v>0</v>
      </c>
      <c r="CU50" s="23" t="str">
        <f t="shared" si="54"/>
        <v/>
      </c>
      <c r="CV50" s="57" t="s">
        <v>0</v>
      </c>
      <c r="CW50" s="72" t="str">
        <f>IF(AND(CG50="NEMA",CK50=""),MAX(CW$11:CW49)+1,"")</f>
        <v/>
      </c>
      <c r="CX50" t="s">
        <v>0</v>
      </c>
      <c r="CY50" s="152" t="str">
        <f t="shared" si="24"/>
        <v>M</v>
      </c>
      <c r="CZ50" t="s">
        <v>0</v>
      </c>
      <c r="DA50" s="62" t="str">
        <f t="shared" si="25"/>
        <v/>
      </c>
      <c r="DB50" s="79" t="str">
        <f t="shared" si="26"/>
        <v/>
      </c>
      <c r="DC50" t="s">
        <v>0</v>
      </c>
      <c r="DD50" s="23" t="str">
        <f t="shared" si="55"/>
        <v/>
      </c>
      <c r="DE50" s="57" t="s">
        <v>0</v>
      </c>
      <c r="DF50" s="95" t="str">
        <f t="shared" si="27"/>
        <v/>
      </c>
      <c r="DG50" s="57" t="s">
        <v>0</v>
      </c>
      <c r="DH50" s="68" t="str">
        <f>IF(BZ50="","",MAX(DH$11:DH49)+1)</f>
        <v/>
      </c>
      <c r="DI50" s="86" t="str">
        <f t="shared" si="28"/>
        <v/>
      </c>
      <c r="DJ50" s="86" t="str">
        <f t="shared" si="56"/>
        <v/>
      </c>
      <c r="DK50" s="86" t="str">
        <f t="shared" si="29"/>
        <v/>
      </c>
      <c r="DL50" s="86" t="str">
        <f t="shared" si="30"/>
        <v/>
      </c>
      <c r="DM50" s="86" t="str">
        <f t="shared" si="31"/>
        <v/>
      </c>
      <c r="DN50" s="86" t="str">
        <f t="shared" si="57"/>
        <v/>
      </c>
      <c r="DO50" s="86"/>
      <c r="DP50" s="86"/>
      <c r="DQ50" s="86"/>
      <c r="DR50" s="63" t="e">
        <f>IF(#REF!="","",#REF!)</f>
        <v>#REF!</v>
      </c>
      <c r="DS50" s="57" t="s">
        <v>0</v>
      </c>
    </row>
    <row r="51" spans="1:123" x14ac:dyDescent="0.25">
      <c r="A51" t="s">
        <v>0</v>
      </c>
      <c r="B51" s="62" t="str">
        <f>IF(csv!E42="","",csv!S42)</f>
        <v>M21A</v>
      </c>
      <c r="C51" s="36" t="s">
        <v>0</v>
      </c>
      <c r="D51" s="36" t="str">
        <f>IF(csv!E42="","",csv!E42)</f>
        <v>Vacant</v>
      </c>
      <c r="E51" s="36" t="str">
        <f>IF(csv!D42="","",csv!D42)</f>
        <v/>
      </c>
      <c r="F51" s="36" t="s">
        <v>0</v>
      </c>
      <c r="G51" s="86" t="str">
        <f>IF(csv!L42="","",csv!L42)</f>
        <v/>
      </c>
      <c r="H51" s="86" t="str">
        <f>IF(csv!M42="","",csv!M42)</f>
        <v>0</v>
      </c>
      <c r="I51" s="36" t="s">
        <v>0</v>
      </c>
      <c r="J51" s="36" t="str">
        <f>IF(csv!O42="","",csv!O42)</f>
        <v/>
      </c>
      <c r="K51" s="36" t="str">
        <f>IF(csv!P42="","",csv!P42)</f>
        <v/>
      </c>
      <c r="L51" s="36" t="s">
        <v>0</v>
      </c>
      <c r="M51" s="79" t="str">
        <f>IF(csv!Q42="","",csv!Q42)</f>
        <v/>
      </c>
      <c r="N51" s="57" t="s">
        <v>0</v>
      </c>
      <c r="O51" s="62" t="str">
        <f>IF(csv!E42="","",csv!S42)</f>
        <v>M21A</v>
      </c>
      <c r="P51" s="86">
        <f>IF(O51="","",IF(COUNTIF(O$11:O50,O51)=0,P50+1,P50))</f>
        <v>5</v>
      </c>
      <c r="Q51" s="102">
        <f t="shared" si="0"/>
        <v>101</v>
      </c>
      <c r="R51" s="103" t="str" cm="1">
        <f t="array" ref="R51">IF(S51="","",INDEX(natjecanjeStaze_naziv,MATCH(S51,natjecanjeStaze_stazaId,0)))</f>
        <v/>
      </c>
      <c r="S51" s="63" t="str">
        <f t="shared" si="1"/>
        <v/>
      </c>
      <c r="T51" s="57" t="s">
        <v>0</v>
      </c>
      <c r="U51" s="191" t="str">
        <f t="shared" si="2"/>
        <v>M21A</v>
      </c>
      <c r="V51" s="57" t="s">
        <v>0</v>
      </c>
      <c r="W51" s="62" t="str">
        <f t="shared" si="78"/>
        <v/>
      </c>
      <c r="X51" s="86" t="str">
        <f t="shared" si="3"/>
        <v/>
      </c>
      <c r="Y51" s="36" t="str">
        <f t="shared" si="79"/>
        <v/>
      </c>
      <c r="Z51" s="79" t="str">
        <f>IF(Y51="","",MAX(Z$11:Z50)+1)</f>
        <v/>
      </c>
      <c r="AA51" s="57" t="s">
        <v>0</v>
      </c>
      <c r="AB51" s="149"/>
      <c r="AC51" s="57" t="s">
        <v>0</v>
      </c>
      <c r="AD51" s="23" t="str">
        <f t="shared" si="80"/>
        <v/>
      </c>
      <c r="AE51" s="57" t="s">
        <v>0</v>
      </c>
      <c r="AF51" s="191" t="str">
        <f t="shared" si="81"/>
        <v/>
      </c>
      <c r="AG51" s="57" t="s">
        <v>0</v>
      </c>
      <c r="AH51" s="62" t="str">
        <f t="shared" si="82"/>
        <v/>
      </c>
      <c r="AI51" s="36" t="str">
        <f t="shared" si="83"/>
        <v/>
      </c>
      <c r="AJ51" s="86" t="str">
        <f t="shared" si="5"/>
        <v/>
      </c>
      <c r="AK51" s="36" t="str" cm="1">
        <f t="array" ref="AK51">IF(AJ51="",""&amp;AI51,IF(AJ51="NEMA",AI51,INDEX(klub_naziv,MATCH(INDEX(klubAlias_klubId,AJ51),klub_id,0))))</f>
        <v/>
      </c>
      <c r="AL51" s="36" t="str" cm="1">
        <f t="array" ref="AL51">IFERROR(INDEX(registarNatjecatelji,CG51,4),"")</f>
        <v/>
      </c>
      <c r="AM51" s="86" t="str">
        <f t="shared" si="84"/>
        <v/>
      </c>
      <c r="AN51" s="79" t="str">
        <f t="shared" si="85"/>
        <v/>
      </c>
      <c r="AO51" s="57" t="s">
        <v>0</v>
      </c>
      <c r="AP51" s="95" t="str">
        <f>IF(AJ51&lt;&gt;"NEMA","",IF(IFERROR(MATCH(AI51,AI$11:AI50,0),0)&lt;&gt;0,"",AI51))</f>
        <v/>
      </c>
      <c r="AQ51" s="57" t="s">
        <v>0</v>
      </c>
      <c r="AR51" s="149"/>
      <c r="AS51" s="57" t="s">
        <v>0</v>
      </c>
      <c r="AT51" s="62" t="str">
        <f t="shared" si="86"/>
        <v/>
      </c>
      <c r="AU51" s="36" t="str">
        <f>IF(AT51="","",MAX(AU$11:AU50)+1)</f>
        <v/>
      </c>
      <c r="AV51" s="36" t="str">
        <f t="shared" si="87"/>
        <v/>
      </c>
      <c r="AW51" s="36" t="str">
        <f t="shared" si="88"/>
        <v/>
      </c>
      <c r="AX51" s="36" t="str">
        <f>IF(AR51="","",MAX(AX$11:AX50)+1)</f>
        <v/>
      </c>
      <c r="AY51" s="103" t="str">
        <f t="shared" si="89"/>
        <v/>
      </c>
      <c r="AZ51" s="79" t="str">
        <f t="shared" si="90"/>
        <v/>
      </c>
      <c r="BA51" s="57" t="s">
        <v>0</v>
      </c>
      <c r="BB51" s="23" t="str">
        <f t="shared" si="91"/>
        <v/>
      </c>
      <c r="BC51" s="57" t="s">
        <v>0</v>
      </c>
      <c r="BD51" s="191" t="str">
        <f t="shared" si="92"/>
        <v/>
      </c>
      <c r="BE51" s="57" t="s">
        <v>0</v>
      </c>
      <c r="BF51" s="68" t="str">
        <f t="shared" si="93"/>
        <v/>
      </c>
      <c r="BG51" s="102" t="str">
        <f t="shared" si="94"/>
        <v>0</v>
      </c>
      <c r="BH51" s="238" t="str">
        <f t="shared" si="95"/>
        <v/>
      </c>
      <c r="BI51" s="239" t="str">
        <f t="shared" si="8"/>
        <v/>
      </c>
      <c r="BJ51" s="57" t="s">
        <v>0</v>
      </c>
      <c r="BK51" s="62" t="str">
        <f t="shared" si="96"/>
        <v>Vacant</v>
      </c>
      <c r="BL51" s="36" t="str">
        <f t="shared" si="97"/>
        <v/>
      </c>
      <c r="BM51" s="86" t="str">
        <f t="shared" si="9"/>
        <v/>
      </c>
      <c r="BN51" s="86" t="str">
        <f t="shared" si="10"/>
        <v/>
      </c>
      <c r="BO51" s="36" t="str">
        <f t="shared" si="11"/>
        <v/>
      </c>
      <c r="BP51" s="79" t="str">
        <f t="shared" si="12"/>
        <v/>
      </c>
      <c r="BQ51" s="57" t="s">
        <v>0</v>
      </c>
      <c r="BR51" s="95" t="str">
        <f t="shared" si="13"/>
        <v/>
      </c>
      <c r="BS51" s="57" t="s">
        <v>0</v>
      </c>
      <c r="BT51" s="23" t="str">
        <f>IF(OR(BB51&lt;&gt;"NEMA",BR51&lt;&gt;""),"","SELECT '"&amp;BA51&amp;"',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1" s="57" t="s">
        <v>0</v>
      </c>
      <c r="BV51" s="172"/>
      <c r="BW51" s="172"/>
      <c r="BX51" s="172"/>
      <c r="BY51" s="57" t="s">
        <v>0</v>
      </c>
      <c r="BZ51" s="62" t="str">
        <f t="shared" si="14"/>
        <v/>
      </c>
      <c r="CA51" s="63" t="str">
        <f t="shared" si="50"/>
        <v/>
      </c>
      <c r="CB51" s="57" t="s">
        <v>0</v>
      </c>
      <c r="CC51" s="62" t="str">
        <f t="shared" si="16"/>
        <v/>
      </c>
      <c r="CD51" s="63" t="str">
        <f t="shared" si="51"/>
        <v/>
      </c>
      <c r="CE51" s="57" t="s">
        <v>0</v>
      </c>
      <c r="CF51" s="62" t="str">
        <f t="shared" si="18"/>
        <v/>
      </c>
      <c r="CG51" s="63" t="str">
        <f t="shared" si="52"/>
        <v/>
      </c>
      <c r="CH51" s="57" t="s">
        <v>0</v>
      </c>
      <c r="CI51" s="68" t="str">
        <f t="shared" si="53"/>
        <v/>
      </c>
      <c r="CJ51" s="86" t="str" cm="1">
        <f t="array" ref="CJ51">IF(CI51="","",INDEX(imePrezime_id,CI51,0))</f>
        <v/>
      </c>
      <c r="CK51" s="63" t="str">
        <f t="shared" si="20"/>
        <v/>
      </c>
      <c r="CL51" s="57" t="s">
        <v>0</v>
      </c>
      <c r="CM51" s="23" t="str">
        <f t="shared" si="21"/>
        <v/>
      </c>
      <c r="CN51" s="57" t="s">
        <v>0</v>
      </c>
      <c r="CO51" s="149"/>
      <c r="CP51" s="57" t="s">
        <v>0</v>
      </c>
      <c r="CQ51" s="62" t="str">
        <f t="shared" si="22"/>
        <v/>
      </c>
      <c r="CR51" s="86" t="str">
        <f>IF(CO51="","",MAX(CR$11:CR50)+1)</f>
        <v/>
      </c>
      <c r="CS51" s="63" t="str">
        <f t="shared" si="23"/>
        <v/>
      </c>
      <c r="CT51" s="57" t="s">
        <v>0</v>
      </c>
      <c r="CU51" s="23" t="str">
        <f t="shared" si="54"/>
        <v/>
      </c>
      <c r="CV51" s="57" t="s">
        <v>0</v>
      </c>
      <c r="CW51" s="72" t="str">
        <f>IF(AND(CG51="NEMA",CK51=""),MAX(CW$11:CW50)+1,"")</f>
        <v/>
      </c>
      <c r="CX51" t="s">
        <v>0</v>
      </c>
      <c r="CY51" s="152" t="str">
        <f t="shared" si="24"/>
        <v>M</v>
      </c>
      <c r="CZ51" t="s">
        <v>0</v>
      </c>
      <c r="DA51" s="62" t="str">
        <f t="shared" si="25"/>
        <v/>
      </c>
      <c r="DB51" s="79" t="str">
        <f t="shared" si="26"/>
        <v/>
      </c>
      <c r="DC51" t="s">
        <v>0</v>
      </c>
      <c r="DD51" s="23" t="str">
        <f t="shared" si="55"/>
        <v/>
      </c>
      <c r="DE51" s="57" t="s">
        <v>0</v>
      </c>
      <c r="DF51" s="95" t="str">
        <f t="shared" si="27"/>
        <v/>
      </c>
      <c r="DG51" s="57" t="s">
        <v>0</v>
      </c>
      <c r="DH51" s="68" t="str">
        <f>IF(BZ51="","",MAX(DH$11:DH50)+1)</f>
        <v/>
      </c>
      <c r="DI51" s="86" t="str">
        <f t="shared" si="28"/>
        <v/>
      </c>
      <c r="DJ51" s="86" t="str">
        <f t="shared" si="56"/>
        <v/>
      </c>
      <c r="DK51" s="86" t="str">
        <f t="shared" si="29"/>
        <v/>
      </c>
      <c r="DL51" s="86" t="str">
        <f t="shared" si="30"/>
        <v/>
      </c>
      <c r="DM51" s="86" t="str">
        <f t="shared" si="31"/>
        <v/>
      </c>
      <c r="DN51" s="86" t="str">
        <f t="shared" si="57"/>
        <v/>
      </c>
      <c r="DO51" s="86"/>
      <c r="DP51" s="86"/>
      <c r="DQ51" s="86"/>
      <c r="DR51" s="63" t="e">
        <f>IF(#REF!="","",#REF!)</f>
        <v>#REF!</v>
      </c>
      <c r="DS51" s="57" t="s">
        <v>0</v>
      </c>
    </row>
    <row r="52" spans="1:123" x14ac:dyDescent="0.25">
      <c r="A52" t="s">
        <v>0</v>
      </c>
      <c r="B52" s="62" t="str">
        <f>IF(csv!E43="","",csv!S43)</f>
        <v>M21B</v>
      </c>
      <c r="C52" s="36" t="s">
        <v>0</v>
      </c>
      <c r="D52" s="36" t="str">
        <f>IF(csv!E43="","",csv!E43)</f>
        <v>Ivor</v>
      </c>
      <c r="E52" s="36" t="str">
        <f>IF(csv!D43="","",csv!D43)</f>
        <v>Jelić</v>
      </c>
      <c r="F52" s="36" t="s">
        <v>0</v>
      </c>
      <c r="G52" s="86" t="str">
        <f>IF(csv!L43="","",csv!L43)</f>
        <v>32:26</v>
      </c>
      <c r="H52" s="86" t="str">
        <f>IF(csv!M43="","",csv!M43)</f>
        <v>0</v>
      </c>
      <c r="I52" s="36" t="s">
        <v>0</v>
      </c>
      <c r="J52" s="36" t="str">
        <f>IF(csv!O43="","",csv!O43)</f>
        <v>KAP</v>
      </c>
      <c r="K52" s="36" t="str">
        <f>IF(csv!P43="","",csv!P43)</f>
        <v>OK Kapela</v>
      </c>
      <c r="L52" s="36" t="s">
        <v>0</v>
      </c>
      <c r="M52" s="79" t="str">
        <f>IF(csv!Q43="","",csv!Q43)</f>
        <v>CRO</v>
      </c>
      <c r="N52" s="57" t="s">
        <v>0</v>
      </c>
      <c r="O52" s="62" t="str">
        <f>IF(csv!E43="","",csv!S43)</f>
        <v>M21B</v>
      </c>
      <c r="P52" s="86">
        <f>IF(O52="","",IF(COUNTIF(O$11:O51,O52)=0,P51+1,P51))</f>
        <v>6</v>
      </c>
      <c r="Q52" s="102">
        <f t="shared" si="0"/>
        <v>108</v>
      </c>
      <c r="R52" s="103" t="str" cm="1">
        <f t="array" ref="R52">IF(S52="","",INDEX(natjecanjeStaze_naziv,MATCH(S52,natjecanjeStaze_stazaId,0)))</f>
        <v>M16 – M21B</v>
      </c>
      <c r="S52" s="63">
        <f t="shared" si="1"/>
        <v>1009</v>
      </c>
      <c r="T52" s="57" t="s">
        <v>0</v>
      </c>
      <c r="U52" s="191" t="str">
        <f t="shared" si="2"/>
        <v>M21B</v>
      </c>
      <c r="V52" s="57" t="s">
        <v>0</v>
      </c>
      <c r="W52" s="62" t="str">
        <f t="shared" si="78"/>
        <v>CRO</v>
      </c>
      <c r="X52" s="86">
        <f t="shared" si="3"/>
        <v>1</v>
      </c>
      <c r="Y52" s="36" t="str">
        <f t="shared" si="79"/>
        <v/>
      </c>
      <c r="Z52" s="79" t="str">
        <f>IF(Y52="","",MAX(Z$11:Z51)+1)</f>
        <v/>
      </c>
      <c r="AA52" s="57" t="s">
        <v>0</v>
      </c>
      <c r="AB52" s="149"/>
      <c r="AC52" s="57" t="s">
        <v>0</v>
      </c>
      <c r="AD52" s="23" t="str">
        <f t="shared" si="80"/>
        <v/>
      </c>
      <c r="AE52" s="57" t="s">
        <v>0</v>
      </c>
      <c r="AF52" s="191" t="str">
        <f t="shared" si="81"/>
        <v>CRO</v>
      </c>
      <c r="AG52" s="57" t="s">
        <v>0</v>
      </c>
      <c r="AH52" s="62" t="str">
        <f t="shared" si="82"/>
        <v>KAP</v>
      </c>
      <c r="AI52" s="36" t="str">
        <f t="shared" si="83"/>
        <v>OK Kapela</v>
      </c>
      <c r="AJ52" s="86" t="str">
        <f t="shared" si="5"/>
        <v/>
      </c>
      <c r="AK52" s="36" t="str" cm="1">
        <f t="array" ref="AK52">IF(AJ52="",""&amp;AI52,IF(AJ52="NEMA",AI52,INDEX(klub_naziv,MATCH(INDEX(klubAlias_klubId,AJ52),klub_id,0))))</f>
        <v>OK Kapela</v>
      </c>
      <c r="AL52" s="36" t="str" cm="1">
        <f t="array" ref="AL52">IFERROR(INDEX(registarNatjecatelji,CG52,4),"")</f>
        <v>OK Kapela</v>
      </c>
      <c r="AM52" s="86" t="str">
        <f t="shared" si="84"/>
        <v/>
      </c>
      <c r="AN52" s="79" t="str">
        <f t="shared" si="85"/>
        <v>OK Kapela</v>
      </c>
      <c r="AO52" s="57" t="s">
        <v>0</v>
      </c>
      <c r="AP52" s="95" t="str">
        <f>IF(AJ52&lt;&gt;"NEMA","",IF(IFERROR(MATCH(AI52,AI$11:AI51,0),0)&lt;&gt;0,"",AI52))</f>
        <v/>
      </c>
      <c r="AQ52" s="57" t="s">
        <v>0</v>
      </c>
      <c r="AR52" s="149"/>
      <c r="AS52" s="57" t="s">
        <v>0</v>
      </c>
      <c r="AT52" s="62" t="str">
        <f t="shared" si="86"/>
        <v/>
      </c>
      <c r="AU52" s="36" t="str">
        <f>IF(AT52="","",MAX(AU$11:AU51)+1)</f>
        <v/>
      </c>
      <c r="AV52" s="36" t="str">
        <f t="shared" si="87"/>
        <v/>
      </c>
      <c r="AW52" s="36" t="str">
        <f t="shared" si="88"/>
        <v/>
      </c>
      <c r="AX52" s="36" t="str">
        <f>IF(AR52="","",MAX(AX$11:AX51)+1)</f>
        <v/>
      </c>
      <c r="AY52" s="103" t="str">
        <f t="shared" si="89"/>
        <v/>
      </c>
      <c r="AZ52" s="79" t="str">
        <f t="shared" si="90"/>
        <v/>
      </c>
      <c r="BA52" s="57" t="s">
        <v>0</v>
      </c>
      <c r="BB52" s="23" t="str">
        <f t="shared" si="91"/>
        <v/>
      </c>
      <c r="BC52" s="57" t="s">
        <v>0</v>
      </c>
      <c r="BD52" s="191" t="str">
        <f t="shared" si="92"/>
        <v>OK Kapela</v>
      </c>
      <c r="BE52" s="57" t="s">
        <v>0</v>
      </c>
      <c r="BF52" s="68" t="str">
        <f t="shared" si="93"/>
        <v>32:26</v>
      </c>
      <c r="BG52" s="102" t="str">
        <f t="shared" si="94"/>
        <v>0</v>
      </c>
      <c r="BH52" s="238">
        <f t="shared" si="95"/>
        <v>1946</v>
      </c>
      <c r="BI52" s="239">
        <f t="shared" si="8"/>
        <v>1</v>
      </c>
      <c r="BJ52" s="57" t="s">
        <v>0</v>
      </c>
      <c r="BK52" s="62" t="str">
        <f t="shared" si="96"/>
        <v>Ivor</v>
      </c>
      <c r="BL52" s="36" t="str">
        <f t="shared" si="97"/>
        <v>Jelić</v>
      </c>
      <c r="BM52" s="86">
        <f t="shared" si="9"/>
        <v>1514</v>
      </c>
      <c r="BN52" s="86" t="str">
        <f t="shared" si="10"/>
        <v/>
      </c>
      <c r="BO52" s="36" t="str">
        <f t="shared" si="11"/>
        <v>Ivor</v>
      </c>
      <c r="BP52" s="79" t="str">
        <f t="shared" si="12"/>
        <v>Jelić</v>
      </c>
      <c r="BQ52" s="57" t="s">
        <v>0</v>
      </c>
      <c r="BR52" s="95" t="str">
        <f t="shared" si="13"/>
        <v/>
      </c>
      <c r="BS52" s="57" t="s">
        <v>0</v>
      </c>
      <c r="BT52" s="23" t="str">
        <f>IF(OR(BB52&lt;&gt;"NEMA",BR52&lt;&gt;""),"","SELECT '"&amp;BA52&amp;"',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2" s="57" t="s">
        <v>0</v>
      </c>
      <c r="BV52" s="172"/>
      <c r="BW52" s="172"/>
      <c r="BX52" s="172"/>
      <c r="BY52" s="57" t="s">
        <v>0</v>
      </c>
      <c r="BZ52" s="62" t="str">
        <f t="shared" si="14"/>
        <v>Ivor – Jelić – OK Kapela – M21B</v>
      </c>
      <c r="CA52" s="63">
        <f t="shared" si="50"/>
        <v>256</v>
      </c>
      <c r="CB52" s="57" t="s">
        <v>0</v>
      </c>
      <c r="CC52" s="62" t="str">
        <f t="shared" si="16"/>
        <v>Ivor – Jelić – OK Kapela</v>
      </c>
      <c r="CD52" s="63">
        <f t="shared" si="51"/>
        <v>256</v>
      </c>
      <c r="CE52" s="57" t="s">
        <v>0</v>
      </c>
      <c r="CF52" s="62" t="str">
        <f t="shared" si="18"/>
        <v>Ivor – Jelić</v>
      </c>
      <c r="CG52" s="63">
        <f t="shared" si="52"/>
        <v>256</v>
      </c>
      <c r="CH52" s="57" t="s">
        <v>0</v>
      </c>
      <c r="CI52" s="68">
        <f t="shared" si="53"/>
        <v>256</v>
      </c>
      <c r="CJ52" s="86" cm="1">
        <f t="array" ref="CJ52">IF(CI52="","",INDEX(imePrezime_id,CI52,0))</f>
        <v>1514</v>
      </c>
      <c r="CK52" s="63" t="str">
        <f t="shared" si="20"/>
        <v/>
      </c>
      <c r="CL52" s="57" t="s">
        <v>0</v>
      </c>
      <c r="CM52" s="23" t="str">
        <f t="shared" si="21"/>
        <v/>
      </c>
      <c r="CN52" s="57" t="s">
        <v>0</v>
      </c>
      <c r="CO52" s="149"/>
      <c r="CP52" s="57" t="s">
        <v>0</v>
      </c>
      <c r="CQ52" s="62" t="str">
        <f t="shared" si="22"/>
        <v/>
      </c>
      <c r="CR52" s="86" t="str">
        <f>IF(CO52="","",MAX(CR$11:CR51)+1)</f>
        <v/>
      </c>
      <c r="CS52" s="63" t="str">
        <f t="shared" si="23"/>
        <v/>
      </c>
      <c r="CT52" s="57" t="s">
        <v>0</v>
      </c>
      <c r="CU52" s="23" t="str">
        <f t="shared" si="54"/>
        <v/>
      </c>
      <c r="CV52" s="57" t="s">
        <v>0</v>
      </c>
      <c r="CW52" s="72" t="str">
        <f>IF(AND(CG52="NEMA",CK52=""),MAX(CW$11:CW51)+1,"")</f>
        <v/>
      </c>
      <c r="CX52" t="s">
        <v>0</v>
      </c>
      <c r="CY52" s="152" t="str">
        <f t="shared" si="24"/>
        <v>M</v>
      </c>
      <c r="CZ52" t="s">
        <v>0</v>
      </c>
      <c r="DA52" s="62" t="str">
        <f t="shared" si="25"/>
        <v/>
      </c>
      <c r="DB52" s="79" t="str">
        <f t="shared" si="26"/>
        <v/>
      </c>
      <c r="DC52" t="s">
        <v>0</v>
      </c>
      <c r="DD52" s="23" t="str">
        <f t="shared" si="55"/>
        <v/>
      </c>
      <c r="DE52" s="57" t="s">
        <v>0</v>
      </c>
      <c r="DF52" s="95" t="str">
        <f t="shared" si="27"/>
        <v>ime-pre-klu-kat</v>
      </c>
      <c r="DG52" s="57" t="s">
        <v>0</v>
      </c>
      <c r="DH52" s="68">
        <f>IF(BZ52="","",MAX(DH$11:DH51)+1)</f>
        <v>1031</v>
      </c>
      <c r="DI52" s="86">
        <f t="shared" si="28"/>
        <v>1009</v>
      </c>
      <c r="DJ52" s="86">
        <f t="shared" si="56"/>
        <v>1514</v>
      </c>
      <c r="DK52" s="86">
        <f t="shared" si="29"/>
        <v>1946</v>
      </c>
      <c r="DL52" s="86">
        <f t="shared" si="30"/>
        <v>1</v>
      </c>
      <c r="DM52" s="86">
        <f t="shared" si="31"/>
        <v>1</v>
      </c>
      <c r="DN52" s="86">
        <f t="shared" si="57"/>
        <v>1</v>
      </c>
      <c r="DO52" s="86"/>
      <c r="DP52" s="86"/>
      <c r="DQ52" s="86"/>
      <c r="DR52" s="63" t="e">
        <f>IF(#REF!="","",#REF!)</f>
        <v>#REF!</v>
      </c>
      <c r="DS52" s="57" t="s">
        <v>0</v>
      </c>
    </row>
    <row r="53" spans="1:123" x14ac:dyDescent="0.25">
      <c r="A53" t="s">
        <v>0</v>
      </c>
      <c r="B53" s="62" t="str">
        <f>IF(csv!E44="","",csv!S44)</f>
        <v>M21B</v>
      </c>
      <c r="C53" s="36" t="s">
        <v>0</v>
      </c>
      <c r="D53" s="36" t="str">
        <f>IF(csv!E44="","",csv!E44)</f>
        <v>Branimir</v>
      </c>
      <c r="E53" s="36" t="str">
        <f>IF(csv!D44="","",csv!D44)</f>
        <v>Putniković</v>
      </c>
      <c r="F53" s="36" t="s">
        <v>0</v>
      </c>
      <c r="G53" s="86" t="str">
        <f>IF(csv!L44="","",csv!L44)</f>
        <v>36:04</v>
      </c>
      <c r="H53" s="86" t="str">
        <f>IF(csv!M44="","",csv!M44)</f>
        <v>0</v>
      </c>
      <c r="I53" s="36" t="s">
        <v>0</v>
      </c>
      <c r="J53" s="36" t="str">
        <f>IF(csv!O44="","",csv!O44)</f>
        <v>KAP</v>
      </c>
      <c r="K53" s="36" t="str">
        <f>IF(csv!P44="","",csv!P44)</f>
        <v>OK Kapela</v>
      </c>
      <c r="L53" s="36" t="s">
        <v>0</v>
      </c>
      <c r="M53" s="79" t="str">
        <f>IF(csv!Q44="","",csv!Q44)</f>
        <v>CRO</v>
      </c>
      <c r="N53" s="57" t="s">
        <v>0</v>
      </c>
      <c r="O53" s="62" t="str">
        <f>IF(csv!E44="","",csv!S44)</f>
        <v>M21B</v>
      </c>
      <c r="P53" s="86">
        <f>IF(O53="","",IF(COUNTIF(O$11:O52,O53)=0,P52+1,P52))</f>
        <v>6</v>
      </c>
      <c r="Q53" s="102">
        <f t="shared" si="0"/>
        <v>108</v>
      </c>
      <c r="R53" s="103" t="str" cm="1">
        <f t="array" ref="R53">IF(S53="","",INDEX(natjecanjeStaze_naziv,MATCH(S53,natjecanjeStaze_stazaId,0)))</f>
        <v>M16 – M21B</v>
      </c>
      <c r="S53" s="63">
        <f t="shared" si="1"/>
        <v>1009</v>
      </c>
      <c r="T53" s="57" t="s">
        <v>0</v>
      </c>
      <c r="U53" s="191" t="str">
        <f t="shared" si="2"/>
        <v>M21B</v>
      </c>
      <c r="V53" s="57" t="s">
        <v>0</v>
      </c>
      <c r="W53" s="62" t="str">
        <f t="shared" si="78"/>
        <v>CRO</v>
      </c>
      <c r="X53" s="86">
        <f t="shared" si="3"/>
        <v>1</v>
      </c>
      <c r="Y53" s="36" t="str">
        <f t="shared" si="79"/>
        <v/>
      </c>
      <c r="Z53" s="79" t="str">
        <f>IF(Y53="","",MAX(Z$11:Z52)+1)</f>
        <v/>
      </c>
      <c r="AA53" s="57" t="s">
        <v>0</v>
      </c>
      <c r="AB53" s="149"/>
      <c r="AC53" s="57" t="s">
        <v>0</v>
      </c>
      <c r="AD53" s="23" t="str">
        <f t="shared" si="80"/>
        <v/>
      </c>
      <c r="AE53" s="57" t="s">
        <v>0</v>
      </c>
      <c r="AF53" s="191" t="str">
        <f t="shared" si="81"/>
        <v>CRO</v>
      </c>
      <c r="AG53" s="57" t="s">
        <v>0</v>
      </c>
      <c r="AH53" s="62" t="str">
        <f t="shared" si="82"/>
        <v>KAP</v>
      </c>
      <c r="AI53" s="36" t="str">
        <f t="shared" si="83"/>
        <v>OK Kapela</v>
      </c>
      <c r="AJ53" s="86" t="str">
        <f t="shared" si="5"/>
        <v/>
      </c>
      <c r="AK53" s="36" t="str" cm="1">
        <f t="array" ref="AK53">IF(AJ53="",""&amp;AI53,IF(AJ53="NEMA",AI53,INDEX(klub_naziv,MATCH(INDEX(klubAlias_klubId,AJ53),klub_id,0))))</f>
        <v>OK Kapela</v>
      </c>
      <c r="AL53" s="36" t="str" cm="1">
        <f t="array" ref="AL53">IFERROR(INDEX(registarNatjecatelji,CG53,4),"")</f>
        <v>OK Kapela</v>
      </c>
      <c r="AM53" s="86" t="str">
        <f t="shared" si="84"/>
        <v/>
      </c>
      <c r="AN53" s="79" t="str">
        <f t="shared" si="85"/>
        <v>OK Kapela</v>
      </c>
      <c r="AO53" s="57" t="s">
        <v>0</v>
      </c>
      <c r="AP53" s="95" t="str">
        <f>IF(AJ53&lt;&gt;"NEMA","",IF(IFERROR(MATCH(AI53,AI$11:AI52,0),0)&lt;&gt;0,"",AI53))</f>
        <v/>
      </c>
      <c r="AQ53" s="57" t="s">
        <v>0</v>
      </c>
      <c r="AR53" s="149"/>
      <c r="AS53" s="57" t="s">
        <v>0</v>
      </c>
      <c r="AT53" s="62" t="str">
        <f t="shared" si="86"/>
        <v/>
      </c>
      <c r="AU53" s="36" t="str">
        <f>IF(AT53="","",MAX(AU$11:AU52)+1)</f>
        <v/>
      </c>
      <c r="AV53" s="36" t="str">
        <f t="shared" si="87"/>
        <v/>
      </c>
      <c r="AW53" s="36" t="str">
        <f t="shared" si="88"/>
        <v/>
      </c>
      <c r="AX53" s="36" t="str">
        <f>IF(AR53="","",MAX(AX$11:AX52)+1)</f>
        <v/>
      </c>
      <c r="AY53" s="103" t="str">
        <f t="shared" si="89"/>
        <v/>
      </c>
      <c r="AZ53" s="79" t="str">
        <f t="shared" si="90"/>
        <v/>
      </c>
      <c r="BA53" s="57" t="s">
        <v>0</v>
      </c>
      <c r="BB53" s="23" t="str">
        <f t="shared" si="91"/>
        <v/>
      </c>
      <c r="BC53" s="57" t="s">
        <v>0</v>
      </c>
      <c r="BD53" s="191" t="str">
        <f t="shared" si="92"/>
        <v>OK Kapela</v>
      </c>
      <c r="BE53" s="57" t="s">
        <v>0</v>
      </c>
      <c r="BF53" s="68" t="str">
        <f t="shared" si="93"/>
        <v>36:04</v>
      </c>
      <c r="BG53" s="102" t="str">
        <f t="shared" si="94"/>
        <v>0</v>
      </c>
      <c r="BH53" s="238">
        <f t="shared" si="95"/>
        <v>2164</v>
      </c>
      <c r="BI53" s="239">
        <f t="shared" si="8"/>
        <v>1</v>
      </c>
      <c r="BJ53" s="57" t="s">
        <v>0</v>
      </c>
      <c r="BK53" s="62" t="str">
        <f t="shared" si="96"/>
        <v>Branimir</v>
      </c>
      <c r="BL53" s="36" t="str">
        <f t="shared" si="97"/>
        <v>Putniković</v>
      </c>
      <c r="BM53" s="86">
        <f t="shared" si="9"/>
        <v>1350</v>
      </c>
      <c r="BN53" s="86" t="str">
        <f t="shared" si="10"/>
        <v/>
      </c>
      <c r="BO53" s="36" t="str">
        <f t="shared" si="11"/>
        <v>Branimir</v>
      </c>
      <c r="BP53" s="79" t="str">
        <f t="shared" si="12"/>
        <v>Putniković</v>
      </c>
      <c r="BQ53" s="57" t="s">
        <v>0</v>
      </c>
      <c r="BR53" s="95" t="str">
        <f t="shared" si="13"/>
        <v/>
      </c>
      <c r="BS53" s="57" t="s">
        <v>0</v>
      </c>
      <c r="BT53" s="23" t="str">
        <f>IF(OR(BB53&lt;&gt;"NEMA",BR53&lt;&gt;""),"","SELECT '"&amp;BA53&amp;"',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3" s="57" t="s">
        <v>0</v>
      </c>
      <c r="BV53" s="172"/>
      <c r="BW53" s="172"/>
      <c r="BX53" s="172"/>
      <c r="BY53" s="57" t="s">
        <v>0</v>
      </c>
      <c r="BZ53" s="62" t="str">
        <f t="shared" si="14"/>
        <v>Branimir – Putniković – OK Kapela – M21B</v>
      </c>
      <c r="CA53" s="63">
        <f t="shared" si="50"/>
        <v>295</v>
      </c>
      <c r="CB53" s="57" t="s">
        <v>0</v>
      </c>
      <c r="CC53" s="62" t="str">
        <f t="shared" si="16"/>
        <v>Branimir – Putniković – OK Kapela</v>
      </c>
      <c r="CD53" s="63">
        <f t="shared" si="51"/>
        <v>295</v>
      </c>
      <c r="CE53" s="57" t="s">
        <v>0</v>
      </c>
      <c r="CF53" s="62" t="str">
        <f t="shared" si="18"/>
        <v>Branimir – Putniković</v>
      </c>
      <c r="CG53" s="63">
        <f t="shared" si="52"/>
        <v>295</v>
      </c>
      <c r="CH53" s="57" t="s">
        <v>0</v>
      </c>
      <c r="CI53" s="68">
        <f t="shared" si="53"/>
        <v>295</v>
      </c>
      <c r="CJ53" s="86" cm="1">
        <f t="array" ref="CJ53">IF(CI53="","",INDEX(imePrezime_id,CI53,0))</f>
        <v>1350</v>
      </c>
      <c r="CK53" s="63" t="str">
        <f t="shared" si="20"/>
        <v/>
      </c>
      <c r="CL53" s="57" t="s">
        <v>0</v>
      </c>
      <c r="CM53" s="23" t="str">
        <f t="shared" si="21"/>
        <v/>
      </c>
      <c r="CN53" s="57" t="s">
        <v>0</v>
      </c>
      <c r="CO53" s="149"/>
      <c r="CP53" s="57" t="s">
        <v>0</v>
      </c>
      <c r="CQ53" s="62" t="str">
        <f t="shared" si="22"/>
        <v/>
      </c>
      <c r="CR53" s="86" t="str">
        <f>IF(CO53="","",MAX(CR$11:CR52)+1)</f>
        <v/>
      </c>
      <c r="CS53" s="63" t="str">
        <f t="shared" si="23"/>
        <v/>
      </c>
      <c r="CT53" s="57" t="s">
        <v>0</v>
      </c>
      <c r="CU53" s="23" t="str">
        <f t="shared" si="54"/>
        <v/>
      </c>
      <c r="CV53" s="57" t="s">
        <v>0</v>
      </c>
      <c r="CW53" s="72" t="str">
        <f>IF(AND(CG53="NEMA",CK53=""),MAX(CW$11:CW52)+1,"")</f>
        <v/>
      </c>
      <c r="CX53" t="s">
        <v>0</v>
      </c>
      <c r="CY53" s="152" t="str">
        <f t="shared" si="24"/>
        <v>M</v>
      </c>
      <c r="CZ53" t="s">
        <v>0</v>
      </c>
      <c r="DA53" s="62" t="str">
        <f t="shared" si="25"/>
        <v/>
      </c>
      <c r="DB53" s="79" t="str">
        <f t="shared" si="26"/>
        <v/>
      </c>
      <c r="DC53" t="s">
        <v>0</v>
      </c>
      <c r="DD53" s="23" t="str">
        <f t="shared" si="55"/>
        <v/>
      </c>
      <c r="DE53" s="57" t="s">
        <v>0</v>
      </c>
      <c r="DF53" s="95" t="str">
        <f t="shared" si="27"/>
        <v>ime-pre-klu-kat</v>
      </c>
      <c r="DG53" s="57" t="s">
        <v>0</v>
      </c>
      <c r="DH53" s="68">
        <f>IF(BZ53="","",MAX(DH$11:DH52)+1)</f>
        <v>1032</v>
      </c>
      <c r="DI53" s="86">
        <f t="shared" si="28"/>
        <v>1009</v>
      </c>
      <c r="DJ53" s="86">
        <f t="shared" si="56"/>
        <v>1350</v>
      </c>
      <c r="DK53" s="86">
        <f t="shared" si="29"/>
        <v>2164</v>
      </c>
      <c r="DL53" s="86">
        <f t="shared" si="30"/>
        <v>1</v>
      </c>
      <c r="DM53" s="86">
        <f t="shared" si="31"/>
        <v>1</v>
      </c>
      <c r="DN53" s="86">
        <f t="shared" si="57"/>
        <v>1</v>
      </c>
      <c r="DO53" s="86"/>
      <c r="DP53" s="86"/>
      <c r="DQ53" s="86"/>
      <c r="DR53" s="63" t="e">
        <f>IF(#REF!="","",#REF!)</f>
        <v>#REF!</v>
      </c>
      <c r="DS53" s="57" t="s">
        <v>0</v>
      </c>
    </row>
    <row r="54" spans="1:123" x14ac:dyDescent="0.25">
      <c r="A54" t="s">
        <v>0</v>
      </c>
      <c r="B54" s="62" t="str">
        <f>IF(csv!E45="","",csv!S45)</f>
        <v>M21B</v>
      </c>
      <c r="C54" s="36" t="s">
        <v>0</v>
      </c>
      <c r="D54" s="36" t="str">
        <f>IF(csv!E45="","",csv!E45)</f>
        <v>Predrag</v>
      </c>
      <c r="E54" s="36" t="str">
        <f>IF(csv!D45="","",csv!D45)</f>
        <v>Mađarić</v>
      </c>
      <c r="F54" s="36" t="s">
        <v>0</v>
      </c>
      <c r="G54" s="86" t="str">
        <f>IF(csv!L45="","",csv!L45)</f>
        <v>36:28</v>
      </c>
      <c r="H54" s="86" t="str">
        <f>IF(csv!M45="","",csv!M45)</f>
        <v>0</v>
      </c>
      <c r="I54" s="36" t="s">
        <v>0</v>
      </c>
      <c r="J54" s="36" t="str">
        <f>IF(csv!O45="","",csv!O45)</f>
        <v>OK Varaždin</v>
      </c>
      <c r="K54" s="36" t="str">
        <f>IF(csv!P45="","",csv!P45)</f>
        <v>OK Varaždin</v>
      </c>
      <c r="L54" s="36" t="s">
        <v>0</v>
      </c>
      <c r="M54" s="79" t="str">
        <f>IF(csv!Q45="","",csv!Q45)</f>
        <v>CRO</v>
      </c>
      <c r="N54" s="57" t="s">
        <v>0</v>
      </c>
      <c r="O54" s="62" t="str">
        <f>IF(csv!E45="","",csv!S45)</f>
        <v>M21B</v>
      </c>
      <c r="P54" s="86">
        <f>IF(O54="","",IF(COUNTIF(O$11:O53,O54)=0,P53+1,P53))</f>
        <v>6</v>
      </c>
      <c r="Q54" s="102">
        <f t="shared" si="0"/>
        <v>108</v>
      </c>
      <c r="R54" s="103" t="str" cm="1">
        <f t="array" ref="R54">IF(S54="","",INDEX(natjecanjeStaze_naziv,MATCH(S54,natjecanjeStaze_stazaId,0)))</f>
        <v>M16 – M21B</v>
      </c>
      <c r="S54" s="63">
        <f t="shared" si="1"/>
        <v>1009</v>
      </c>
      <c r="T54" s="57" t="s">
        <v>0</v>
      </c>
      <c r="U54" s="191" t="str">
        <f t="shared" si="2"/>
        <v>M21B</v>
      </c>
      <c r="V54" s="57" t="s">
        <v>0</v>
      </c>
      <c r="W54" s="62" t="str">
        <f t="shared" si="78"/>
        <v>CRO</v>
      </c>
      <c r="X54" s="86">
        <f t="shared" si="3"/>
        <v>1</v>
      </c>
      <c r="Y54" s="36" t="str">
        <f t="shared" si="79"/>
        <v/>
      </c>
      <c r="Z54" s="79" t="str">
        <f>IF(Y54="","",MAX(Z$11:Z53)+1)</f>
        <v/>
      </c>
      <c r="AA54" s="57" t="s">
        <v>0</v>
      </c>
      <c r="AB54" s="149"/>
      <c r="AC54" s="57" t="s">
        <v>0</v>
      </c>
      <c r="AD54" s="23" t="str">
        <f t="shared" si="80"/>
        <v/>
      </c>
      <c r="AE54" s="57" t="s">
        <v>0</v>
      </c>
      <c r="AF54" s="191" t="str">
        <f t="shared" si="81"/>
        <v>CRO</v>
      </c>
      <c r="AG54" s="57" t="s">
        <v>0</v>
      </c>
      <c r="AH54" s="62" t="str">
        <f t="shared" si="82"/>
        <v>OK Varaždin</v>
      </c>
      <c r="AI54" s="36" t="str">
        <f t="shared" si="83"/>
        <v>OK Varaždin</v>
      </c>
      <c r="AJ54" s="86" t="str">
        <f t="shared" si="5"/>
        <v/>
      </c>
      <c r="AK54" s="36" t="str" cm="1">
        <f t="array" ref="AK54">IF(AJ54="",""&amp;AI54,IF(AJ54="NEMA",AI54,INDEX(klub_naziv,MATCH(INDEX(klubAlias_klubId,AJ54),klub_id,0))))</f>
        <v>OK Varaždin</v>
      </c>
      <c r="AL54" s="36" t="str" cm="1">
        <f t="array" ref="AL54">IFERROR(INDEX(registarNatjecatelji,CG54,4),"")</f>
        <v>OK Varaždin</v>
      </c>
      <c r="AM54" s="86" t="str">
        <f t="shared" si="84"/>
        <v/>
      </c>
      <c r="AN54" s="79" t="str">
        <f t="shared" si="85"/>
        <v>OK Varaždin</v>
      </c>
      <c r="AO54" s="57" t="s">
        <v>0</v>
      </c>
      <c r="AP54" s="95" t="str">
        <f>IF(AJ54&lt;&gt;"NEMA","",IF(IFERROR(MATCH(AI54,AI$11:AI53,0),0)&lt;&gt;0,"",AI54))</f>
        <v/>
      </c>
      <c r="AQ54" s="57" t="s">
        <v>0</v>
      </c>
      <c r="AR54" s="149"/>
      <c r="AS54" s="57" t="s">
        <v>0</v>
      </c>
      <c r="AT54" s="62" t="str">
        <f t="shared" si="86"/>
        <v/>
      </c>
      <c r="AU54" s="36" t="str">
        <f>IF(AT54="","",MAX(AU$11:AU53)+1)</f>
        <v/>
      </c>
      <c r="AV54" s="36" t="str">
        <f t="shared" si="87"/>
        <v/>
      </c>
      <c r="AW54" s="36" t="str">
        <f t="shared" si="88"/>
        <v/>
      </c>
      <c r="AX54" s="36" t="str">
        <f>IF(AR54="","",MAX(AX$11:AX53)+1)</f>
        <v/>
      </c>
      <c r="AY54" s="103" t="str">
        <f t="shared" si="89"/>
        <v/>
      </c>
      <c r="AZ54" s="79" t="str">
        <f t="shared" si="90"/>
        <v/>
      </c>
      <c r="BA54" s="57" t="s">
        <v>0</v>
      </c>
      <c r="BB54" s="23" t="str">
        <f t="shared" si="91"/>
        <v/>
      </c>
      <c r="BC54" s="57" t="s">
        <v>0</v>
      </c>
      <c r="BD54" s="191" t="str">
        <f t="shared" si="92"/>
        <v>OK Varaždin</v>
      </c>
      <c r="BE54" s="57" t="s">
        <v>0</v>
      </c>
      <c r="BF54" s="68" t="str">
        <f t="shared" si="93"/>
        <v>36:28</v>
      </c>
      <c r="BG54" s="102" t="str">
        <f t="shared" si="94"/>
        <v>0</v>
      </c>
      <c r="BH54" s="238">
        <f t="shared" si="95"/>
        <v>2188</v>
      </c>
      <c r="BI54" s="239">
        <f t="shared" si="8"/>
        <v>1</v>
      </c>
      <c r="BJ54" s="57" t="s">
        <v>0</v>
      </c>
      <c r="BK54" s="62" t="str">
        <f t="shared" si="96"/>
        <v>Predrag</v>
      </c>
      <c r="BL54" s="36" t="str">
        <f t="shared" si="97"/>
        <v>Mađarić</v>
      </c>
      <c r="BM54" s="86">
        <f t="shared" si="9"/>
        <v>1936</v>
      </c>
      <c r="BN54" s="86" t="str">
        <f t="shared" si="10"/>
        <v/>
      </c>
      <c r="BO54" s="36" t="str">
        <f t="shared" si="11"/>
        <v>Predrag</v>
      </c>
      <c r="BP54" s="79" t="str">
        <f t="shared" si="12"/>
        <v>Mađarić</v>
      </c>
      <c r="BQ54" s="57" t="s">
        <v>0</v>
      </c>
      <c r="BR54" s="95" t="str">
        <f t="shared" si="13"/>
        <v/>
      </c>
      <c r="BS54" s="57" t="s">
        <v>0</v>
      </c>
      <c r="BT54" s="23" t="str">
        <f>IF(OR(BB54&lt;&gt;"NEMA",BR54&lt;&gt;""),"","SELECT '"&amp;BA54&amp;"',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4" s="57" t="s">
        <v>0</v>
      </c>
      <c r="BV54" s="172"/>
      <c r="BW54" s="172"/>
      <c r="BX54" s="172"/>
      <c r="BY54" s="57" t="s">
        <v>0</v>
      </c>
      <c r="BZ54" s="62" t="str">
        <f t="shared" si="14"/>
        <v>Predrag – Mađarić – OK Varaždin – M21B</v>
      </c>
      <c r="CA54" s="63">
        <f t="shared" si="50"/>
        <v>547</v>
      </c>
      <c r="CB54" s="57" t="s">
        <v>0</v>
      </c>
      <c r="CC54" s="62" t="str">
        <f t="shared" si="16"/>
        <v>Predrag – Mađarić – OK Varaždin</v>
      </c>
      <c r="CD54" s="63">
        <f t="shared" si="51"/>
        <v>547</v>
      </c>
      <c r="CE54" s="57" t="s">
        <v>0</v>
      </c>
      <c r="CF54" s="62" t="str">
        <f t="shared" si="18"/>
        <v>Predrag – Mađarić</v>
      </c>
      <c r="CG54" s="63">
        <f t="shared" si="52"/>
        <v>547</v>
      </c>
      <c r="CH54" s="57" t="s">
        <v>0</v>
      </c>
      <c r="CI54" s="68">
        <f t="shared" si="53"/>
        <v>547</v>
      </c>
      <c r="CJ54" s="86" cm="1">
        <f t="array" ref="CJ54">IF(CI54="","",INDEX(imePrezime_id,CI54,0))</f>
        <v>1936</v>
      </c>
      <c r="CK54" s="63" t="str">
        <f t="shared" si="20"/>
        <v/>
      </c>
      <c r="CL54" s="57" t="s">
        <v>0</v>
      </c>
      <c r="CM54" s="23" t="str">
        <f t="shared" si="21"/>
        <v/>
      </c>
      <c r="CN54" s="57" t="s">
        <v>0</v>
      </c>
      <c r="CO54" s="149"/>
      <c r="CP54" s="57" t="s">
        <v>0</v>
      </c>
      <c r="CQ54" s="62" t="str">
        <f t="shared" si="22"/>
        <v/>
      </c>
      <c r="CR54" s="86" t="str">
        <f>IF(CO54="","",MAX(CR$11:CR53)+1)</f>
        <v/>
      </c>
      <c r="CS54" s="63" t="str">
        <f t="shared" si="23"/>
        <v/>
      </c>
      <c r="CT54" s="57" t="s">
        <v>0</v>
      </c>
      <c r="CU54" s="23" t="str">
        <f t="shared" si="54"/>
        <v/>
      </c>
      <c r="CV54" s="57" t="s">
        <v>0</v>
      </c>
      <c r="CW54" s="72" t="str">
        <f>IF(AND(CG54="NEMA",CK54=""),MAX(CW$11:CW53)+1,"")</f>
        <v/>
      </c>
      <c r="CX54" t="s">
        <v>0</v>
      </c>
      <c r="CY54" s="152" t="str">
        <f t="shared" si="24"/>
        <v>M</v>
      </c>
      <c r="CZ54" t="s">
        <v>0</v>
      </c>
      <c r="DA54" s="62" t="str">
        <f t="shared" si="25"/>
        <v/>
      </c>
      <c r="DB54" s="79" t="str">
        <f t="shared" si="26"/>
        <v/>
      </c>
      <c r="DC54" t="s">
        <v>0</v>
      </c>
      <c r="DD54" s="23" t="str">
        <f t="shared" si="55"/>
        <v/>
      </c>
      <c r="DE54" s="57" t="s">
        <v>0</v>
      </c>
      <c r="DF54" s="95" t="str">
        <f t="shared" si="27"/>
        <v>ime-pre-klu-kat</v>
      </c>
      <c r="DG54" s="57" t="s">
        <v>0</v>
      </c>
      <c r="DH54" s="68">
        <f>IF(BZ54="","",MAX(DH$11:DH53)+1)</f>
        <v>1033</v>
      </c>
      <c r="DI54" s="86">
        <f t="shared" si="28"/>
        <v>1009</v>
      </c>
      <c r="DJ54" s="86">
        <f t="shared" si="56"/>
        <v>1936</v>
      </c>
      <c r="DK54" s="86">
        <f t="shared" si="29"/>
        <v>2188</v>
      </c>
      <c r="DL54" s="86">
        <f t="shared" si="30"/>
        <v>1</v>
      </c>
      <c r="DM54" s="86">
        <f t="shared" si="31"/>
        <v>1</v>
      </c>
      <c r="DN54" s="86">
        <f t="shared" si="57"/>
        <v>1</v>
      </c>
      <c r="DO54" s="86"/>
      <c r="DP54" s="86"/>
      <c r="DQ54" s="86"/>
      <c r="DR54" s="63" t="e">
        <f>IF(#REF!="","",#REF!)</f>
        <v>#REF!</v>
      </c>
      <c r="DS54" s="57" t="s">
        <v>0</v>
      </c>
    </row>
    <row r="55" spans="1:123" x14ac:dyDescent="0.25">
      <c r="A55" t="s">
        <v>0</v>
      </c>
      <c r="B55" s="62" t="str">
        <f>IF(csv!E46="","",csv!S46)</f>
        <v>M21B</v>
      </c>
      <c r="C55" s="36" t="s">
        <v>0</v>
      </c>
      <c r="D55" s="36" t="str">
        <f>IF(csv!E46="","",csv!E46)</f>
        <v>Zlatan</v>
      </c>
      <c r="E55" s="36" t="str">
        <f>IF(csv!D46="","",csv!D46)</f>
        <v>Kos</v>
      </c>
      <c r="F55" s="36" t="s">
        <v>0</v>
      </c>
      <c r="G55" s="86" t="str">
        <f>IF(csv!L46="","",csv!L46)</f>
        <v>41:53</v>
      </c>
      <c r="H55" s="86" t="str">
        <f>IF(csv!M46="","",csv!M46)</f>
        <v>0</v>
      </c>
      <c r="I55" s="36" t="s">
        <v>0</v>
      </c>
      <c r="J55" s="36" t="str">
        <f>IF(csv!O46="","",csv!O46)</f>
        <v>Vihor</v>
      </c>
      <c r="K55" s="36" t="str">
        <f>IF(csv!P46="","",csv!P46)</f>
        <v>OK Vihor</v>
      </c>
      <c r="L55" s="36" t="s">
        <v>0</v>
      </c>
      <c r="M55" s="79" t="str">
        <f>IF(csv!Q46="","",csv!Q46)</f>
        <v>CRO</v>
      </c>
      <c r="N55" s="57" t="s">
        <v>0</v>
      </c>
      <c r="O55" s="62" t="str">
        <f>IF(csv!E46="","",csv!S46)</f>
        <v>M21B</v>
      </c>
      <c r="P55" s="86">
        <f>IF(O55="","",IF(COUNTIF(O$11:O54,O55)=0,P54+1,P54))</f>
        <v>6</v>
      </c>
      <c r="Q55" s="102">
        <f t="shared" si="0"/>
        <v>108</v>
      </c>
      <c r="R55" s="103" t="str" cm="1">
        <f t="array" ref="R55">IF(S55="","",INDEX(natjecanjeStaze_naziv,MATCH(S55,natjecanjeStaze_stazaId,0)))</f>
        <v>M16 – M21B</v>
      </c>
      <c r="S55" s="63">
        <f t="shared" si="1"/>
        <v>1009</v>
      </c>
      <c r="T55" s="57" t="s">
        <v>0</v>
      </c>
      <c r="U55" s="191" t="str">
        <f t="shared" si="2"/>
        <v>M21B</v>
      </c>
      <c r="V55" s="57" t="s">
        <v>0</v>
      </c>
      <c r="W55" s="62" t="str">
        <f t="shared" si="78"/>
        <v>CRO</v>
      </c>
      <c r="X55" s="86">
        <f t="shared" si="3"/>
        <v>1</v>
      </c>
      <c r="Y55" s="36" t="str">
        <f t="shared" si="79"/>
        <v/>
      </c>
      <c r="Z55" s="79" t="str">
        <f>IF(Y55="","",MAX(Z$11:Z54)+1)</f>
        <v/>
      </c>
      <c r="AA55" s="57" t="s">
        <v>0</v>
      </c>
      <c r="AB55" s="149"/>
      <c r="AC55" s="57" t="s">
        <v>0</v>
      </c>
      <c r="AD55" s="23" t="str">
        <f t="shared" si="80"/>
        <v/>
      </c>
      <c r="AE55" s="57" t="s">
        <v>0</v>
      </c>
      <c r="AF55" s="191" t="str">
        <f t="shared" si="81"/>
        <v>CRO</v>
      </c>
      <c r="AG55" s="57" t="s">
        <v>0</v>
      </c>
      <c r="AH55" s="62" t="str">
        <f t="shared" si="82"/>
        <v>Vihor</v>
      </c>
      <c r="AI55" s="36" t="str">
        <f t="shared" si="83"/>
        <v>OK Vihor</v>
      </c>
      <c r="AJ55" s="86" t="str">
        <f t="shared" si="5"/>
        <v/>
      </c>
      <c r="AK55" s="36" t="str" cm="1">
        <f t="array" ref="AK55">IF(AJ55="",""&amp;AI55,IF(AJ55="NEMA",AI55,INDEX(klub_naziv,MATCH(INDEX(klubAlias_klubId,AJ55),klub_id,0))))</f>
        <v>OK Vihor</v>
      </c>
      <c r="AL55" s="36" t="str" cm="1">
        <f t="array" ref="AL55">IFERROR(INDEX(registarNatjecatelji,CG55,4),"")</f>
        <v>OK Vihor</v>
      </c>
      <c r="AM55" s="86" t="str">
        <f t="shared" si="84"/>
        <v/>
      </c>
      <c r="AN55" s="79" t="str">
        <f t="shared" si="85"/>
        <v>OK Vihor</v>
      </c>
      <c r="AO55" s="57" t="s">
        <v>0</v>
      </c>
      <c r="AP55" s="95" t="str">
        <f>IF(AJ55&lt;&gt;"NEMA","",IF(IFERROR(MATCH(AI55,AI$11:AI54,0),0)&lt;&gt;0,"",AI55))</f>
        <v/>
      </c>
      <c r="AQ55" s="57" t="s">
        <v>0</v>
      </c>
      <c r="AR55" s="149"/>
      <c r="AS55" s="57" t="s">
        <v>0</v>
      </c>
      <c r="AT55" s="62" t="str">
        <f t="shared" si="86"/>
        <v/>
      </c>
      <c r="AU55" s="36" t="str">
        <f>IF(AT55="","",MAX(AU$11:AU54)+1)</f>
        <v/>
      </c>
      <c r="AV55" s="36" t="str">
        <f t="shared" si="87"/>
        <v/>
      </c>
      <c r="AW55" s="36" t="str">
        <f t="shared" si="88"/>
        <v/>
      </c>
      <c r="AX55" s="36" t="str">
        <f>IF(AR55="","",MAX(AX$11:AX54)+1)</f>
        <v/>
      </c>
      <c r="AY55" s="103" t="str">
        <f t="shared" si="89"/>
        <v/>
      </c>
      <c r="AZ55" s="79" t="str">
        <f t="shared" si="90"/>
        <v/>
      </c>
      <c r="BA55" s="57" t="s">
        <v>0</v>
      </c>
      <c r="BB55" s="23" t="str">
        <f t="shared" si="91"/>
        <v/>
      </c>
      <c r="BC55" s="57" t="s">
        <v>0</v>
      </c>
      <c r="BD55" s="191" t="str">
        <f t="shared" si="92"/>
        <v>OK Vihor</v>
      </c>
      <c r="BE55" s="57" t="s">
        <v>0</v>
      </c>
      <c r="BF55" s="68" t="str">
        <f t="shared" si="93"/>
        <v>41:53</v>
      </c>
      <c r="BG55" s="102" t="str">
        <f t="shared" si="94"/>
        <v>0</v>
      </c>
      <c r="BH55" s="238">
        <f t="shared" si="95"/>
        <v>2513</v>
      </c>
      <c r="BI55" s="239">
        <f t="shared" si="8"/>
        <v>1</v>
      </c>
      <c r="BJ55" s="57" t="s">
        <v>0</v>
      </c>
      <c r="BK55" s="62" t="str">
        <f t="shared" si="96"/>
        <v>Zlatan</v>
      </c>
      <c r="BL55" s="36" t="str">
        <f t="shared" si="97"/>
        <v>Kos</v>
      </c>
      <c r="BM55" s="86">
        <f t="shared" si="9"/>
        <v>1930</v>
      </c>
      <c r="BN55" s="86" t="str">
        <f t="shared" si="10"/>
        <v/>
      </c>
      <c r="BO55" s="36" t="str">
        <f t="shared" si="11"/>
        <v>Zlatan</v>
      </c>
      <c r="BP55" s="79" t="str">
        <f t="shared" si="12"/>
        <v>Kos</v>
      </c>
      <c r="BQ55" s="57" t="s">
        <v>0</v>
      </c>
      <c r="BR55" s="95" t="str">
        <f t="shared" si="13"/>
        <v/>
      </c>
      <c r="BS55" s="57" t="s">
        <v>0</v>
      </c>
      <c r="BT55" s="23" t="str">
        <f>IF(OR(BB55&lt;&gt;"NEMA",BR55&lt;&gt;""),"","SELECT '"&amp;BA55&amp;"',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5" s="57" t="s">
        <v>0</v>
      </c>
      <c r="BV55" s="172"/>
      <c r="BW55" s="172"/>
      <c r="BX55" s="172"/>
      <c r="BY55" s="57" t="s">
        <v>0</v>
      </c>
      <c r="BZ55" s="62" t="str">
        <f t="shared" si="14"/>
        <v>Zlatan – Kos – OK Vihor – M21B</v>
      </c>
      <c r="CA55" s="63">
        <f t="shared" si="50"/>
        <v>740</v>
      </c>
      <c r="CB55" s="57" t="s">
        <v>0</v>
      </c>
      <c r="CC55" s="62" t="str">
        <f t="shared" si="16"/>
        <v>Zlatan – Kos – OK Vihor</v>
      </c>
      <c r="CD55" s="63">
        <f t="shared" si="51"/>
        <v>740</v>
      </c>
      <c r="CE55" s="57" t="s">
        <v>0</v>
      </c>
      <c r="CF55" s="62" t="str">
        <f t="shared" si="18"/>
        <v>Zlatan – Kos</v>
      </c>
      <c r="CG55" s="63">
        <f t="shared" si="52"/>
        <v>740</v>
      </c>
      <c r="CH55" s="57" t="s">
        <v>0</v>
      </c>
      <c r="CI55" s="68">
        <f t="shared" si="53"/>
        <v>740</v>
      </c>
      <c r="CJ55" s="86" cm="1">
        <f t="array" ref="CJ55">IF(CI55="","",INDEX(imePrezime_id,CI55,0))</f>
        <v>1930</v>
      </c>
      <c r="CK55" s="63" t="str">
        <f t="shared" si="20"/>
        <v/>
      </c>
      <c r="CL55" s="57" t="s">
        <v>0</v>
      </c>
      <c r="CM55" s="23" t="str">
        <f t="shared" si="21"/>
        <v/>
      </c>
      <c r="CN55" s="57" t="s">
        <v>0</v>
      </c>
      <c r="CO55" s="149"/>
      <c r="CP55" s="57" t="s">
        <v>0</v>
      </c>
      <c r="CQ55" s="62" t="str">
        <f t="shared" si="22"/>
        <v/>
      </c>
      <c r="CR55" s="86" t="str">
        <f>IF(CO55="","",MAX(CR$11:CR54)+1)</f>
        <v/>
      </c>
      <c r="CS55" s="63" t="str">
        <f t="shared" si="23"/>
        <v/>
      </c>
      <c r="CT55" s="57" t="s">
        <v>0</v>
      </c>
      <c r="CU55" s="23" t="str">
        <f t="shared" si="54"/>
        <v/>
      </c>
      <c r="CV55" s="57" t="s">
        <v>0</v>
      </c>
      <c r="CW55" s="72" t="str">
        <f>IF(AND(CG55="NEMA",CK55=""),MAX(CW$11:CW54)+1,"")</f>
        <v/>
      </c>
      <c r="CX55" t="s">
        <v>0</v>
      </c>
      <c r="CY55" s="152" t="str">
        <f t="shared" si="24"/>
        <v>M</v>
      </c>
      <c r="CZ55" t="s">
        <v>0</v>
      </c>
      <c r="DA55" s="62" t="str">
        <f t="shared" si="25"/>
        <v/>
      </c>
      <c r="DB55" s="79" t="str">
        <f t="shared" si="26"/>
        <v/>
      </c>
      <c r="DC55" t="s">
        <v>0</v>
      </c>
      <c r="DD55" s="23" t="str">
        <f t="shared" si="55"/>
        <v/>
      </c>
      <c r="DE55" s="57" t="s">
        <v>0</v>
      </c>
      <c r="DF55" s="95" t="str">
        <f t="shared" si="27"/>
        <v>ime-pre-klu-kat</v>
      </c>
      <c r="DG55" s="57" t="s">
        <v>0</v>
      </c>
      <c r="DH55" s="68">
        <f>IF(BZ55="","",MAX(DH$11:DH54)+1)</f>
        <v>1034</v>
      </c>
      <c r="DI55" s="86">
        <f t="shared" si="28"/>
        <v>1009</v>
      </c>
      <c r="DJ55" s="86">
        <f t="shared" si="56"/>
        <v>1930</v>
      </c>
      <c r="DK55" s="86">
        <f t="shared" si="29"/>
        <v>2513</v>
      </c>
      <c r="DL55" s="86">
        <f t="shared" si="30"/>
        <v>1</v>
      </c>
      <c r="DM55" s="86">
        <f t="shared" si="31"/>
        <v>1</v>
      </c>
      <c r="DN55" s="86">
        <f t="shared" si="57"/>
        <v>1</v>
      </c>
      <c r="DO55" s="86"/>
      <c r="DP55" s="86"/>
      <c r="DQ55" s="86"/>
      <c r="DR55" s="63" t="e">
        <f>IF(#REF!="","",#REF!)</f>
        <v>#REF!</v>
      </c>
      <c r="DS55" s="57" t="s">
        <v>0</v>
      </c>
    </row>
    <row r="56" spans="1:123" x14ac:dyDescent="0.25">
      <c r="A56" t="s">
        <v>0</v>
      </c>
      <c r="B56" s="62" t="str">
        <f>IF(csv!E47="","",csv!S47)</f>
        <v>M21B</v>
      </c>
      <c r="C56" s="36" t="s">
        <v>0</v>
      </c>
      <c r="D56" s="36" t="str">
        <f>IF(csv!E47="","",csv!E47)</f>
        <v>Ante</v>
      </c>
      <c r="E56" s="36" t="str">
        <f>IF(csv!D47="","",csv!D47)</f>
        <v>Balić</v>
      </c>
      <c r="F56" s="36" t="s">
        <v>0</v>
      </c>
      <c r="G56" s="86" t="str">
        <f>IF(csv!L47="","",csv!L47)</f>
        <v>43:18</v>
      </c>
      <c r="H56" s="86" t="str">
        <f>IF(csv!M47="","",csv!M47)</f>
        <v>0</v>
      </c>
      <c r="I56" s="36" t="s">
        <v>0</v>
      </c>
      <c r="J56" s="36" t="str">
        <f>IF(csv!O47="","",csv!O47)</f>
        <v>KAP</v>
      </c>
      <c r="K56" s="36" t="str">
        <f>IF(csv!P47="","",csv!P47)</f>
        <v>OK Kapela</v>
      </c>
      <c r="L56" s="36" t="s">
        <v>0</v>
      </c>
      <c r="M56" s="79" t="str">
        <f>IF(csv!Q47="","",csv!Q47)</f>
        <v>CRO</v>
      </c>
      <c r="N56" s="57" t="s">
        <v>0</v>
      </c>
      <c r="O56" s="62" t="str">
        <f>IF(csv!E47="","",csv!S47)</f>
        <v>M21B</v>
      </c>
      <c r="P56" s="86">
        <f>IF(O56="","",IF(COUNTIF(O$11:O55,O56)=0,P55+1,P55))</f>
        <v>6</v>
      </c>
      <c r="Q56" s="102">
        <f t="shared" si="0"/>
        <v>108</v>
      </c>
      <c r="R56" s="103" t="str" cm="1">
        <f t="array" ref="R56">IF(S56="","",INDEX(natjecanjeStaze_naziv,MATCH(S56,natjecanjeStaze_stazaId,0)))</f>
        <v>M16 – M21B</v>
      </c>
      <c r="S56" s="63">
        <f t="shared" si="1"/>
        <v>1009</v>
      </c>
      <c r="T56" s="57" t="s">
        <v>0</v>
      </c>
      <c r="U56" s="191" t="str">
        <f t="shared" si="2"/>
        <v>M21B</v>
      </c>
      <c r="V56" s="57" t="s">
        <v>0</v>
      </c>
      <c r="W56" s="62" t="str">
        <f t="shared" si="78"/>
        <v>CRO</v>
      </c>
      <c r="X56" s="86">
        <f t="shared" si="3"/>
        <v>1</v>
      </c>
      <c r="Y56" s="36" t="str">
        <f t="shared" si="79"/>
        <v/>
      </c>
      <c r="Z56" s="79" t="str">
        <f>IF(Y56="","",MAX(Z$11:Z55)+1)</f>
        <v/>
      </c>
      <c r="AA56" s="57" t="s">
        <v>0</v>
      </c>
      <c r="AB56" s="149"/>
      <c r="AC56" s="57" t="s">
        <v>0</v>
      </c>
      <c r="AD56" s="23" t="str">
        <f t="shared" si="80"/>
        <v/>
      </c>
      <c r="AE56" s="57" t="s">
        <v>0</v>
      </c>
      <c r="AF56" s="191" t="str">
        <f t="shared" si="81"/>
        <v>CRO</v>
      </c>
      <c r="AG56" s="57" t="s">
        <v>0</v>
      </c>
      <c r="AH56" s="62" t="str">
        <f t="shared" si="82"/>
        <v>KAP</v>
      </c>
      <c r="AI56" s="36" t="str">
        <f t="shared" si="83"/>
        <v>OK Kapela</v>
      </c>
      <c r="AJ56" s="86" t="str">
        <f t="shared" si="5"/>
        <v/>
      </c>
      <c r="AK56" s="36" t="str" cm="1">
        <f t="array" ref="AK56">IF(AJ56="",""&amp;AI56,IF(AJ56="NEMA",AI56,INDEX(klub_naziv,MATCH(INDEX(klubAlias_klubId,AJ56),klub_id,0))))</f>
        <v>OK Kapela</v>
      </c>
      <c r="AL56" s="36" t="str" cm="1">
        <f t="array" ref="AL56">IFERROR(INDEX(registarNatjecatelji,CG56,4),"")</f>
        <v>OK Kapela</v>
      </c>
      <c r="AM56" s="86" t="str">
        <f t="shared" si="84"/>
        <v/>
      </c>
      <c r="AN56" s="79" t="str">
        <f t="shared" si="85"/>
        <v>OK Kapela</v>
      </c>
      <c r="AO56" s="57" t="s">
        <v>0</v>
      </c>
      <c r="AP56" s="95" t="str">
        <f>IF(AJ56&lt;&gt;"NEMA","",IF(IFERROR(MATCH(AI56,AI$11:AI55,0),0)&lt;&gt;0,"",AI56))</f>
        <v/>
      </c>
      <c r="AQ56" s="57" t="s">
        <v>0</v>
      </c>
      <c r="AR56" s="149"/>
      <c r="AS56" s="57" t="s">
        <v>0</v>
      </c>
      <c r="AT56" s="62" t="str">
        <f t="shared" si="86"/>
        <v/>
      </c>
      <c r="AU56" s="36" t="str">
        <f>IF(AT56="","",MAX(AU$11:AU55)+1)</f>
        <v/>
      </c>
      <c r="AV56" s="36" t="str">
        <f t="shared" si="87"/>
        <v/>
      </c>
      <c r="AW56" s="36" t="str">
        <f t="shared" si="88"/>
        <v/>
      </c>
      <c r="AX56" s="36" t="str">
        <f>IF(AR56="","",MAX(AX$11:AX55)+1)</f>
        <v/>
      </c>
      <c r="AY56" s="103" t="str">
        <f t="shared" si="89"/>
        <v/>
      </c>
      <c r="AZ56" s="79" t="str">
        <f t="shared" si="90"/>
        <v/>
      </c>
      <c r="BA56" s="57" t="s">
        <v>0</v>
      </c>
      <c r="BB56" s="23" t="str">
        <f t="shared" si="91"/>
        <v/>
      </c>
      <c r="BC56" s="57" t="s">
        <v>0</v>
      </c>
      <c r="BD56" s="191" t="str">
        <f t="shared" si="92"/>
        <v>OK Kapela</v>
      </c>
      <c r="BE56" s="57" t="s">
        <v>0</v>
      </c>
      <c r="BF56" s="68" t="str">
        <f t="shared" si="93"/>
        <v>43:18</v>
      </c>
      <c r="BG56" s="102" t="str">
        <f t="shared" si="94"/>
        <v>0</v>
      </c>
      <c r="BH56" s="238">
        <f t="shared" si="95"/>
        <v>2598</v>
      </c>
      <c r="BI56" s="239">
        <f t="shared" si="8"/>
        <v>1</v>
      </c>
      <c r="BJ56" s="57" t="s">
        <v>0</v>
      </c>
      <c r="BK56" s="62" t="str">
        <f t="shared" si="96"/>
        <v>Ante</v>
      </c>
      <c r="BL56" s="36" t="str">
        <f t="shared" si="97"/>
        <v>Balić</v>
      </c>
      <c r="BM56" s="86">
        <f t="shared" si="9"/>
        <v>1941</v>
      </c>
      <c r="BN56" s="86" t="str">
        <f t="shared" si="10"/>
        <v/>
      </c>
      <c r="BO56" s="36" t="str">
        <f t="shared" si="11"/>
        <v>Ante</v>
      </c>
      <c r="BP56" s="79" t="str">
        <f t="shared" si="12"/>
        <v>Balić</v>
      </c>
      <c r="BQ56" s="57" t="s">
        <v>0</v>
      </c>
      <c r="BR56" s="95" t="str">
        <f t="shared" si="13"/>
        <v/>
      </c>
      <c r="BS56" s="57" t="s">
        <v>0</v>
      </c>
      <c r="BT56" s="23" t="str">
        <f>IF(OR(BB56&lt;&gt;"NEMA",BR56&lt;&gt;""),"","SELECT '"&amp;BA56&amp;"',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6" s="57" t="s">
        <v>0</v>
      </c>
      <c r="BV56" s="172"/>
      <c r="BW56" s="172"/>
      <c r="BX56" s="172"/>
      <c r="BY56" s="57" t="s">
        <v>0</v>
      </c>
      <c r="BZ56" s="62" t="str">
        <f t="shared" si="14"/>
        <v>Ante – Balić – OK Kapela – M21B</v>
      </c>
      <c r="CA56" s="63">
        <f t="shared" si="50"/>
        <v>205</v>
      </c>
      <c r="CB56" s="57" t="s">
        <v>0</v>
      </c>
      <c r="CC56" s="62" t="str">
        <f t="shared" si="16"/>
        <v>Ante – Balić – OK Kapela</v>
      </c>
      <c r="CD56" s="63">
        <f t="shared" si="51"/>
        <v>205</v>
      </c>
      <c r="CE56" s="57" t="s">
        <v>0</v>
      </c>
      <c r="CF56" s="62" t="str">
        <f t="shared" si="18"/>
        <v>Ante – Balić</v>
      </c>
      <c r="CG56" s="63">
        <f t="shared" si="52"/>
        <v>205</v>
      </c>
      <c r="CH56" s="57" t="s">
        <v>0</v>
      </c>
      <c r="CI56" s="68">
        <f t="shared" si="53"/>
        <v>205</v>
      </c>
      <c r="CJ56" s="86" cm="1">
        <f t="array" ref="CJ56">IF(CI56="","",INDEX(imePrezime_id,CI56,0))</f>
        <v>1941</v>
      </c>
      <c r="CK56" s="63" t="str">
        <f t="shared" si="20"/>
        <v/>
      </c>
      <c r="CL56" s="57" t="s">
        <v>0</v>
      </c>
      <c r="CM56" s="23" t="str">
        <f t="shared" si="21"/>
        <v/>
      </c>
      <c r="CN56" s="57" t="s">
        <v>0</v>
      </c>
      <c r="CO56" s="149"/>
      <c r="CP56" s="57" t="s">
        <v>0</v>
      </c>
      <c r="CQ56" s="62" t="str">
        <f t="shared" si="22"/>
        <v/>
      </c>
      <c r="CR56" s="86" t="str">
        <f>IF(CO56="","",MAX(CR$11:CR55)+1)</f>
        <v/>
      </c>
      <c r="CS56" s="63" t="str">
        <f t="shared" si="23"/>
        <v/>
      </c>
      <c r="CT56" s="57" t="s">
        <v>0</v>
      </c>
      <c r="CU56" s="23" t="str">
        <f t="shared" si="54"/>
        <v/>
      </c>
      <c r="CV56" s="57" t="s">
        <v>0</v>
      </c>
      <c r="CW56" s="72" t="str">
        <f>IF(AND(CG56="NEMA",CK56=""),MAX(CW$11:CW55)+1,"")</f>
        <v/>
      </c>
      <c r="CX56" t="s">
        <v>0</v>
      </c>
      <c r="CY56" s="152" t="str">
        <f t="shared" si="24"/>
        <v>M</v>
      </c>
      <c r="CZ56" t="s">
        <v>0</v>
      </c>
      <c r="DA56" s="62" t="str">
        <f t="shared" si="25"/>
        <v/>
      </c>
      <c r="DB56" s="79" t="str">
        <f t="shared" si="26"/>
        <v/>
      </c>
      <c r="DC56" t="s">
        <v>0</v>
      </c>
      <c r="DD56" s="23" t="str">
        <f t="shared" si="55"/>
        <v/>
      </c>
      <c r="DE56" s="57" t="s">
        <v>0</v>
      </c>
      <c r="DF56" s="95" t="str">
        <f t="shared" si="27"/>
        <v>ime-pre-klu-kat</v>
      </c>
      <c r="DG56" s="57" t="s">
        <v>0</v>
      </c>
      <c r="DH56" s="68">
        <f>IF(BZ56="","",MAX(DH$11:DH55)+1)</f>
        <v>1035</v>
      </c>
      <c r="DI56" s="86">
        <f t="shared" si="28"/>
        <v>1009</v>
      </c>
      <c r="DJ56" s="86">
        <f t="shared" si="56"/>
        <v>1941</v>
      </c>
      <c r="DK56" s="86">
        <f t="shared" si="29"/>
        <v>2598</v>
      </c>
      <c r="DL56" s="86">
        <f t="shared" si="30"/>
        <v>1</v>
      </c>
      <c r="DM56" s="86">
        <f t="shared" si="31"/>
        <v>1</v>
      </c>
      <c r="DN56" s="86">
        <f t="shared" si="57"/>
        <v>1</v>
      </c>
      <c r="DO56" s="86"/>
      <c r="DP56" s="86"/>
      <c r="DQ56" s="86"/>
      <c r="DR56" s="63" t="e">
        <f>IF(#REF!="","",#REF!)</f>
        <v>#REF!</v>
      </c>
      <c r="DS56" s="57" t="s">
        <v>0</v>
      </c>
    </row>
    <row r="57" spans="1:123" x14ac:dyDescent="0.25">
      <c r="A57" t="s">
        <v>0</v>
      </c>
      <c r="B57" s="62" t="str">
        <f>IF(csv!E48="","",csv!S48)</f>
        <v>M21B</v>
      </c>
      <c r="C57" s="36" t="s">
        <v>0</v>
      </c>
      <c r="D57" s="36" t="str">
        <f>IF(csv!E48="","",csv!E48)</f>
        <v>Kristijan</v>
      </c>
      <c r="E57" s="36" t="str">
        <f>IF(csv!D48="","",csv!D48)</f>
        <v>Verović</v>
      </c>
      <c r="F57" s="36" t="s">
        <v>0</v>
      </c>
      <c r="G57" s="86" t="str">
        <f>IF(csv!L48="","",csv!L48)</f>
        <v>44:48</v>
      </c>
      <c r="H57" s="86" t="str">
        <f>IF(csv!M48="","",csv!M48)</f>
        <v>0</v>
      </c>
      <c r="I57" s="36" t="s">
        <v>0</v>
      </c>
      <c r="J57" s="36" t="str">
        <f>IF(csv!O48="","",csv!O48)</f>
        <v>JAP</v>
      </c>
      <c r="K57" s="36" t="str">
        <f>IF(csv!P48="","",csv!P48)</f>
        <v>OK Japetic</v>
      </c>
      <c r="L57" s="36" t="s">
        <v>0</v>
      </c>
      <c r="M57" s="79" t="str">
        <f>IF(csv!Q48="","",csv!Q48)</f>
        <v>CRO</v>
      </c>
      <c r="N57" s="57" t="s">
        <v>0</v>
      </c>
      <c r="O57" s="62" t="str">
        <f>IF(csv!E48="","",csv!S48)</f>
        <v>M21B</v>
      </c>
      <c r="P57" s="86">
        <f>IF(O57="","",IF(COUNTIF(O$11:O56,O57)=0,P56+1,P56))</f>
        <v>6</v>
      </c>
      <c r="Q57" s="102">
        <f t="shared" si="0"/>
        <v>108</v>
      </c>
      <c r="R57" s="103" t="str" cm="1">
        <f t="array" ref="R57">IF(S57="","",INDEX(natjecanjeStaze_naziv,MATCH(S57,natjecanjeStaze_stazaId,0)))</f>
        <v>M16 – M21B</v>
      </c>
      <c r="S57" s="63">
        <f t="shared" si="1"/>
        <v>1009</v>
      </c>
      <c r="T57" s="57" t="s">
        <v>0</v>
      </c>
      <c r="U57" s="191" t="str">
        <f t="shared" si="2"/>
        <v>M21B</v>
      </c>
      <c r="V57" s="57" t="s">
        <v>0</v>
      </c>
      <c r="W57" s="62" t="str">
        <f t="shared" si="78"/>
        <v>CRO</v>
      </c>
      <c r="X57" s="86">
        <f t="shared" si="3"/>
        <v>1</v>
      </c>
      <c r="Y57" s="36" t="str">
        <f t="shared" si="79"/>
        <v/>
      </c>
      <c r="Z57" s="79" t="str">
        <f>IF(Y57="","",MAX(Z$11:Z56)+1)</f>
        <v/>
      </c>
      <c r="AA57" s="57" t="s">
        <v>0</v>
      </c>
      <c r="AB57" s="149"/>
      <c r="AC57" s="57" t="s">
        <v>0</v>
      </c>
      <c r="AD57" s="23" t="str">
        <f t="shared" si="80"/>
        <v/>
      </c>
      <c r="AE57" s="57" t="s">
        <v>0</v>
      </c>
      <c r="AF57" s="191" t="str">
        <f t="shared" si="81"/>
        <v>CRO</v>
      </c>
      <c r="AG57" s="57" t="s">
        <v>0</v>
      </c>
      <c r="AH57" s="62" t="str">
        <f t="shared" si="82"/>
        <v>JAP</v>
      </c>
      <c r="AI57" s="36" t="str">
        <f t="shared" si="83"/>
        <v>OK Japetic</v>
      </c>
      <c r="AJ57" s="86">
        <f t="shared" si="5"/>
        <v>1</v>
      </c>
      <c r="AK57" s="36" t="str" cm="1">
        <f t="array" ref="AK57">IF(AJ57="",""&amp;AI57,IF(AJ57="NEMA",AI57,INDEX(klub_naziv,MATCH(INDEX(klubAlias_klubId,AJ57),klub_id,0))))</f>
        <v>OK Japetić</v>
      </c>
      <c r="AL57" s="36" t="str" cm="1">
        <f t="array" ref="AL57">IFERROR(INDEX(registarNatjecatelji,CG57,4),"")</f>
        <v>OK Japetić</v>
      </c>
      <c r="AM57" s="86" t="str">
        <f t="shared" si="84"/>
        <v/>
      </c>
      <c r="AN57" s="79" t="str">
        <f t="shared" si="85"/>
        <v>OK Japetić</v>
      </c>
      <c r="AO57" s="57" t="s">
        <v>0</v>
      </c>
      <c r="AP57" s="95" t="str">
        <f>IF(AJ57&lt;&gt;"NEMA","",IF(IFERROR(MATCH(AI57,AI$11:AI56,0),0)&lt;&gt;0,"",AI57))</f>
        <v/>
      </c>
      <c r="AQ57" s="57" t="s">
        <v>0</v>
      </c>
      <c r="AR57" s="149"/>
      <c r="AS57" s="57" t="s">
        <v>0</v>
      </c>
      <c r="AT57" s="62" t="str">
        <f t="shared" si="86"/>
        <v/>
      </c>
      <c r="AU57" s="36" t="str">
        <f>IF(AT57="","",MAX(AU$11:AU56)+1)</f>
        <v/>
      </c>
      <c r="AV57" s="36" t="str">
        <f t="shared" si="87"/>
        <v/>
      </c>
      <c r="AW57" s="36" t="str">
        <f t="shared" si="88"/>
        <v/>
      </c>
      <c r="AX57" s="36" t="str">
        <f>IF(AR57="","",MAX(AX$11:AX56)+1)</f>
        <v/>
      </c>
      <c r="AY57" s="103" t="str">
        <f t="shared" si="89"/>
        <v/>
      </c>
      <c r="AZ57" s="79" t="str">
        <f t="shared" si="90"/>
        <v/>
      </c>
      <c r="BA57" s="57" t="s">
        <v>0</v>
      </c>
      <c r="BB57" s="23" t="str">
        <f t="shared" si="91"/>
        <v/>
      </c>
      <c r="BC57" s="57" t="s">
        <v>0</v>
      </c>
      <c r="BD57" s="191" t="str">
        <f t="shared" si="92"/>
        <v>OK Japetić</v>
      </c>
      <c r="BE57" s="57" t="s">
        <v>0</v>
      </c>
      <c r="BF57" s="68" t="str">
        <f t="shared" si="93"/>
        <v>44:48</v>
      </c>
      <c r="BG57" s="102" t="str">
        <f t="shared" si="94"/>
        <v>0</v>
      </c>
      <c r="BH57" s="238">
        <f t="shared" si="95"/>
        <v>2688</v>
      </c>
      <c r="BI57" s="239">
        <f t="shared" si="8"/>
        <v>1</v>
      </c>
      <c r="BJ57" s="57" t="s">
        <v>0</v>
      </c>
      <c r="BK57" s="62" t="str">
        <f t="shared" si="96"/>
        <v>Kristijan</v>
      </c>
      <c r="BL57" s="36" t="str">
        <f t="shared" si="97"/>
        <v>Verović</v>
      </c>
      <c r="BM57" s="86">
        <f t="shared" si="9"/>
        <v>1566</v>
      </c>
      <c r="BN57" s="86" t="str">
        <f t="shared" si="10"/>
        <v/>
      </c>
      <c r="BO57" s="36" t="str">
        <f t="shared" si="11"/>
        <v>Kristijan</v>
      </c>
      <c r="BP57" s="79" t="str">
        <f t="shared" si="12"/>
        <v>Verović</v>
      </c>
      <c r="BQ57" s="57" t="s">
        <v>0</v>
      </c>
      <c r="BR57" s="95" t="str">
        <f t="shared" si="13"/>
        <v/>
      </c>
      <c r="BS57" s="57" t="s">
        <v>0</v>
      </c>
      <c r="BT57" s="23" t="str">
        <f>IF(OR(BB57&lt;&gt;"NEMA",BR57&lt;&gt;""),"","SELECT '"&amp;BA57&amp;"',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7" s="57" t="s">
        <v>0</v>
      </c>
      <c r="BV57" s="172"/>
      <c r="BW57" s="172"/>
      <c r="BX57" s="172"/>
      <c r="BY57" s="57" t="s">
        <v>0</v>
      </c>
      <c r="BZ57" s="62" t="str">
        <f t="shared" si="14"/>
        <v>Kristijan – Verović – OK Japetić – M21B</v>
      </c>
      <c r="CA57" s="63">
        <f t="shared" si="50"/>
        <v>142</v>
      </c>
      <c r="CB57" s="57" t="s">
        <v>0</v>
      </c>
      <c r="CC57" s="62" t="str">
        <f t="shared" si="16"/>
        <v>Kristijan – Verović – OK Japetić</v>
      </c>
      <c r="CD57" s="63">
        <f t="shared" si="51"/>
        <v>142</v>
      </c>
      <c r="CE57" s="57" t="s">
        <v>0</v>
      </c>
      <c r="CF57" s="62" t="str">
        <f t="shared" si="18"/>
        <v>Kristijan – Verović</v>
      </c>
      <c r="CG57" s="63">
        <f t="shared" si="52"/>
        <v>142</v>
      </c>
      <c r="CH57" s="57" t="s">
        <v>0</v>
      </c>
      <c r="CI57" s="68">
        <f t="shared" si="53"/>
        <v>142</v>
      </c>
      <c r="CJ57" s="86" cm="1">
        <f t="array" ref="CJ57">IF(CI57="","",INDEX(imePrezime_id,CI57,0))</f>
        <v>1566</v>
      </c>
      <c r="CK57" s="63" t="str">
        <f t="shared" si="20"/>
        <v/>
      </c>
      <c r="CL57" s="57" t="s">
        <v>0</v>
      </c>
      <c r="CM57" s="23" t="str">
        <f t="shared" si="21"/>
        <v/>
      </c>
      <c r="CN57" s="57" t="s">
        <v>0</v>
      </c>
      <c r="CO57" s="149"/>
      <c r="CP57" s="57" t="s">
        <v>0</v>
      </c>
      <c r="CQ57" s="62" t="str">
        <f t="shared" si="22"/>
        <v/>
      </c>
      <c r="CR57" s="86" t="str">
        <f>IF(CO57="","",MAX(CR$11:CR56)+1)</f>
        <v/>
      </c>
      <c r="CS57" s="63" t="str">
        <f t="shared" si="23"/>
        <v/>
      </c>
      <c r="CT57" s="57" t="s">
        <v>0</v>
      </c>
      <c r="CU57" s="23" t="str">
        <f t="shared" si="54"/>
        <v/>
      </c>
      <c r="CV57" s="57" t="s">
        <v>0</v>
      </c>
      <c r="CW57" s="72" t="str">
        <f>IF(AND(CG57="NEMA",CK57=""),MAX(CW$11:CW56)+1,"")</f>
        <v/>
      </c>
      <c r="CX57" t="s">
        <v>0</v>
      </c>
      <c r="CY57" s="152" t="str">
        <f t="shared" si="24"/>
        <v>M</v>
      </c>
      <c r="CZ57" t="s">
        <v>0</v>
      </c>
      <c r="DA57" s="62" t="str">
        <f t="shared" si="25"/>
        <v/>
      </c>
      <c r="DB57" s="79" t="str">
        <f t="shared" si="26"/>
        <v/>
      </c>
      <c r="DC57" t="s">
        <v>0</v>
      </c>
      <c r="DD57" s="23" t="str">
        <f t="shared" si="55"/>
        <v/>
      </c>
      <c r="DE57" s="57" t="s">
        <v>0</v>
      </c>
      <c r="DF57" s="95" t="str">
        <f t="shared" si="27"/>
        <v>ime-pre-klu(ali)-kat</v>
      </c>
      <c r="DG57" s="57" t="s">
        <v>0</v>
      </c>
      <c r="DH57" s="68">
        <f>IF(BZ57="","",MAX(DH$11:DH56)+1)</f>
        <v>1036</v>
      </c>
      <c r="DI57" s="86">
        <f t="shared" si="28"/>
        <v>1009</v>
      </c>
      <c r="DJ57" s="86">
        <f t="shared" si="56"/>
        <v>1566</v>
      </c>
      <c r="DK57" s="86">
        <f t="shared" si="29"/>
        <v>2688</v>
      </c>
      <c r="DL57" s="86">
        <f t="shared" si="30"/>
        <v>1</v>
      </c>
      <c r="DM57" s="86">
        <f t="shared" si="31"/>
        <v>1</v>
      </c>
      <c r="DN57" s="86">
        <f t="shared" si="57"/>
        <v>3</v>
      </c>
      <c r="DO57" s="86"/>
      <c r="DP57" s="86"/>
      <c r="DQ57" s="86"/>
      <c r="DR57" s="63" t="e">
        <f>IF(#REF!="","",#REF!)</f>
        <v>#REF!</v>
      </c>
      <c r="DS57" s="57" t="s">
        <v>0</v>
      </c>
    </row>
    <row r="58" spans="1:123" x14ac:dyDescent="0.25">
      <c r="A58" t="s">
        <v>0</v>
      </c>
      <c r="B58" s="62" t="str">
        <f>IF(csv!E49="","",csv!S49)</f>
        <v>M21B</v>
      </c>
      <c r="C58" s="36" t="s">
        <v>0</v>
      </c>
      <c r="D58" s="36" t="str">
        <f>IF(csv!E49="","",csv!E49)</f>
        <v>Timo Vilim</v>
      </c>
      <c r="E58" s="36" t="str">
        <f>IF(csv!D49="","",csv!D49)</f>
        <v>Gobec</v>
      </c>
      <c r="F58" s="36" t="s">
        <v>0</v>
      </c>
      <c r="G58" s="86" t="str">
        <f>IF(csv!L49="","",csv!L49)</f>
        <v>46:14</v>
      </c>
      <c r="H58" s="86" t="str">
        <f>IF(csv!M49="","",csv!M49)</f>
        <v>0</v>
      </c>
      <c r="I58" s="36" t="s">
        <v>0</v>
      </c>
      <c r="J58" s="36" t="str">
        <f>IF(csv!O49="","",csv!O49)</f>
        <v>Vihor</v>
      </c>
      <c r="K58" s="36" t="str">
        <f>IF(csv!P49="","",csv!P49)</f>
        <v>OK Vihor</v>
      </c>
      <c r="L58" s="36" t="s">
        <v>0</v>
      </c>
      <c r="M58" s="79" t="str">
        <f>IF(csv!Q49="","",csv!Q49)</f>
        <v>CRO</v>
      </c>
      <c r="N58" s="57" t="s">
        <v>0</v>
      </c>
      <c r="O58" s="62" t="str">
        <f>IF(csv!E49="","",csv!S49)</f>
        <v>M21B</v>
      </c>
      <c r="P58" s="86">
        <f>IF(O58="","",IF(COUNTIF(O$11:O57,O58)=0,P57+1,P57))</f>
        <v>6</v>
      </c>
      <c r="Q58" s="102">
        <f t="shared" si="0"/>
        <v>108</v>
      </c>
      <c r="R58" s="103" t="str" cm="1">
        <f t="array" ref="R58">IF(S58="","",INDEX(natjecanjeStaze_naziv,MATCH(S58,natjecanjeStaze_stazaId,0)))</f>
        <v>M16 – M21B</v>
      </c>
      <c r="S58" s="63">
        <f t="shared" si="1"/>
        <v>1009</v>
      </c>
      <c r="T58" s="57" t="s">
        <v>0</v>
      </c>
      <c r="U58" s="191" t="str">
        <f t="shared" si="2"/>
        <v>M21B</v>
      </c>
      <c r="V58" s="57" t="s">
        <v>0</v>
      </c>
      <c r="W58" s="62" t="str">
        <f t="shared" si="78"/>
        <v>CRO</v>
      </c>
      <c r="X58" s="86">
        <f t="shared" si="3"/>
        <v>1</v>
      </c>
      <c r="Y58" s="36" t="str">
        <f t="shared" si="79"/>
        <v/>
      </c>
      <c r="Z58" s="79" t="str">
        <f>IF(Y58="","",MAX(Z$11:Z57)+1)</f>
        <v/>
      </c>
      <c r="AA58" s="57" t="s">
        <v>0</v>
      </c>
      <c r="AB58" s="149"/>
      <c r="AC58" s="57" t="s">
        <v>0</v>
      </c>
      <c r="AD58" s="23" t="str">
        <f t="shared" si="80"/>
        <v/>
      </c>
      <c r="AE58" s="57" t="s">
        <v>0</v>
      </c>
      <c r="AF58" s="191" t="str">
        <f t="shared" si="81"/>
        <v>CRO</v>
      </c>
      <c r="AG58" s="57" t="s">
        <v>0</v>
      </c>
      <c r="AH58" s="62" t="str">
        <f t="shared" si="82"/>
        <v>Vihor</v>
      </c>
      <c r="AI58" s="36" t="str">
        <f t="shared" si="83"/>
        <v>OK Vihor</v>
      </c>
      <c r="AJ58" s="86" t="str">
        <f t="shared" si="5"/>
        <v/>
      </c>
      <c r="AK58" s="36" t="str" cm="1">
        <f t="array" ref="AK58">IF(AJ58="",""&amp;AI58,IF(AJ58="NEMA",AI58,INDEX(klub_naziv,MATCH(INDEX(klubAlias_klubId,AJ58),klub_id,0))))</f>
        <v>OK Vihor</v>
      </c>
      <c r="AL58" s="36" t="str" cm="1">
        <f t="array" ref="AL58">IFERROR(INDEX(registarNatjecatelji,CG58,4),"")</f>
        <v>OK Vihor</v>
      </c>
      <c r="AM58" s="86" t="str">
        <f t="shared" si="84"/>
        <v/>
      </c>
      <c r="AN58" s="79" t="str">
        <f t="shared" si="85"/>
        <v>OK Vihor</v>
      </c>
      <c r="AO58" s="57" t="s">
        <v>0</v>
      </c>
      <c r="AP58" s="95" t="str">
        <f>IF(AJ58&lt;&gt;"NEMA","",IF(IFERROR(MATCH(AI58,AI$11:AI57,0),0)&lt;&gt;0,"",AI58))</f>
        <v/>
      </c>
      <c r="AQ58" s="57" t="s">
        <v>0</v>
      </c>
      <c r="AR58" s="149"/>
      <c r="AS58" s="57" t="s">
        <v>0</v>
      </c>
      <c r="AT58" s="62" t="str">
        <f t="shared" si="86"/>
        <v/>
      </c>
      <c r="AU58" s="36" t="str">
        <f>IF(AT58="","",MAX(AU$11:AU57)+1)</f>
        <v/>
      </c>
      <c r="AV58" s="36" t="str">
        <f t="shared" si="87"/>
        <v/>
      </c>
      <c r="AW58" s="36" t="str">
        <f t="shared" si="88"/>
        <v/>
      </c>
      <c r="AX58" s="36" t="str">
        <f>IF(AR58="","",MAX(AX$11:AX57)+1)</f>
        <v/>
      </c>
      <c r="AY58" s="103" t="str">
        <f t="shared" si="89"/>
        <v/>
      </c>
      <c r="AZ58" s="79" t="str">
        <f t="shared" si="90"/>
        <v/>
      </c>
      <c r="BA58" s="57" t="s">
        <v>0</v>
      </c>
      <c r="BB58" s="23" t="str">
        <f t="shared" si="91"/>
        <v/>
      </c>
      <c r="BC58" s="57" t="s">
        <v>0</v>
      </c>
      <c r="BD58" s="191" t="str">
        <f t="shared" si="92"/>
        <v>OK Vihor</v>
      </c>
      <c r="BE58" s="57" t="s">
        <v>0</v>
      </c>
      <c r="BF58" s="68" t="str">
        <f t="shared" si="93"/>
        <v>46:14</v>
      </c>
      <c r="BG58" s="102" t="str">
        <f t="shared" si="94"/>
        <v>0</v>
      </c>
      <c r="BH58" s="238">
        <f t="shared" si="95"/>
        <v>2774</v>
      </c>
      <c r="BI58" s="239">
        <f t="shared" si="8"/>
        <v>1</v>
      </c>
      <c r="BJ58" s="57" t="s">
        <v>0</v>
      </c>
      <c r="BK58" s="62" t="str">
        <f t="shared" si="96"/>
        <v>Timo Vilim</v>
      </c>
      <c r="BL58" s="36" t="str">
        <f t="shared" si="97"/>
        <v>Gobec</v>
      </c>
      <c r="BM58" s="86">
        <f t="shared" si="9"/>
        <v>1297</v>
      </c>
      <c r="BN58" s="86" t="str">
        <f t="shared" si="10"/>
        <v/>
      </c>
      <c r="BO58" s="36" t="str">
        <f t="shared" si="11"/>
        <v>Timo Vilim</v>
      </c>
      <c r="BP58" s="79" t="str">
        <f t="shared" si="12"/>
        <v>Gobec</v>
      </c>
      <c r="BQ58" s="57" t="s">
        <v>0</v>
      </c>
      <c r="BR58" s="95" t="str">
        <f t="shared" si="13"/>
        <v/>
      </c>
      <c r="BS58" s="57" t="s">
        <v>0</v>
      </c>
      <c r="BT58" s="23" t="str">
        <f>IF(OR(BB58&lt;&gt;"NEMA",BR58&lt;&gt;""),"","SELECT '"&amp;BA58&amp;"',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8" s="57" t="s">
        <v>0</v>
      </c>
      <c r="BV58" s="172"/>
      <c r="BW58" s="172"/>
      <c r="BX58" s="172"/>
      <c r="BY58" s="57" t="s">
        <v>0</v>
      </c>
      <c r="BZ58" s="62" t="str">
        <f t="shared" si="14"/>
        <v>Timo Vilim – Gobec – OK Vihor – M21B</v>
      </c>
      <c r="CA58" s="63">
        <f t="shared" si="50"/>
        <v>670</v>
      </c>
      <c r="CB58" s="57" t="s">
        <v>0</v>
      </c>
      <c r="CC58" s="62" t="str">
        <f t="shared" si="16"/>
        <v>Timo Vilim – Gobec – OK Vihor</v>
      </c>
      <c r="CD58" s="63">
        <f t="shared" si="51"/>
        <v>670</v>
      </c>
      <c r="CE58" s="57" t="s">
        <v>0</v>
      </c>
      <c r="CF58" s="62" t="str">
        <f t="shared" si="18"/>
        <v>Timo Vilim – Gobec</v>
      </c>
      <c r="CG58" s="63">
        <f t="shared" si="52"/>
        <v>670</v>
      </c>
      <c r="CH58" s="57" t="s">
        <v>0</v>
      </c>
      <c r="CI58" s="68">
        <f t="shared" si="53"/>
        <v>670</v>
      </c>
      <c r="CJ58" s="86" cm="1">
        <f t="array" ref="CJ58">IF(CI58="","",INDEX(imePrezime_id,CI58,0))</f>
        <v>1297</v>
      </c>
      <c r="CK58" s="63" t="str">
        <f t="shared" si="20"/>
        <v/>
      </c>
      <c r="CL58" s="57" t="s">
        <v>0</v>
      </c>
      <c r="CM58" s="23" t="str">
        <f t="shared" si="21"/>
        <v/>
      </c>
      <c r="CN58" s="57" t="s">
        <v>0</v>
      </c>
      <c r="CO58" s="149"/>
      <c r="CP58" s="57" t="s">
        <v>0</v>
      </c>
      <c r="CQ58" s="62" t="str">
        <f t="shared" si="22"/>
        <v/>
      </c>
      <c r="CR58" s="86" t="str">
        <f>IF(CO58="","",MAX(CR$11:CR57)+1)</f>
        <v/>
      </c>
      <c r="CS58" s="63" t="str">
        <f t="shared" si="23"/>
        <v/>
      </c>
      <c r="CT58" s="57" t="s">
        <v>0</v>
      </c>
      <c r="CU58" s="23" t="str">
        <f t="shared" si="54"/>
        <v/>
      </c>
      <c r="CV58" s="57" t="s">
        <v>0</v>
      </c>
      <c r="CW58" s="72" t="str">
        <f>IF(AND(CG58="NEMA",CK58=""),MAX(CW$11:CW57)+1,"")</f>
        <v/>
      </c>
      <c r="CX58" t="s">
        <v>0</v>
      </c>
      <c r="CY58" s="152" t="str">
        <f t="shared" si="24"/>
        <v>M</v>
      </c>
      <c r="CZ58" t="s">
        <v>0</v>
      </c>
      <c r="DA58" s="62" t="str">
        <f t="shared" si="25"/>
        <v/>
      </c>
      <c r="DB58" s="79" t="str">
        <f t="shared" si="26"/>
        <v/>
      </c>
      <c r="DC58" t="s">
        <v>0</v>
      </c>
      <c r="DD58" s="23" t="str">
        <f t="shared" si="55"/>
        <v/>
      </c>
      <c r="DE58" s="57" t="s">
        <v>0</v>
      </c>
      <c r="DF58" s="95" t="str">
        <f t="shared" si="27"/>
        <v>ime-pre-klu-kat</v>
      </c>
      <c r="DG58" s="57" t="s">
        <v>0</v>
      </c>
      <c r="DH58" s="68">
        <f>IF(BZ58="","",MAX(DH$11:DH57)+1)</f>
        <v>1037</v>
      </c>
      <c r="DI58" s="86">
        <f t="shared" si="28"/>
        <v>1009</v>
      </c>
      <c r="DJ58" s="86">
        <f t="shared" si="56"/>
        <v>1297</v>
      </c>
      <c r="DK58" s="86">
        <f t="shared" si="29"/>
        <v>2774</v>
      </c>
      <c r="DL58" s="86">
        <f t="shared" si="30"/>
        <v>1</v>
      </c>
      <c r="DM58" s="86">
        <f t="shared" si="31"/>
        <v>1</v>
      </c>
      <c r="DN58" s="86">
        <f t="shared" si="57"/>
        <v>1</v>
      </c>
      <c r="DO58" s="86"/>
      <c r="DP58" s="86"/>
      <c r="DQ58" s="86"/>
      <c r="DR58" s="63" t="e">
        <f>IF(#REF!="","",#REF!)</f>
        <v>#REF!</v>
      </c>
      <c r="DS58" s="57" t="s">
        <v>0</v>
      </c>
    </row>
    <row r="59" spans="1:123" x14ac:dyDescent="0.25">
      <c r="A59" t="s">
        <v>0</v>
      </c>
      <c r="B59" s="62" t="str">
        <f>IF(csv!E50="","",csv!S50)</f>
        <v>M21B</v>
      </c>
      <c r="C59" s="36" t="s">
        <v>0</v>
      </c>
      <c r="D59" s="36" t="str">
        <f>IF(csv!E50="","",csv!E50)</f>
        <v>Dario</v>
      </c>
      <c r="E59" s="36" t="str">
        <f>IF(csv!D50="","",csv!D50)</f>
        <v>Vodopija</v>
      </c>
      <c r="F59" s="36" t="s">
        <v>0</v>
      </c>
      <c r="G59" s="86" t="str">
        <f>IF(csv!L50="","",csv!L50)</f>
        <v>46:21</v>
      </c>
      <c r="H59" s="86" t="str">
        <f>IF(csv!M50="","",csv!M50)</f>
        <v>0</v>
      </c>
      <c r="I59" s="36" t="s">
        <v>0</v>
      </c>
      <c r="J59" s="36" t="str">
        <f>IF(csv!O50="","",csv!O50)</f>
        <v>KAP</v>
      </c>
      <c r="K59" s="36" t="str">
        <f>IF(csv!P50="","",csv!P50)</f>
        <v>OK Kapela</v>
      </c>
      <c r="L59" s="36" t="s">
        <v>0</v>
      </c>
      <c r="M59" s="79" t="str">
        <f>IF(csv!Q50="","",csv!Q50)</f>
        <v>CRO</v>
      </c>
      <c r="N59" s="57" t="s">
        <v>0</v>
      </c>
      <c r="O59" s="62" t="str">
        <f>IF(csv!E50="","",csv!S50)</f>
        <v>M21B</v>
      </c>
      <c r="P59" s="86">
        <f>IF(O59="","",IF(COUNTIF(O$11:O58,O59)=0,P58+1,P58))</f>
        <v>6</v>
      </c>
      <c r="Q59" s="102">
        <f t="shared" si="0"/>
        <v>108</v>
      </c>
      <c r="R59" s="103" t="str" cm="1">
        <f t="array" ref="R59">IF(S59="","",INDEX(natjecanjeStaze_naziv,MATCH(S59,natjecanjeStaze_stazaId,0)))</f>
        <v>M16 – M21B</v>
      </c>
      <c r="S59" s="63">
        <f t="shared" si="1"/>
        <v>1009</v>
      </c>
      <c r="T59" s="57" t="s">
        <v>0</v>
      </c>
      <c r="U59" s="191" t="str">
        <f t="shared" si="2"/>
        <v>M21B</v>
      </c>
      <c r="V59" s="57" t="s">
        <v>0</v>
      </c>
      <c r="W59" s="62" t="str">
        <f t="shared" si="78"/>
        <v>CRO</v>
      </c>
      <c r="X59" s="86">
        <f t="shared" si="3"/>
        <v>1</v>
      </c>
      <c r="Y59" s="36" t="str">
        <f t="shared" si="79"/>
        <v/>
      </c>
      <c r="Z59" s="79" t="str">
        <f>IF(Y59="","",MAX(Z$11:Z58)+1)</f>
        <v/>
      </c>
      <c r="AA59" s="57" t="s">
        <v>0</v>
      </c>
      <c r="AB59" s="149"/>
      <c r="AC59" s="57" t="s">
        <v>0</v>
      </c>
      <c r="AD59" s="23" t="str">
        <f t="shared" si="80"/>
        <v/>
      </c>
      <c r="AE59" s="57" t="s">
        <v>0</v>
      </c>
      <c r="AF59" s="191" t="str">
        <f t="shared" si="81"/>
        <v>CRO</v>
      </c>
      <c r="AG59" s="57" t="s">
        <v>0</v>
      </c>
      <c r="AH59" s="62" t="str">
        <f t="shared" si="82"/>
        <v>KAP</v>
      </c>
      <c r="AI59" s="36" t="str">
        <f t="shared" si="83"/>
        <v>OK Kapela</v>
      </c>
      <c r="AJ59" s="86" t="str">
        <f t="shared" si="5"/>
        <v/>
      </c>
      <c r="AK59" s="36" t="str" cm="1">
        <f t="array" ref="AK59">IF(AJ59="",""&amp;AI59,IF(AJ59="NEMA",AI59,INDEX(klub_naziv,MATCH(INDEX(klubAlias_klubId,AJ59),klub_id,0))))</f>
        <v>OK Kapela</v>
      </c>
      <c r="AL59" s="36" t="str" cm="1">
        <f t="array" ref="AL59">IFERROR(INDEX(registarNatjecatelji,CG59,4),"")</f>
        <v>OK Kapela</v>
      </c>
      <c r="AM59" s="86" t="str">
        <f t="shared" si="84"/>
        <v/>
      </c>
      <c r="AN59" s="79" t="str">
        <f t="shared" si="85"/>
        <v>OK Kapela</v>
      </c>
      <c r="AO59" s="57" t="s">
        <v>0</v>
      </c>
      <c r="AP59" s="95" t="str">
        <f>IF(AJ59&lt;&gt;"NEMA","",IF(IFERROR(MATCH(AI59,AI$11:AI58,0),0)&lt;&gt;0,"",AI59))</f>
        <v/>
      </c>
      <c r="AQ59" s="57" t="s">
        <v>0</v>
      </c>
      <c r="AR59" s="149"/>
      <c r="AS59" s="57" t="s">
        <v>0</v>
      </c>
      <c r="AT59" s="62" t="str">
        <f t="shared" si="86"/>
        <v/>
      </c>
      <c r="AU59" s="36" t="str">
        <f>IF(AT59="","",MAX(AU$11:AU58)+1)</f>
        <v/>
      </c>
      <c r="AV59" s="36" t="str">
        <f t="shared" si="87"/>
        <v/>
      </c>
      <c r="AW59" s="36" t="str">
        <f t="shared" si="88"/>
        <v/>
      </c>
      <c r="AX59" s="36" t="str">
        <f>IF(AR59="","",MAX(AX$11:AX58)+1)</f>
        <v/>
      </c>
      <c r="AY59" s="103" t="str">
        <f t="shared" si="89"/>
        <v/>
      </c>
      <c r="AZ59" s="79" t="str">
        <f t="shared" si="90"/>
        <v/>
      </c>
      <c r="BA59" s="57" t="s">
        <v>0</v>
      </c>
      <c r="BB59" s="23" t="str">
        <f t="shared" si="91"/>
        <v/>
      </c>
      <c r="BC59" s="57" t="s">
        <v>0</v>
      </c>
      <c r="BD59" s="191" t="str">
        <f t="shared" si="92"/>
        <v>OK Kapela</v>
      </c>
      <c r="BE59" s="57" t="s">
        <v>0</v>
      </c>
      <c r="BF59" s="68" t="str">
        <f t="shared" si="93"/>
        <v>46:21</v>
      </c>
      <c r="BG59" s="102" t="str">
        <f t="shared" si="94"/>
        <v>0</v>
      </c>
      <c r="BH59" s="238">
        <f t="shared" si="95"/>
        <v>2781</v>
      </c>
      <c r="BI59" s="239">
        <f t="shared" si="8"/>
        <v>1</v>
      </c>
      <c r="BJ59" s="57" t="s">
        <v>0</v>
      </c>
      <c r="BK59" s="62" t="str">
        <f t="shared" si="96"/>
        <v>Dario</v>
      </c>
      <c r="BL59" s="36" t="str">
        <f t="shared" si="97"/>
        <v>Vodopija</v>
      </c>
      <c r="BM59" s="86">
        <f t="shared" si="9"/>
        <v>1089</v>
      </c>
      <c r="BN59" s="86" t="str">
        <f t="shared" si="10"/>
        <v/>
      </c>
      <c r="BO59" s="36" t="str">
        <f t="shared" si="11"/>
        <v>Dario</v>
      </c>
      <c r="BP59" s="79" t="str">
        <f t="shared" si="12"/>
        <v>Vodopija</v>
      </c>
      <c r="BQ59" s="57" t="s">
        <v>0</v>
      </c>
      <c r="BR59" s="95" t="str">
        <f t="shared" si="13"/>
        <v/>
      </c>
      <c r="BS59" s="57" t="s">
        <v>0</v>
      </c>
      <c r="BT59" s="23" t="str">
        <f>IF(OR(BB59&lt;&gt;"NEMA",BR59&lt;&gt;""),"","SELECT '"&amp;BA59&amp;"',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59" s="57" t="s">
        <v>0</v>
      </c>
      <c r="BV59" s="172"/>
      <c r="BW59" s="172"/>
      <c r="BX59" s="172"/>
      <c r="BY59" s="57" t="s">
        <v>0</v>
      </c>
      <c r="BZ59" s="62" t="str">
        <f t="shared" si="14"/>
        <v>Dario – Vodopija – OK Kapela – M21B</v>
      </c>
      <c r="CA59" s="63">
        <f t="shared" si="50"/>
        <v>320</v>
      </c>
      <c r="CB59" s="57" t="s">
        <v>0</v>
      </c>
      <c r="CC59" s="62" t="str">
        <f t="shared" si="16"/>
        <v>Dario – Vodopija – OK Kapela</v>
      </c>
      <c r="CD59" s="63">
        <f t="shared" si="51"/>
        <v>320</v>
      </c>
      <c r="CE59" s="57" t="s">
        <v>0</v>
      </c>
      <c r="CF59" s="62" t="str">
        <f t="shared" si="18"/>
        <v>Dario – Vodopija</v>
      </c>
      <c r="CG59" s="63">
        <f t="shared" si="52"/>
        <v>320</v>
      </c>
      <c r="CH59" s="57" t="s">
        <v>0</v>
      </c>
      <c r="CI59" s="68">
        <f t="shared" si="53"/>
        <v>320</v>
      </c>
      <c r="CJ59" s="86" cm="1">
        <f t="array" ref="CJ59">IF(CI59="","",INDEX(imePrezime_id,CI59,0))</f>
        <v>1089</v>
      </c>
      <c r="CK59" s="63" t="str">
        <f t="shared" si="20"/>
        <v/>
      </c>
      <c r="CL59" s="57" t="s">
        <v>0</v>
      </c>
      <c r="CM59" s="23" t="str">
        <f t="shared" si="21"/>
        <v/>
      </c>
      <c r="CN59" s="57" t="s">
        <v>0</v>
      </c>
      <c r="CO59" s="149"/>
      <c r="CP59" s="57" t="s">
        <v>0</v>
      </c>
      <c r="CQ59" s="62" t="str">
        <f t="shared" si="22"/>
        <v/>
      </c>
      <c r="CR59" s="86" t="str">
        <f>IF(CO59="","",MAX(CR$11:CR58)+1)</f>
        <v/>
      </c>
      <c r="CS59" s="63" t="str">
        <f t="shared" si="23"/>
        <v/>
      </c>
      <c r="CT59" s="57" t="s">
        <v>0</v>
      </c>
      <c r="CU59" s="23" t="str">
        <f t="shared" si="54"/>
        <v/>
      </c>
      <c r="CV59" s="57" t="s">
        <v>0</v>
      </c>
      <c r="CW59" s="72" t="str">
        <f>IF(AND(CG59="NEMA",CK59=""),MAX(CW$11:CW58)+1,"")</f>
        <v/>
      </c>
      <c r="CX59" t="s">
        <v>0</v>
      </c>
      <c r="CY59" s="152" t="str">
        <f t="shared" si="24"/>
        <v>M</v>
      </c>
      <c r="CZ59" t="s">
        <v>0</v>
      </c>
      <c r="DA59" s="62" t="str">
        <f t="shared" si="25"/>
        <v/>
      </c>
      <c r="DB59" s="79" t="str">
        <f t="shared" si="26"/>
        <v/>
      </c>
      <c r="DC59" t="s">
        <v>0</v>
      </c>
      <c r="DD59" s="23" t="str">
        <f t="shared" si="55"/>
        <v/>
      </c>
      <c r="DE59" s="57" t="s">
        <v>0</v>
      </c>
      <c r="DF59" s="95" t="str">
        <f t="shared" si="27"/>
        <v>ime-pre-klu-kat</v>
      </c>
      <c r="DG59" s="57" t="s">
        <v>0</v>
      </c>
      <c r="DH59" s="68">
        <f>IF(BZ59="","",MAX(DH$11:DH58)+1)</f>
        <v>1038</v>
      </c>
      <c r="DI59" s="86">
        <f t="shared" si="28"/>
        <v>1009</v>
      </c>
      <c r="DJ59" s="86">
        <f t="shared" si="56"/>
        <v>1089</v>
      </c>
      <c r="DK59" s="86">
        <f t="shared" si="29"/>
        <v>2781</v>
      </c>
      <c r="DL59" s="86">
        <f t="shared" si="30"/>
        <v>1</v>
      </c>
      <c r="DM59" s="86">
        <f t="shared" si="31"/>
        <v>1</v>
      </c>
      <c r="DN59" s="86">
        <f t="shared" si="57"/>
        <v>1</v>
      </c>
      <c r="DO59" s="86"/>
      <c r="DP59" s="86"/>
      <c r="DQ59" s="86"/>
      <c r="DR59" s="63" t="e">
        <f>IF(#REF!="","",#REF!)</f>
        <v>#REF!</v>
      </c>
      <c r="DS59" s="57" t="s">
        <v>0</v>
      </c>
    </row>
    <row r="60" spans="1:123" x14ac:dyDescent="0.25">
      <c r="A60" t="s">
        <v>0</v>
      </c>
      <c r="B60" s="62" t="str">
        <f>IF(csv!E51="","",csv!S51)</f>
        <v>M21B</v>
      </c>
      <c r="C60" s="36" t="s">
        <v>0</v>
      </c>
      <c r="D60" s="36" t="str">
        <f>IF(csv!E51="","",csv!E51)</f>
        <v>Ivan</v>
      </c>
      <c r="E60" s="36" t="str">
        <f>IF(csv!D51="","",csv!D51)</f>
        <v>Malović</v>
      </c>
      <c r="F60" s="36" t="s">
        <v>0</v>
      </c>
      <c r="G60" s="86" t="str">
        <f>IF(csv!L51="","",csv!L51)</f>
        <v>46:46</v>
      </c>
      <c r="H60" s="86" t="str">
        <f>IF(csv!M51="","",csv!M51)</f>
        <v>0</v>
      </c>
      <c r="I60" s="36" t="s">
        <v>0</v>
      </c>
      <c r="J60" s="36" t="str">
        <f>IF(csv!O51="","",csv!O51)</f>
        <v>KAP</v>
      </c>
      <c r="K60" s="36" t="str">
        <f>IF(csv!P51="","",csv!P51)</f>
        <v>OK Kapela</v>
      </c>
      <c r="L60" s="36" t="s">
        <v>0</v>
      </c>
      <c r="M60" s="79" t="str">
        <f>IF(csv!Q51="","",csv!Q51)</f>
        <v>CRO</v>
      </c>
      <c r="N60" s="57" t="s">
        <v>0</v>
      </c>
      <c r="O60" s="62" t="str">
        <f>IF(csv!E51="","",csv!S51)</f>
        <v>M21B</v>
      </c>
      <c r="P60" s="86">
        <f>IF(O60="","",IF(COUNTIF(O$11:O59,O60)=0,P59+1,P59))</f>
        <v>6</v>
      </c>
      <c r="Q60" s="102">
        <f t="shared" si="0"/>
        <v>108</v>
      </c>
      <c r="R60" s="103" t="str" cm="1">
        <f t="array" ref="R60">IF(S60="","",INDEX(natjecanjeStaze_naziv,MATCH(S60,natjecanjeStaze_stazaId,0)))</f>
        <v>M16 – M21B</v>
      </c>
      <c r="S60" s="63">
        <f t="shared" si="1"/>
        <v>1009</v>
      </c>
      <c r="T60" s="57" t="s">
        <v>0</v>
      </c>
      <c r="U60" s="191" t="str">
        <f t="shared" si="2"/>
        <v>M21B</v>
      </c>
      <c r="V60" s="57" t="s">
        <v>0</v>
      </c>
      <c r="W60" s="62" t="str">
        <f t="shared" si="78"/>
        <v>CRO</v>
      </c>
      <c r="X60" s="86">
        <f t="shared" si="3"/>
        <v>1</v>
      </c>
      <c r="Y60" s="36" t="str">
        <f t="shared" si="79"/>
        <v/>
      </c>
      <c r="Z60" s="79" t="str">
        <f>IF(Y60="","",MAX(Z$11:Z59)+1)</f>
        <v/>
      </c>
      <c r="AA60" s="57" t="s">
        <v>0</v>
      </c>
      <c r="AB60" s="149"/>
      <c r="AC60" s="57" t="s">
        <v>0</v>
      </c>
      <c r="AD60" s="23" t="str">
        <f t="shared" si="80"/>
        <v/>
      </c>
      <c r="AE60" s="57" t="s">
        <v>0</v>
      </c>
      <c r="AF60" s="191" t="str">
        <f t="shared" si="81"/>
        <v>CRO</v>
      </c>
      <c r="AG60" s="57" t="s">
        <v>0</v>
      </c>
      <c r="AH60" s="62" t="str">
        <f t="shared" si="82"/>
        <v>KAP</v>
      </c>
      <c r="AI60" s="36" t="str">
        <f t="shared" si="83"/>
        <v>OK Kapela</v>
      </c>
      <c r="AJ60" s="86" t="str">
        <f t="shared" si="5"/>
        <v/>
      </c>
      <c r="AK60" s="36" t="str" cm="1">
        <f t="array" ref="AK60">IF(AJ60="",""&amp;AI60,IF(AJ60="NEMA",AI60,INDEX(klub_naziv,MATCH(INDEX(klubAlias_klubId,AJ60),klub_id,0))))</f>
        <v>OK Kapela</v>
      </c>
      <c r="AL60" s="36" t="str" cm="1">
        <f t="array" ref="AL60">IFERROR(INDEX(registarNatjecatelji,CG60,4),"")</f>
        <v>OK Kapela</v>
      </c>
      <c r="AM60" s="86" t="str">
        <f t="shared" si="84"/>
        <v/>
      </c>
      <c r="AN60" s="79" t="str">
        <f t="shared" si="85"/>
        <v>OK Kapela</v>
      </c>
      <c r="AO60" s="57" t="s">
        <v>0</v>
      </c>
      <c r="AP60" s="95" t="str">
        <f>IF(AJ60&lt;&gt;"NEMA","",IF(IFERROR(MATCH(AI60,AI$11:AI59,0),0)&lt;&gt;0,"",AI60))</f>
        <v/>
      </c>
      <c r="AQ60" s="57" t="s">
        <v>0</v>
      </c>
      <c r="AR60" s="149"/>
      <c r="AS60" s="57" t="s">
        <v>0</v>
      </c>
      <c r="AT60" s="62" t="str">
        <f t="shared" si="86"/>
        <v/>
      </c>
      <c r="AU60" s="36" t="str">
        <f>IF(AT60="","",MAX(AU$11:AU59)+1)</f>
        <v/>
      </c>
      <c r="AV60" s="36" t="str">
        <f t="shared" si="87"/>
        <v/>
      </c>
      <c r="AW60" s="36" t="str">
        <f t="shared" si="88"/>
        <v/>
      </c>
      <c r="AX60" s="36" t="str">
        <f>IF(AR60="","",MAX(AX$11:AX59)+1)</f>
        <v/>
      </c>
      <c r="AY60" s="103" t="str">
        <f t="shared" si="89"/>
        <v/>
      </c>
      <c r="AZ60" s="79" t="str">
        <f t="shared" si="90"/>
        <v/>
      </c>
      <c r="BA60" s="57" t="s">
        <v>0</v>
      </c>
      <c r="BB60" s="23" t="str">
        <f t="shared" si="91"/>
        <v/>
      </c>
      <c r="BC60" s="57" t="s">
        <v>0</v>
      </c>
      <c r="BD60" s="191" t="str">
        <f t="shared" si="92"/>
        <v>OK Kapela</v>
      </c>
      <c r="BE60" s="57" t="s">
        <v>0</v>
      </c>
      <c r="BF60" s="68" t="str">
        <f t="shared" si="93"/>
        <v>46:46</v>
      </c>
      <c r="BG60" s="102" t="str">
        <f t="shared" si="94"/>
        <v>0</v>
      </c>
      <c r="BH60" s="238">
        <f t="shared" si="95"/>
        <v>2806</v>
      </c>
      <c r="BI60" s="239">
        <f t="shared" si="8"/>
        <v>1</v>
      </c>
      <c r="BJ60" s="57" t="s">
        <v>0</v>
      </c>
      <c r="BK60" s="62" t="str">
        <f t="shared" si="96"/>
        <v>Ivan</v>
      </c>
      <c r="BL60" s="36" t="str">
        <f t="shared" si="97"/>
        <v>Malović</v>
      </c>
      <c r="BM60" s="86">
        <f t="shared" si="9"/>
        <v>1948</v>
      </c>
      <c r="BN60" s="86" t="str">
        <f t="shared" si="10"/>
        <v/>
      </c>
      <c r="BO60" s="36" t="str">
        <f t="shared" si="11"/>
        <v>Ivan</v>
      </c>
      <c r="BP60" s="79" t="str">
        <f t="shared" si="12"/>
        <v>Malović</v>
      </c>
      <c r="BQ60" s="57" t="s">
        <v>0</v>
      </c>
      <c r="BR60" s="95" t="str">
        <f t="shared" si="13"/>
        <v/>
      </c>
      <c r="BS60" s="57" t="s">
        <v>0</v>
      </c>
      <c r="BT60" s="23" t="str">
        <f>IF(OR(BB60&lt;&gt;"NEMA",BR60&lt;&gt;""),"","SELECT '"&amp;BA60&amp;"',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0" s="57" t="s">
        <v>0</v>
      </c>
      <c r="BV60" s="172"/>
      <c r="BW60" s="172"/>
      <c r="BX60" s="172"/>
      <c r="BY60" s="57" t="s">
        <v>0</v>
      </c>
      <c r="BZ60" s="62" t="str">
        <f t="shared" si="14"/>
        <v>Ivan – Malović – OK Kapela – M21B</v>
      </c>
      <c r="CA60" s="63">
        <f t="shared" si="50"/>
        <v>273</v>
      </c>
      <c r="CB60" s="57" t="s">
        <v>0</v>
      </c>
      <c r="CC60" s="62" t="str">
        <f t="shared" si="16"/>
        <v>Ivan – Malović – OK Kapela</v>
      </c>
      <c r="CD60" s="63">
        <f t="shared" si="51"/>
        <v>273</v>
      </c>
      <c r="CE60" s="57" t="s">
        <v>0</v>
      </c>
      <c r="CF60" s="62" t="str">
        <f t="shared" si="18"/>
        <v>Ivan – Malović</v>
      </c>
      <c r="CG60" s="63">
        <f t="shared" si="52"/>
        <v>273</v>
      </c>
      <c r="CH60" s="57" t="s">
        <v>0</v>
      </c>
      <c r="CI60" s="68">
        <f t="shared" si="53"/>
        <v>273</v>
      </c>
      <c r="CJ60" s="86" cm="1">
        <f t="array" ref="CJ60">IF(CI60="","",INDEX(imePrezime_id,CI60,0))</f>
        <v>1948</v>
      </c>
      <c r="CK60" s="63" t="str">
        <f t="shared" si="20"/>
        <v/>
      </c>
      <c r="CL60" s="57" t="s">
        <v>0</v>
      </c>
      <c r="CM60" s="23" t="str">
        <f t="shared" si="21"/>
        <v/>
      </c>
      <c r="CN60" s="57" t="s">
        <v>0</v>
      </c>
      <c r="CO60" s="149"/>
      <c r="CP60" s="57" t="s">
        <v>0</v>
      </c>
      <c r="CQ60" s="62" t="str">
        <f t="shared" si="22"/>
        <v/>
      </c>
      <c r="CR60" s="86" t="str">
        <f>IF(CO60="","",MAX(CR$11:CR59)+1)</f>
        <v/>
      </c>
      <c r="CS60" s="63" t="str">
        <f t="shared" si="23"/>
        <v/>
      </c>
      <c r="CT60" s="57" t="s">
        <v>0</v>
      </c>
      <c r="CU60" s="23" t="str">
        <f t="shared" si="54"/>
        <v/>
      </c>
      <c r="CV60" s="57" t="s">
        <v>0</v>
      </c>
      <c r="CW60" s="72" t="str">
        <f>IF(AND(CG60="NEMA",CK60=""),MAX(CW$11:CW59)+1,"")</f>
        <v/>
      </c>
      <c r="CX60" t="s">
        <v>0</v>
      </c>
      <c r="CY60" s="152" t="str">
        <f t="shared" si="24"/>
        <v>M</v>
      </c>
      <c r="CZ60" t="s">
        <v>0</v>
      </c>
      <c r="DA60" s="62" t="str">
        <f t="shared" si="25"/>
        <v/>
      </c>
      <c r="DB60" s="79" t="str">
        <f t="shared" si="26"/>
        <v/>
      </c>
      <c r="DC60" t="s">
        <v>0</v>
      </c>
      <c r="DD60" s="23" t="str">
        <f t="shared" si="55"/>
        <v/>
      </c>
      <c r="DE60" s="57" t="s">
        <v>0</v>
      </c>
      <c r="DF60" s="95" t="str">
        <f t="shared" si="27"/>
        <v>ime-pre-klu-kat</v>
      </c>
      <c r="DG60" s="57" t="s">
        <v>0</v>
      </c>
      <c r="DH60" s="68">
        <f>IF(BZ60="","",MAX(DH$11:DH59)+1)</f>
        <v>1039</v>
      </c>
      <c r="DI60" s="86">
        <f t="shared" si="28"/>
        <v>1009</v>
      </c>
      <c r="DJ60" s="86">
        <f t="shared" si="56"/>
        <v>1948</v>
      </c>
      <c r="DK60" s="86">
        <f t="shared" si="29"/>
        <v>2806</v>
      </c>
      <c r="DL60" s="86">
        <f t="shared" si="30"/>
        <v>1</v>
      </c>
      <c r="DM60" s="86">
        <f t="shared" si="31"/>
        <v>1</v>
      </c>
      <c r="DN60" s="86">
        <f t="shared" si="57"/>
        <v>1</v>
      </c>
      <c r="DO60" s="86"/>
      <c r="DP60" s="86"/>
      <c r="DQ60" s="86"/>
      <c r="DR60" s="63" t="e">
        <f>IF(#REF!="","",#REF!)</f>
        <v>#REF!</v>
      </c>
      <c r="DS60" s="57" t="s">
        <v>0</v>
      </c>
    </row>
    <row r="61" spans="1:123" x14ac:dyDescent="0.25">
      <c r="A61" t="s">
        <v>0</v>
      </c>
      <c r="B61" s="62" t="str">
        <f>IF(csv!E52="","",csv!S52)</f>
        <v>M21B</v>
      </c>
      <c r="C61" s="36" t="s">
        <v>0</v>
      </c>
      <c r="D61" s="36" t="str">
        <f>IF(csv!E52="","",csv!E52)</f>
        <v>Tomislav</v>
      </c>
      <c r="E61" s="36" t="str">
        <f>IF(csv!D52="","",csv!D52)</f>
        <v>Burgund</v>
      </c>
      <c r="F61" s="36" t="s">
        <v>0</v>
      </c>
      <c r="G61" s="86" t="str">
        <f>IF(csv!L52="","",csv!L52)</f>
        <v>49:59</v>
      </c>
      <c r="H61" s="86" t="str">
        <f>IF(csv!M52="","",csv!M52)</f>
        <v>0</v>
      </c>
      <c r="I61" s="36" t="s">
        <v>0</v>
      </c>
      <c r="J61" s="36" t="str">
        <f>IF(csv!O52="","",csv!O52)</f>
        <v>Vihor</v>
      </c>
      <c r="K61" s="36" t="str">
        <f>IF(csv!P52="","",csv!P52)</f>
        <v>OK Vihor</v>
      </c>
      <c r="L61" s="36" t="s">
        <v>0</v>
      </c>
      <c r="M61" s="79" t="str">
        <f>IF(csv!Q52="","",csv!Q52)</f>
        <v>CRO</v>
      </c>
      <c r="N61" s="57" t="s">
        <v>0</v>
      </c>
      <c r="O61" s="62" t="str">
        <f>IF(csv!E52="","",csv!S52)</f>
        <v>M21B</v>
      </c>
      <c r="P61" s="86">
        <f>IF(O61="","",IF(COUNTIF(O$11:O60,O61)=0,P60+1,P60))</f>
        <v>6</v>
      </c>
      <c r="Q61" s="102">
        <f t="shared" si="0"/>
        <v>108</v>
      </c>
      <c r="R61" s="103" t="str" cm="1">
        <f t="array" ref="R61">IF(S61="","",INDEX(natjecanjeStaze_naziv,MATCH(S61,natjecanjeStaze_stazaId,0)))</f>
        <v>M16 – M21B</v>
      </c>
      <c r="S61" s="63">
        <f t="shared" si="1"/>
        <v>1009</v>
      </c>
      <c r="T61" s="57" t="s">
        <v>0</v>
      </c>
      <c r="U61" s="191" t="str">
        <f t="shared" si="2"/>
        <v>M21B</v>
      </c>
      <c r="V61" s="57" t="s">
        <v>0</v>
      </c>
      <c r="W61" s="62" t="str">
        <f t="shared" si="78"/>
        <v>CRO</v>
      </c>
      <c r="X61" s="86">
        <f t="shared" si="3"/>
        <v>1</v>
      </c>
      <c r="Y61" s="36" t="str">
        <f t="shared" si="79"/>
        <v/>
      </c>
      <c r="Z61" s="79" t="str">
        <f>IF(Y61="","",MAX(Z$11:Z60)+1)</f>
        <v/>
      </c>
      <c r="AA61" s="57" t="s">
        <v>0</v>
      </c>
      <c r="AB61" s="149"/>
      <c r="AC61" s="57" t="s">
        <v>0</v>
      </c>
      <c r="AD61" s="23" t="str">
        <f t="shared" si="80"/>
        <v/>
      </c>
      <c r="AE61" s="57" t="s">
        <v>0</v>
      </c>
      <c r="AF61" s="191" t="str">
        <f t="shared" si="81"/>
        <v>CRO</v>
      </c>
      <c r="AG61" s="57" t="s">
        <v>0</v>
      </c>
      <c r="AH61" s="62" t="str">
        <f t="shared" si="82"/>
        <v>Vihor</v>
      </c>
      <c r="AI61" s="36" t="str">
        <f t="shared" si="83"/>
        <v>OK Vihor</v>
      </c>
      <c r="AJ61" s="86" t="str">
        <f t="shared" si="5"/>
        <v/>
      </c>
      <c r="AK61" s="36" t="str" cm="1">
        <f t="array" ref="AK61">IF(AJ61="",""&amp;AI61,IF(AJ61="NEMA",AI61,INDEX(klub_naziv,MATCH(INDEX(klubAlias_klubId,AJ61),klub_id,0))))</f>
        <v>OK Vihor</v>
      </c>
      <c r="AL61" s="36" t="str" cm="1">
        <f t="array" ref="AL61">IFERROR(INDEX(registarNatjecatelji,CG61,4),"")</f>
        <v>OK Vihor</v>
      </c>
      <c r="AM61" s="86" t="str">
        <f t="shared" si="84"/>
        <v/>
      </c>
      <c r="AN61" s="79" t="str">
        <f t="shared" si="85"/>
        <v>OK Vihor</v>
      </c>
      <c r="AO61" s="57" t="s">
        <v>0</v>
      </c>
      <c r="AP61" s="95" t="str">
        <f>IF(AJ61&lt;&gt;"NEMA","",IF(IFERROR(MATCH(AI61,AI$11:AI60,0),0)&lt;&gt;0,"",AI61))</f>
        <v/>
      </c>
      <c r="AQ61" s="57" t="s">
        <v>0</v>
      </c>
      <c r="AR61" s="149"/>
      <c r="AS61" s="57" t="s">
        <v>0</v>
      </c>
      <c r="AT61" s="62" t="str">
        <f t="shared" si="86"/>
        <v/>
      </c>
      <c r="AU61" s="36" t="str">
        <f>IF(AT61="","",MAX(AU$11:AU60)+1)</f>
        <v/>
      </c>
      <c r="AV61" s="36" t="str">
        <f t="shared" si="87"/>
        <v/>
      </c>
      <c r="AW61" s="36" t="str">
        <f t="shared" si="88"/>
        <v/>
      </c>
      <c r="AX61" s="36" t="str">
        <f>IF(AR61="","",MAX(AX$11:AX60)+1)</f>
        <v/>
      </c>
      <c r="AY61" s="103" t="str">
        <f t="shared" si="89"/>
        <v/>
      </c>
      <c r="AZ61" s="79" t="str">
        <f t="shared" si="90"/>
        <v/>
      </c>
      <c r="BA61" s="57" t="s">
        <v>0</v>
      </c>
      <c r="BB61" s="23" t="str">
        <f t="shared" si="91"/>
        <v/>
      </c>
      <c r="BC61" s="57" t="s">
        <v>0</v>
      </c>
      <c r="BD61" s="191" t="str">
        <f t="shared" si="92"/>
        <v>OK Vihor</v>
      </c>
      <c r="BE61" s="57" t="s">
        <v>0</v>
      </c>
      <c r="BF61" s="68" t="str">
        <f t="shared" si="93"/>
        <v>49:59</v>
      </c>
      <c r="BG61" s="102" t="str">
        <f t="shared" si="94"/>
        <v>0</v>
      </c>
      <c r="BH61" s="238">
        <f t="shared" si="95"/>
        <v>2999</v>
      </c>
      <c r="BI61" s="239">
        <f t="shared" si="8"/>
        <v>1</v>
      </c>
      <c r="BJ61" s="57" t="s">
        <v>0</v>
      </c>
      <c r="BK61" s="62" t="str">
        <f t="shared" si="96"/>
        <v>Tomislav</v>
      </c>
      <c r="BL61" s="36" t="str">
        <f t="shared" si="97"/>
        <v>Burgund</v>
      </c>
      <c r="BM61" s="86">
        <f t="shared" si="9"/>
        <v>1884</v>
      </c>
      <c r="BN61" s="86" t="str">
        <f t="shared" si="10"/>
        <v/>
      </c>
      <c r="BO61" s="36" t="str">
        <f t="shared" si="11"/>
        <v>Tomislav</v>
      </c>
      <c r="BP61" s="79" t="str">
        <f t="shared" si="12"/>
        <v>Burgund</v>
      </c>
      <c r="BQ61" s="57" t="s">
        <v>0</v>
      </c>
      <c r="BR61" s="95" t="str">
        <f t="shared" si="13"/>
        <v/>
      </c>
      <c r="BS61" s="57" t="s">
        <v>0</v>
      </c>
      <c r="BT61" s="23" t="str">
        <f>IF(OR(BB61&lt;&gt;"NEMA",BR61&lt;&gt;""),"","SELECT '"&amp;BA61&amp;"',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1" s="57" t="s">
        <v>0</v>
      </c>
      <c r="BV61" s="172"/>
      <c r="BW61" s="172"/>
      <c r="BX61" s="172"/>
      <c r="BY61" s="57" t="s">
        <v>0</v>
      </c>
      <c r="BZ61" s="62" t="str">
        <f t="shared" si="14"/>
        <v>Tomislav – Burgund – OK Vihor – M21B</v>
      </c>
      <c r="CA61" s="63">
        <f t="shared" si="50"/>
        <v>626</v>
      </c>
      <c r="CB61" s="57" t="s">
        <v>0</v>
      </c>
      <c r="CC61" s="62" t="str">
        <f t="shared" si="16"/>
        <v>Tomislav – Burgund – OK Vihor</v>
      </c>
      <c r="CD61" s="63">
        <f t="shared" si="51"/>
        <v>626</v>
      </c>
      <c r="CE61" s="57" t="s">
        <v>0</v>
      </c>
      <c r="CF61" s="62" t="str">
        <f t="shared" si="18"/>
        <v>Tomislav – Burgund</v>
      </c>
      <c r="CG61" s="63">
        <f t="shared" si="52"/>
        <v>626</v>
      </c>
      <c r="CH61" s="57" t="s">
        <v>0</v>
      </c>
      <c r="CI61" s="68">
        <f t="shared" si="53"/>
        <v>626</v>
      </c>
      <c r="CJ61" s="86" cm="1">
        <f t="array" ref="CJ61">IF(CI61="","",INDEX(imePrezime_id,CI61,0))</f>
        <v>1884</v>
      </c>
      <c r="CK61" s="63" t="str">
        <f t="shared" si="20"/>
        <v/>
      </c>
      <c r="CL61" s="57" t="s">
        <v>0</v>
      </c>
      <c r="CM61" s="23" t="str">
        <f t="shared" si="21"/>
        <v/>
      </c>
      <c r="CN61" s="57" t="s">
        <v>0</v>
      </c>
      <c r="CO61" s="149"/>
      <c r="CP61" s="57" t="s">
        <v>0</v>
      </c>
      <c r="CQ61" s="62" t="str">
        <f t="shared" si="22"/>
        <v/>
      </c>
      <c r="CR61" s="86" t="str">
        <f>IF(CO61="","",MAX(CR$11:CR60)+1)</f>
        <v/>
      </c>
      <c r="CS61" s="63" t="str">
        <f t="shared" si="23"/>
        <v/>
      </c>
      <c r="CT61" s="57" t="s">
        <v>0</v>
      </c>
      <c r="CU61" s="23" t="str">
        <f t="shared" si="54"/>
        <v/>
      </c>
      <c r="CV61" s="57" t="s">
        <v>0</v>
      </c>
      <c r="CW61" s="72" t="str">
        <f>IF(AND(CG61="NEMA",CK61=""),MAX(CW$11:CW60)+1,"")</f>
        <v/>
      </c>
      <c r="CX61" t="s">
        <v>0</v>
      </c>
      <c r="CY61" s="152" t="str">
        <f t="shared" si="24"/>
        <v>M</v>
      </c>
      <c r="CZ61" t="s">
        <v>0</v>
      </c>
      <c r="DA61" s="62" t="str">
        <f t="shared" si="25"/>
        <v/>
      </c>
      <c r="DB61" s="79" t="str">
        <f t="shared" si="26"/>
        <v/>
      </c>
      <c r="DC61" t="s">
        <v>0</v>
      </c>
      <c r="DD61" s="23" t="str">
        <f t="shared" si="55"/>
        <v/>
      </c>
      <c r="DE61" s="57" t="s">
        <v>0</v>
      </c>
      <c r="DF61" s="95" t="str">
        <f t="shared" si="27"/>
        <v>ime-pre-klu-kat</v>
      </c>
      <c r="DG61" s="57" t="s">
        <v>0</v>
      </c>
      <c r="DH61" s="68">
        <f>IF(BZ61="","",MAX(DH$11:DH60)+1)</f>
        <v>1040</v>
      </c>
      <c r="DI61" s="86">
        <f t="shared" si="28"/>
        <v>1009</v>
      </c>
      <c r="DJ61" s="86">
        <f t="shared" si="56"/>
        <v>1884</v>
      </c>
      <c r="DK61" s="86">
        <f t="shared" si="29"/>
        <v>2999</v>
      </c>
      <c r="DL61" s="86">
        <f t="shared" si="30"/>
        <v>1</v>
      </c>
      <c r="DM61" s="86">
        <f t="shared" si="31"/>
        <v>1</v>
      </c>
      <c r="DN61" s="86">
        <f t="shared" si="57"/>
        <v>1</v>
      </c>
      <c r="DO61" s="86"/>
      <c r="DP61" s="86"/>
      <c r="DQ61" s="86"/>
      <c r="DR61" s="63" t="e">
        <f>IF(#REF!="","",#REF!)</f>
        <v>#REF!</v>
      </c>
      <c r="DS61" s="57" t="s">
        <v>0</v>
      </c>
    </row>
    <row r="62" spans="1:123" x14ac:dyDescent="0.25">
      <c r="A62" t="s">
        <v>0</v>
      </c>
      <c r="B62" s="62" t="str">
        <f>IF(csv!E53="","",csv!S53)</f>
        <v>M21B</v>
      </c>
      <c r="C62" s="36" t="s">
        <v>0</v>
      </c>
      <c r="D62" s="36" t="str">
        <f>IF(csv!E53="","",csv!E53)</f>
        <v>Dario</v>
      </c>
      <c r="E62" s="36" t="str">
        <f>IF(csv!D53="","",csv!D53)</f>
        <v>Malović</v>
      </c>
      <c r="F62" s="36" t="s">
        <v>0</v>
      </c>
      <c r="G62" s="86" t="str">
        <f>IF(csv!L53="","",csv!L53)</f>
        <v>67:57</v>
      </c>
      <c r="H62" s="86" t="str">
        <f>IF(csv!M53="","",csv!M53)</f>
        <v>0</v>
      </c>
      <c r="I62" s="36" t="s">
        <v>0</v>
      </c>
      <c r="J62" s="36" t="str">
        <f>IF(csv!O53="","",csv!O53)</f>
        <v>Vihor</v>
      </c>
      <c r="K62" s="36" t="str">
        <f>IF(csv!P53="","",csv!P53)</f>
        <v>OK Vihor</v>
      </c>
      <c r="L62" s="36" t="s">
        <v>0</v>
      </c>
      <c r="M62" s="79" t="str">
        <f>IF(csv!Q53="","",csv!Q53)</f>
        <v>CRO</v>
      </c>
      <c r="N62" s="57" t="s">
        <v>0</v>
      </c>
      <c r="O62" s="62" t="str">
        <f>IF(csv!E53="","",csv!S53)</f>
        <v>M21B</v>
      </c>
      <c r="P62" s="86">
        <f>IF(O62="","",IF(COUNTIF(O$11:O61,O62)=0,P61+1,P61))</f>
        <v>6</v>
      </c>
      <c r="Q62" s="102">
        <f t="shared" si="0"/>
        <v>108</v>
      </c>
      <c r="R62" s="103" t="str" cm="1">
        <f t="array" ref="R62">IF(S62="","",INDEX(natjecanjeStaze_naziv,MATCH(S62,natjecanjeStaze_stazaId,0)))</f>
        <v>M16 – M21B</v>
      </c>
      <c r="S62" s="63">
        <f t="shared" si="1"/>
        <v>1009</v>
      </c>
      <c r="T62" s="57" t="s">
        <v>0</v>
      </c>
      <c r="U62" s="191" t="str">
        <f t="shared" si="2"/>
        <v>M21B</v>
      </c>
      <c r="V62" s="57" t="s">
        <v>0</v>
      </c>
      <c r="W62" s="62" t="str">
        <f t="shared" si="78"/>
        <v>CRO</v>
      </c>
      <c r="X62" s="86">
        <f t="shared" si="3"/>
        <v>1</v>
      </c>
      <c r="Y62" s="36" t="str">
        <f t="shared" si="79"/>
        <v/>
      </c>
      <c r="Z62" s="79" t="str">
        <f>IF(Y62="","",MAX(Z$11:Z61)+1)</f>
        <v/>
      </c>
      <c r="AA62" s="57" t="s">
        <v>0</v>
      </c>
      <c r="AB62" s="149"/>
      <c r="AC62" s="57" t="s">
        <v>0</v>
      </c>
      <c r="AD62" s="23" t="str">
        <f t="shared" si="80"/>
        <v/>
      </c>
      <c r="AE62" s="57" t="s">
        <v>0</v>
      </c>
      <c r="AF62" s="191" t="str">
        <f t="shared" si="81"/>
        <v>CRO</v>
      </c>
      <c r="AG62" s="57" t="s">
        <v>0</v>
      </c>
      <c r="AH62" s="62" t="str">
        <f t="shared" si="82"/>
        <v>Vihor</v>
      </c>
      <c r="AI62" s="36" t="str">
        <f t="shared" si="83"/>
        <v>OK Vihor</v>
      </c>
      <c r="AJ62" s="86" t="str">
        <f t="shared" si="5"/>
        <v/>
      </c>
      <c r="AK62" s="36" t="str" cm="1">
        <f t="array" ref="AK62">IF(AJ62="",""&amp;AI62,IF(AJ62="NEMA",AI62,INDEX(klub_naziv,MATCH(INDEX(klubAlias_klubId,AJ62),klub_id,0))))</f>
        <v>OK Vihor</v>
      </c>
      <c r="AL62" s="36" t="str" cm="1">
        <f t="array" ref="AL62">IFERROR(INDEX(registarNatjecatelji,CG62,4),"")</f>
        <v>OK Vihor</v>
      </c>
      <c r="AM62" s="86" t="str">
        <f t="shared" si="84"/>
        <v/>
      </c>
      <c r="AN62" s="79" t="str">
        <f t="shared" si="85"/>
        <v>OK Vihor</v>
      </c>
      <c r="AO62" s="57" t="s">
        <v>0</v>
      </c>
      <c r="AP62" s="95" t="str">
        <f>IF(AJ62&lt;&gt;"NEMA","",IF(IFERROR(MATCH(AI62,AI$11:AI61,0),0)&lt;&gt;0,"",AI62))</f>
        <v/>
      </c>
      <c r="AQ62" s="57" t="s">
        <v>0</v>
      </c>
      <c r="AR62" s="149"/>
      <c r="AS62" s="57" t="s">
        <v>0</v>
      </c>
      <c r="AT62" s="62" t="str">
        <f t="shared" si="86"/>
        <v/>
      </c>
      <c r="AU62" s="36" t="str">
        <f>IF(AT62="","",MAX(AU$11:AU61)+1)</f>
        <v/>
      </c>
      <c r="AV62" s="36" t="str">
        <f t="shared" si="87"/>
        <v/>
      </c>
      <c r="AW62" s="36" t="str">
        <f t="shared" si="88"/>
        <v/>
      </c>
      <c r="AX62" s="36" t="str">
        <f>IF(AR62="","",MAX(AX$11:AX61)+1)</f>
        <v/>
      </c>
      <c r="AY62" s="103" t="str">
        <f t="shared" si="89"/>
        <v/>
      </c>
      <c r="AZ62" s="79" t="str">
        <f t="shared" si="90"/>
        <v/>
      </c>
      <c r="BA62" s="57" t="s">
        <v>0</v>
      </c>
      <c r="BB62" s="23" t="str">
        <f t="shared" si="91"/>
        <v/>
      </c>
      <c r="BC62" s="57" t="s">
        <v>0</v>
      </c>
      <c r="BD62" s="191" t="str">
        <f t="shared" si="92"/>
        <v>OK Vihor</v>
      </c>
      <c r="BE62" s="57" t="s">
        <v>0</v>
      </c>
      <c r="BF62" s="68" t="str">
        <f t="shared" si="93"/>
        <v>67:57</v>
      </c>
      <c r="BG62" s="102" t="str">
        <f t="shared" si="94"/>
        <v>0</v>
      </c>
      <c r="BH62" s="238">
        <f t="shared" si="95"/>
        <v>4077</v>
      </c>
      <c r="BI62" s="239">
        <f t="shared" si="8"/>
        <v>1</v>
      </c>
      <c r="BJ62" s="57" t="s">
        <v>0</v>
      </c>
      <c r="BK62" s="62" t="str">
        <f t="shared" si="96"/>
        <v>Dario</v>
      </c>
      <c r="BL62" s="36" t="str">
        <f t="shared" si="97"/>
        <v>Malović</v>
      </c>
      <c r="BM62" s="86">
        <f t="shared" si="9"/>
        <v>1900</v>
      </c>
      <c r="BN62" s="86" t="str">
        <f t="shared" si="10"/>
        <v/>
      </c>
      <c r="BO62" s="36" t="str">
        <f t="shared" si="11"/>
        <v>Dario</v>
      </c>
      <c r="BP62" s="79" t="str">
        <f t="shared" si="12"/>
        <v>Malović</v>
      </c>
      <c r="BQ62" s="57" t="s">
        <v>0</v>
      </c>
      <c r="BR62" s="95" t="str">
        <f t="shared" si="13"/>
        <v/>
      </c>
      <c r="BS62" s="57" t="s">
        <v>0</v>
      </c>
      <c r="BT62" s="23" t="str">
        <f>IF(OR(BB62&lt;&gt;"NEMA",BR62&lt;&gt;""),"","SELECT '"&amp;BA62&amp;"',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2" s="57" t="s">
        <v>0</v>
      </c>
      <c r="BV62" s="172"/>
      <c r="BW62" s="172"/>
      <c r="BX62" s="172"/>
      <c r="BY62" s="57" t="s">
        <v>0</v>
      </c>
      <c r="BZ62" s="62" t="str">
        <f t="shared" si="14"/>
        <v>Dario – Malović – OK Vihor – M21B</v>
      </c>
      <c r="CA62" s="63">
        <f t="shared" si="50"/>
        <v>772</v>
      </c>
      <c r="CB62" s="57" t="s">
        <v>0</v>
      </c>
      <c r="CC62" s="62" t="str">
        <f t="shared" si="16"/>
        <v>Dario – Malović – OK Vihor</v>
      </c>
      <c r="CD62" s="63">
        <f t="shared" si="51"/>
        <v>772</v>
      </c>
      <c r="CE62" s="57" t="s">
        <v>0</v>
      </c>
      <c r="CF62" s="62" t="str">
        <f t="shared" si="18"/>
        <v>Dario – Malović</v>
      </c>
      <c r="CG62" s="63">
        <f t="shared" si="52"/>
        <v>772</v>
      </c>
      <c r="CH62" s="57" t="s">
        <v>0</v>
      </c>
      <c r="CI62" s="68">
        <f t="shared" si="53"/>
        <v>772</v>
      </c>
      <c r="CJ62" s="86" cm="1">
        <f t="array" ref="CJ62">IF(CI62="","",INDEX(imePrezime_id,CI62,0))</f>
        <v>1900</v>
      </c>
      <c r="CK62" s="63" t="str">
        <f t="shared" si="20"/>
        <v/>
      </c>
      <c r="CL62" s="57" t="s">
        <v>0</v>
      </c>
      <c r="CM62" s="23" t="str">
        <f t="shared" si="21"/>
        <v/>
      </c>
      <c r="CN62" s="57" t="s">
        <v>0</v>
      </c>
      <c r="CO62" s="149"/>
      <c r="CP62" s="57" t="s">
        <v>0</v>
      </c>
      <c r="CQ62" s="62" t="str">
        <f t="shared" si="22"/>
        <v/>
      </c>
      <c r="CR62" s="86" t="str">
        <f>IF(CO62="","",MAX(CR$11:CR61)+1)</f>
        <v/>
      </c>
      <c r="CS62" s="63" t="str">
        <f t="shared" si="23"/>
        <v/>
      </c>
      <c r="CT62" s="57" t="s">
        <v>0</v>
      </c>
      <c r="CU62" s="23" t="str">
        <f t="shared" si="54"/>
        <v/>
      </c>
      <c r="CV62" s="57" t="s">
        <v>0</v>
      </c>
      <c r="CW62" s="72" t="str">
        <f>IF(AND(CG62="NEMA",CK62=""),MAX(CW$11:CW61)+1,"")</f>
        <v/>
      </c>
      <c r="CX62" t="s">
        <v>0</v>
      </c>
      <c r="CY62" s="152" t="str">
        <f t="shared" si="24"/>
        <v>M</v>
      </c>
      <c r="CZ62" t="s">
        <v>0</v>
      </c>
      <c r="DA62" s="62" t="str">
        <f t="shared" si="25"/>
        <v/>
      </c>
      <c r="DB62" s="79" t="str">
        <f t="shared" si="26"/>
        <v/>
      </c>
      <c r="DC62" t="s">
        <v>0</v>
      </c>
      <c r="DD62" s="23" t="str">
        <f t="shared" si="55"/>
        <v/>
      </c>
      <c r="DE62" s="57" t="s">
        <v>0</v>
      </c>
      <c r="DF62" s="95" t="str">
        <f t="shared" si="27"/>
        <v>ime-pre-klu-kat</v>
      </c>
      <c r="DG62" s="57" t="s">
        <v>0</v>
      </c>
      <c r="DH62" s="68">
        <f>IF(BZ62="","",MAX(DH$11:DH61)+1)</f>
        <v>1041</v>
      </c>
      <c r="DI62" s="86">
        <f t="shared" si="28"/>
        <v>1009</v>
      </c>
      <c r="DJ62" s="86">
        <f t="shared" si="56"/>
        <v>1900</v>
      </c>
      <c r="DK62" s="86">
        <f t="shared" si="29"/>
        <v>4077</v>
      </c>
      <c r="DL62" s="86">
        <f t="shared" si="30"/>
        <v>1</v>
      </c>
      <c r="DM62" s="86">
        <f t="shared" si="31"/>
        <v>1</v>
      </c>
      <c r="DN62" s="86">
        <f t="shared" si="57"/>
        <v>1</v>
      </c>
      <c r="DO62" s="86"/>
      <c r="DP62" s="86"/>
      <c r="DQ62" s="86"/>
      <c r="DR62" s="63" t="e">
        <f>IF(#REF!="","",#REF!)</f>
        <v>#REF!</v>
      </c>
      <c r="DS62" s="57" t="s">
        <v>0</v>
      </c>
    </row>
    <row r="63" spans="1:123" x14ac:dyDescent="0.25">
      <c r="A63" t="s">
        <v>0</v>
      </c>
      <c r="B63" s="62" t="str">
        <f>IF(csv!E54="","",csv!S54)</f>
        <v>M21B</v>
      </c>
      <c r="C63" s="36" t="s">
        <v>0</v>
      </c>
      <c r="D63" s="36" t="str">
        <f>IF(csv!E54="","",csv!E54)</f>
        <v>Hrvoje</v>
      </c>
      <c r="E63" s="36" t="str">
        <f>IF(csv!D54="","",csv!D54)</f>
        <v>Jandras</v>
      </c>
      <c r="F63" s="36" t="s">
        <v>0</v>
      </c>
      <c r="G63" s="86" t="str">
        <f>IF(csv!L54="","",csv!L54)</f>
        <v>92:21</v>
      </c>
      <c r="H63" s="86" t="str">
        <f>IF(csv!M54="","",csv!M54)</f>
        <v>0</v>
      </c>
      <c r="I63" s="36" t="s">
        <v>0</v>
      </c>
      <c r="J63" s="36" t="str">
        <f>IF(csv!O54="","",csv!O54)</f>
        <v>Vihor</v>
      </c>
      <c r="K63" s="36" t="str">
        <f>IF(csv!P54="","",csv!P54)</f>
        <v>OK Vihor</v>
      </c>
      <c r="L63" s="36" t="s">
        <v>0</v>
      </c>
      <c r="M63" s="79" t="str">
        <f>IF(csv!Q54="","",csv!Q54)</f>
        <v>CRO</v>
      </c>
      <c r="N63" s="57" t="s">
        <v>0</v>
      </c>
      <c r="O63" s="62" t="str">
        <f>IF(csv!E54="","",csv!S54)</f>
        <v>M21B</v>
      </c>
      <c r="P63" s="86">
        <f>IF(O63="","",IF(COUNTIF(O$11:O62,O63)=0,P62+1,P62))</f>
        <v>6</v>
      </c>
      <c r="Q63" s="102">
        <f t="shared" si="0"/>
        <v>108</v>
      </c>
      <c r="R63" s="103" t="str" cm="1">
        <f t="array" ref="R63">IF(S63="","",INDEX(natjecanjeStaze_naziv,MATCH(S63,natjecanjeStaze_stazaId,0)))</f>
        <v>M16 – M21B</v>
      </c>
      <c r="S63" s="63">
        <f t="shared" si="1"/>
        <v>1009</v>
      </c>
      <c r="T63" s="57" t="s">
        <v>0</v>
      </c>
      <c r="U63" s="191" t="str">
        <f t="shared" si="2"/>
        <v>M21B</v>
      </c>
      <c r="V63" s="57" t="s">
        <v>0</v>
      </c>
      <c r="W63" s="62" t="str">
        <f t="shared" si="78"/>
        <v>CRO</v>
      </c>
      <c r="X63" s="86">
        <f t="shared" si="3"/>
        <v>1</v>
      </c>
      <c r="Y63" s="36" t="str">
        <f t="shared" si="79"/>
        <v/>
      </c>
      <c r="Z63" s="79" t="str">
        <f>IF(Y63="","",MAX(Z$11:Z62)+1)</f>
        <v/>
      </c>
      <c r="AA63" s="57" t="s">
        <v>0</v>
      </c>
      <c r="AB63" s="149"/>
      <c r="AC63" s="57" t="s">
        <v>0</v>
      </c>
      <c r="AD63" s="23" t="str">
        <f t="shared" si="80"/>
        <v/>
      </c>
      <c r="AE63" s="57" t="s">
        <v>0</v>
      </c>
      <c r="AF63" s="191" t="str">
        <f t="shared" si="81"/>
        <v>CRO</v>
      </c>
      <c r="AG63" s="57" t="s">
        <v>0</v>
      </c>
      <c r="AH63" s="62" t="str">
        <f t="shared" si="82"/>
        <v>Vihor</v>
      </c>
      <c r="AI63" s="36" t="str">
        <f t="shared" si="83"/>
        <v>OK Vihor</v>
      </c>
      <c r="AJ63" s="86" t="str">
        <f t="shared" si="5"/>
        <v/>
      </c>
      <c r="AK63" s="36" t="str" cm="1">
        <f t="array" ref="AK63">IF(AJ63="",""&amp;AI63,IF(AJ63="NEMA",AI63,INDEX(klub_naziv,MATCH(INDEX(klubAlias_klubId,AJ63),klub_id,0))))</f>
        <v>OK Vihor</v>
      </c>
      <c r="AL63" s="36" t="str" cm="1">
        <f t="array" ref="AL63">IFERROR(INDEX(registarNatjecatelji,CG63,4),"")</f>
        <v>OK Vihor</v>
      </c>
      <c r="AM63" s="86" t="str">
        <f t="shared" si="84"/>
        <v/>
      </c>
      <c r="AN63" s="79" t="str">
        <f t="shared" si="85"/>
        <v>OK Vihor</v>
      </c>
      <c r="AO63" s="57" t="s">
        <v>0</v>
      </c>
      <c r="AP63" s="95" t="str">
        <f>IF(AJ63&lt;&gt;"NEMA","",IF(IFERROR(MATCH(AI63,AI$11:AI62,0),0)&lt;&gt;0,"",AI63))</f>
        <v/>
      </c>
      <c r="AQ63" s="57" t="s">
        <v>0</v>
      </c>
      <c r="AR63" s="149"/>
      <c r="AS63" s="57" t="s">
        <v>0</v>
      </c>
      <c r="AT63" s="62" t="str">
        <f t="shared" si="86"/>
        <v/>
      </c>
      <c r="AU63" s="36" t="str">
        <f>IF(AT63="","",MAX(AU$11:AU62)+1)</f>
        <v/>
      </c>
      <c r="AV63" s="36" t="str">
        <f t="shared" si="87"/>
        <v/>
      </c>
      <c r="AW63" s="36" t="str">
        <f t="shared" si="88"/>
        <v/>
      </c>
      <c r="AX63" s="36" t="str">
        <f>IF(AR63="","",MAX(AX$11:AX62)+1)</f>
        <v/>
      </c>
      <c r="AY63" s="103" t="str">
        <f t="shared" si="89"/>
        <v/>
      </c>
      <c r="AZ63" s="79" t="str">
        <f t="shared" si="90"/>
        <v/>
      </c>
      <c r="BA63" s="57" t="s">
        <v>0</v>
      </c>
      <c r="BB63" s="23" t="str">
        <f t="shared" si="91"/>
        <v/>
      </c>
      <c r="BC63" s="57" t="s">
        <v>0</v>
      </c>
      <c r="BD63" s="191" t="str">
        <f t="shared" si="92"/>
        <v>OK Vihor</v>
      </c>
      <c r="BE63" s="57" t="s">
        <v>0</v>
      </c>
      <c r="BF63" s="68" t="str">
        <f t="shared" si="93"/>
        <v>92:21</v>
      </c>
      <c r="BG63" s="102" t="str">
        <f t="shared" si="94"/>
        <v>0</v>
      </c>
      <c r="BH63" s="238">
        <f t="shared" si="95"/>
        <v>5541</v>
      </c>
      <c r="BI63" s="239">
        <f t="shared" si="8"/>
        <v>1</v>
      </c>
      <c r="BJ63" s="57" t="s">
        <v>0</v>
      </c>
      <c r="BK63" s="62" t="str">
        <f t="shared" si="96"/>
        <v>Hrvoje</v>
      </c>
      <c r="BL63" s="36" t="str">
        <f t="shared" si="97"/>
        <v>Jandras</v>
      </c>
      <c r="BM63" s="86">
        <f t="shared" si="9"/>
        <v>1890</v>
      </c>
      <c r="BN63" s="86" t="str">
        <f t="shared" si="10"/>
        <v/>
      </c>
      <c r="BO63" s="36" t="str">
        <f t="shared" si="11"/>
        <v>Hrvoje</v>
      </c>
      <c r="BP63" s="79" t="str">
        <f t="shared" si="12"/>
        <v>Jandras</v>
      </c>
      <c r="BQ63" s="57" t="s">
        <v>0</v>
      </c>
      <c r="BR63" s="95" t="str">
        <f t="shared" si="13"/>
        <v/>
      </c>
      <c r="BS63" s="57" t="s">
        <v>0</v>
      </c>
      <c r="BT63" s="23" t="str">
        <f>IF(OR(BB63&lt;&gt;"NEMA",BR63&lt;&gt;""),"","SELECT '"&amp;BA63&amp;"',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3" s="57" t="s">
        <v>0</v>
      </c>
      <c r="BV63" s="172"/>
      <c r="BW63" s="172"/>
      <c r="BX63" s="172"/>
      <c r="BY63" s="57" t="s">
        <v>0</v>
      </c>
      <c r="BZ63" s="62" t="str">
        <f t="shared" si="14"/>
        <v>Hrvoje – Jandras – OK Vihor – M21B</v>
      </c>
      <c r="CA63" s="63">
        <f t="shared" si="50"/>
        <v>701</v>
      </c>
      <c r="CB63" s="57" t="s">
        <v>0</v>
      </c>
      <c r="CC63" s="62" t="str">
        <f t="shared" si="16"/>
        <v>Hrvoje – Jandras – OK Vihor</v>
      </c>
      <c r="CD63" s="63">
        <f t="shared" si="51"/>
        <v>701</v>
      </c>
      <c r="CE63" s="57" t="s">
        <v>0</v>
      </c>
      <c r="CF63" s="62" t="str">
        <f t="shared" si="18"/>
        <v>Hrvoje – Jandras</v>
      </c>
      <c r="CG63" s="63">
        <f t="shared" si="52"/>
        <v>701</v>
      </c>
      <c r="CH63" s="57" t="s">
        <v>0</v>
      </c>
      <c r="CI63" s="68">
        <f t="shared" si="53"/>
        <v>701</v>
      </c>
      <c r="CJ63" s="86" cm="1">
        <f t="array" ref="CJ63">IF(CI63="","",INDEX(imePrezime_id,CI63,0))</f>
        <v>1890</v>
      </c>
      <c r="CK63" s="63" t="str">
        <f t="shared" si="20"/>
        <v/>
      </c>
      <c r="CL63" s="57" t="s">
        <v>0</v>
      </c>
      <c r="CM63" s="23" t="str">
        <f t="shared" si="21"/>
        <v/>
      </c>
      <c r="CN63" s="57" t="s">
        <v>0</v>
      </c>
      <c r="CO63" s="149"/>
      <c r="CP63" s="57" t="s">
        <v>0</v>
      </c>
      <c r="CQ63" s="62" t="str">
        <f t="shared" si="22"/>
        <v/>
      </c>
      <c r="CR63" s="86" t="str">
        <f>IF(CO63="","",MAX(CR$11:CR62)+1)</f>
        <v/>
      </c>
      <c r="CS63" s="63" t="str">
        <f t="shared" si="23"/>
        <v/>
      </c>
      <c r="CT63" s="57" t="s">
        <v>0</v>
      </c>
      <c r="CU63" s="23" t="str">
        <f t="shared" si="54"/>
        <v/>
      </c>
      <c r="CV63" s="57" t="s">
        <v>0</v>
      </c>
      <c r="CW63" s="72" t="str">
        <f>IF(AND(CG63="NEMA",CK63=""),MAX(CW$11:CW62)+1,"")</f>
        <v/>
      </c>
      <c r="CX63" t="s">
        <v>0</v>
      </c>
      <c r="CY63" s="152" t="str">
        <f t="shared" si="24"/>
        <v>M</v>
      </c>
      <c r="CZ63" t="s">
        <v>0</v>
      </c>
      <c r="DA63" s="62" t="str">
        <f t="shared" si="25"/>
        <v/>
      </c>
      <c r="DB63" s="79" t="str">
        <f t="shared" si="26"/>
        <v/>
      </c>
      <c r="DC63" t="s">
        <v>0</v>
      </c>
      <c r="DD63" s="23" t="str">
        <f t="shared" si="55"/>
        <v/>
      </c>
      <c r="DE63" s="57" t="s">
        <v>0</v>
      </c>
      <c r="DF63" s="95" t="str">
        <f t="shared" si="27"/>
        <v>ime-pre-klu-kat</v>
      </c>
      <c r="DG63" s="57" t="s">
        <v>0</v>
      </c>
      <c r="DH63" s="68">
        <f>IF(BZ63="","",MAX(DH$11:DH62)+1)</f>
        <v>1042</v>
      </c>
      <c r="DI63" s="86">
        <f t="shared" si="28"/>
        <v>1009</v>
      </c>
      <c r="DJ63" s="86">
        <f t="shared" si="56"/>
        <v>1890</v>
      </c>
      <c r="DK63" s="86">
        <f t="shared" si="29"/>
        <v>5541</v>
      </c>
      <c r="DL63" s="86">
        <f t="shared" si="30"/>
        <v>1</v>
      </c>
      <c r="DM63" s="86">
        <f t="shared" si="31"/>
        <v>1</v>
      </c>
      <c r="DN63" s="86">
        <f t="shared" si="57"/>
        <v>1</v>
      </c>
      <c r="DO63" s="86"/>
      <c r="DP63" s="86"/>
      <c r="DQ63" s="86"/>
      <c r="DR63" s="63" t="e">
        <f>IF(#REF!="","",#REF!)</f>
        <v>#REF!</v>
      </c>
      <c r="DS63" s="57" t="s">
        <v>0</v>
      </c>
    </row>
    <row r="64" spans="1:123" x14ac:dyDescent="0.25">
      <c r="A64" t="s">
        <v>0</v>
      </c>
      <c r="B64" s="62" t="str">
        <f>IF(csv!E55="","",csv!S55)</f>
        <v>M21B</v>
      </c>
      <c r="C64" s="36" t="s">
        <v>0</v>
      </c>
      <c r="D64" s="36" t="str">
        <f>IF(csv!E55="","",csv!E55)</f>
        <v>Vjekoslav</v>
      </c>
      <c r="E64" s="36" t="str">
        <f>IF(csv!D55="","",csv!D55)</f>
        <v>Klarić</v>
      </c>
      <c r="F64" s="36" t="s">
        <v>0</v>
      </c>
      <c r="G64" s="86" t="str">
        <f>IF(csv!L55="","",csv!L55)</f>
        <v>93:23</v>
      </c>
      <c r="H64" s="86" t="str">
        <f>IF(csv!M55="","",csv!M55)</f>
        <v>0</v>
      </c>
      <c r="I64" s="36" t="s">
        <v>0</v>
      </c>
      <c r="J64" s="36" t="str">
        <f>IF(csv!O55="","",csv!O55)</f>
        <v>KAP</v>
      </c>
      <c r="K64" s="36" t="str">
        <f>IF(csv!P55="","",csv!P55)</f>
        <v>OK Kapela</v>
      </c>
      <c r="L64" s="36" t="s">
        <v>0</v>
      </c>
      <c r="M64" s="79" t="str">
        <f>IF(csv!Q55="","",csv!Q55)</f>
        <v>CRO</v>
      </c>
      <c r="N64" s="57" t="s">
        <v>0</v>
      </c>
      <c r="O64" s="62" t="str">
        <f>IF(csv!E55="","",csv!S55)</f>
        <v>M21B</v>
      </c>
      <c r="P64" s="86">
        <f>IF(O64="","",IF(COUNTIF(O$11:O63,O64)=0,P63+1,P63))</f>
        <v>6</v>
      </c>
      <c r="Q64" s="102">
        <f t="shared" si="0"/>
        <v>108</v>
      </c>
      <c r="R64" s="103" t="str" cm="1">
        <f t="array" ref="R64">IF(S64="","",INDEX(natjecanjeStaze_naziv,MATCH(S64,natjecanjeStaze_stazaId,0)))</f>
        <v>M16 – M21B</v>
      </c>
      <c r="S64" s="63">
        <f t="shared" si="1"/>
        <v>1009</v>
      </c>
      <c r="T64" s="57" t="s">
        <v>0</v>
      </c>
      <c r="U64" s="191" t="str">
        <f t="shared" si="2"/>
        <v>M21B</v>
      </c>
      <c r="V64" s="57" t="s">
        <v>0</v>
      </c>
      <c r="W64" s="62" t="str">
        <f t="shared" si="78"/>
        <v>CRO</v>
      </c>
      <c r="X64" s="86">
        <f t="shared" si="3"/>
        <v>1</v>
      </c>
      <c r="Y64" s="36" t="str">
        <f t="shared" si="79"/>
        <v/>
      </c>
      <c r="Z64" s="79" t="str">
        <f>IF(Y64="","",MAX(Z$11:Z63)+1)</f>
        <v/>
      </c>
      <c r="AA64" s="57" t="s">
        <v>0</v>
      </c>
      <c r="AB64" s="149"/>
      <c r="AC64" s="57" t="s">
        <v>0</v>
      </c>
      <c r="AD64" s="23" t="str">
        <f t="shared" si="80"/>
        <v/>
      </c>
      <c r="AE64" s="57" t="s">
        <v>0</v>
      </c>
      <c r="AF64" s="191" t="str">
        <f t="shared" si="81"/>
        <v>CRO</v>
      </c>
      <c r="AG64" s="57" t="s">
        <v>0</v>
      </c>
      <c r="AH64" s="62" t="str">
        <f t="shared" si="82"/>
        <v>KAP</v>
      </c>
      <c r="AI64" s="36" t="str">
        <f t="shared" si="83"/>
        <v>OK Kapela</v>
      </c>
      <c r="AJ64" s="86" t="str">
        <f t="shared" si="5"/>
        <v/>
      </c>
      <c r="AK64" s="36" t="str" cm="1">
        <f t="array" ref="AK64">IF(AJ64="",""&amp;AI64,IF(AJ64="NEMA",AI64,INDEX(klub_naziv,MATCH(INDEX(klubAlias_klubId,AJ64),klub_id,0))))</f>
        <v>OK Kapela</v>
      </c>
      <c r="AL64" s="36" t="str" cm="1">
        <f t="array" ref="AL64">IFERROR(INDEX(registarNatjecatelji,CG64,4),"")</f>
        <v>OK Kapela</v>
      </c>
      <c r="AM64" s="86" t="str">
        <f t="shared" si="84"/>
        <v/>
      </c>
      <c r="AN64" s="79" t="str">
        <f t="shared" si="85"/>
        <v>OK Kapela</v>
      </c>
      <c r="AO64" s="57" t="s">
        <v>0</v>
      </c>
      <c r="AP64" s="95" t="str">
        <f>IF(AJ64&lt;&gt;"NEMA","",IF(IFERROR(MATCH(AI64,AI$11:AI63,0),0)&lt;&gt;0,"",AI64))</f>
        <v/>
      </c>
      <c r="AQ64" s="57" t="s">
        <v>0</v>
      </c>
      <c r="AR64" s="149"/>
      <c r="AS64" s="57" t="s">
        <v>0</v>
      </c>
      <c r="AT64" s="62" t="str">
        <f t="shared" si="86"/>
        <v/>
      </c>
      <c r="AU64" s="36" t="str">
        <f>IF(AT64="","",MAX(AU$11:AU63)+1)</f>
        <v/>
      </c>
      <c r="AV64" s="36" t="str">
        <f t="shared" si="87"/>
        <v/>
      </c>
      <c r="AW64" s="36" t="str">
        <f t="shared" si="88"/>
        <v/>
      </c>
      <c r="AX64" s="36" t="str">
        <f>IF(AR64="","",MAX(AX$11:AX63)+1)</f>
        <v/>
      </c>
      <c r="AY64" s="103" t="str">
        <f t="shared" si="89"/>
        <v/>
      </c>
      <c r="AZ64" s="79" t="str">
        <f t="shared" si="90"/>
        <v/>
      </c>
      <c r="BA64" s="57" t="s">
        <v>0</v>
      </c>
      <c r="BB64" s="23" t="str">
        <f t="shared" si="91"/>
        <v/>
      </c>
      <c r="BC64" s="57" t="s">
        <v>0</v>
      </c>
      <c r="BD64" s="191" t="str">
        <f t="shared" si="92"/>
        <v>OK Kapela</v>
      </c>
      <c r="BE64" s="57" t="s">
        <v>0</v>
      </c>
      <c r="BF64" s="68" t="str">
        <f t="shared" si="93"/>
        <v>93:23</v>
      </c>
      <c r="BG64" s="102" t="str">
        <f t="shared" si="94"/>
        <v>0</v>
      </c>
      <c r="BH64" s="238">
        <f t="shared" si="95"/>
        <v>5603</v>
      </c>
      <c r="BI64" s="239">
        <f t="shared" si="8"/>
        <v>1</v>
      </c>
      <c r="BJ64" s="57" t="s">
        <v>0</v>
      </c>
      <c r="BK64" s="62" t="str">
        <f t="shared" si="96"/>
        <v>Vjekoslav</v>
      </c>
      <c r="BL64" s="36" t="str">
        <f t="shared" si="97"/>
        <v>Klarić</v>
      </c>
      <c r="BM64" s="86">
        <f t="shared" si="9"/>
        <v>1871</v>
      </c>
      <c r="BN64" s="86" t="str">
        <f t="shared" si="10"/>
        <v/>
      </c>
      <c r="BO64" s="36" t="str">
        <f t="shared" si="11"/>
        <v>Vjekoslav</v>
      </c>
      <c r="BP64" s="79" t="str">
        <f t="shared" si="12"/>
        <v>Klarić</v>
      </c>
      <c r="BQ64" s="57" t="s">
        <v>0</v>
      </c>
      <c r="BR64" s="95" t="str">
        <f t="shared" si="13"/>
        <v/>
      </c>
      <c r="BS64" s="57" t="s">
        <v>0</v>
      </c>
      <c r="BT64" s="23" t="str">
        <f>IF(OR(BB64&lt;&gt;"NEMA",BR64&lt;&gt;""),"","SELECT '"&amp;BA64&amp;"',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4" s="57" t="s">
        <v>0</v>
      </c>
      <c r="BV64" s="172"/>
      <c r="BW64" s="172"/>
      <c r="BX64" s="172"/>
      <c r="BY64" s="57" t="s">
        <v>0</v>
      </c>
      <c r="BZ64" s="62" t="str">
        <f t="shared" si="14"/>
        <v>Vjekoslav – Klarić – OK Kapela – M21B</v>
      </c>
      <c r="CA64" s="63">
        <f t="shared" si="50"/>
        <v>263</v>
      </c>
      <c r="CB64" s="57" t="s">
        <v>0</v>
      </c>
      <c r="CC64" s="62" t="str">
        <f t="shared" si="16"/>
        <v>Vjekoslav – Klarić – OK Kapela</v>
      </c>
      <c r="CD64" s="63">
        <f t="shared" si="51"/>
        <v>263</v>
      </c>
      <c r="CE64" s="57" t="s">
        <v>0</v>
      </c>
      <c r="CF64" s="62" t="str">
        <f t="shared" si="18"/>
        <v>Vjekoslav – Klarić</v>
      </c>
      <c r="CG64" s="63">
        <f t="shared" si="52"/>
        <v>263</v>
      </c>
      <c r="CH64" s="57" t="s">
        <v>0</v>
      </c>
      <c r="CI64" s="68">
        <f t="shared" si="53"/>
        <v>263</v>
      </c>
      <c r="CJ64" s="86" cm="1">
        <f t="array" ref="CJ64">IF(CI64="","",INDEX(imePrezime_id,CI64,0))</f>
        <v>1871</v>
      </c>
      <c r="CK64" s="63" t="str">
        <f t="shared" si="20"/>
        <v/>
      </c>
      <c r="CL64" s="57" t="s">
        <v>0</v>
      </c>
      <c r="CM64" s="23" t="str">
        <f t="shared" si="21"/>
        <v/>
      </c>
      <c r="CN64" s="57" t="s">
        <v>0</v>
      </c>
      <c r="CO64" s="149"/>
      <c r="CP64" s="57" t="s">
        <v>0</v>
      </c>
      <c r="CQ64" s="62" t="str">
        <f t="shared" si="22"/>
        <v/>
      </c>
      <c r="CR64" s="86" t="str">
        <f>IF(CO64="","",MAX(CR$11:CR63)+1)</f>
        <v/>
      </c>
      <c r="CS64" s="63" t="str">
        <f t="shared" si="23"/>
        <v/>
      </c>
      <c r="CT64" s="57" t="s">
        <v>0</v>
      </c>
      <c r="CU64" s="23" t="str">
        <f t="shared" si="54"/>
        <v/>
      </c>
      <c r="CV64" s="57" t="s">
        <v>0</v>
      </c>
      <c r="CW64" s="72" t="str">
        <f>IF(AND(CG64="NEMA",CK64=""),MAX(CW$11:CW63)+1,"")</f>
        <v/>
      </c>
      <c r="CX64" t="s">
        <v>0</v>
      </c>
      <c r="CY64" s="152" t="str">
        <f t="shared" si="24"/>
        <v>M</v>
      </c>
      <c r="CZ64" t="s">
        <v>0</v>
      </c>
      <c r="DA64" s="62" t="str">
        <f t="shared" si="25"/>
        <v/>
      </c>
      <c r="DB64" s="79" t="str">
        <f t="shared" si="26"/>
        <v/>
      </c>
      <c r="DC64" t="s">
        <v>0</v>
      </c>
      <c r="DD64" s="23" t="str">
        <f t="shared" si="55"/>
        <v/>
      </c>
      <c r="DE64" s="57" t="s">
        <v>0</v>
      </c>
      <c r="DF64" s="95" t="str">
        <f t="shared" si="27"/>
        <v>ime-pre-klu-kat</v>
      </c>
      <c r="DG64" s="57" t="s">
        <v>0</v>
      </c>
      <c r="DH64" s="68">
        <f>IF(BZ64="","",MAX(DH$11:DH63)+1)</f>
        <v>1043</v>
      </c>
      <c r="DI64" s="86">
        <f t="shared" si="28"/>
        <v>1009</v>
      </c>
      <c r="DJ64" s="86">
        <f t="shared" si="56"/>
        <v>1871</v>
      </c>
      <c r="DK64" s="86">
        <f t="shared" si="29"/>
        <v>5603</v>
      </c>
      <c r="DL64" s="86">
        <f t="shared" si="30"/>
        <v>1</v>
      </c>
      <c r="DM64" s="86">
        <f t="shared" si="31"/>
        <v>1</v>
      </c>
      <c r="DN64" s="86">
        <f t="shared" si="57"/>
        <v>1</v>
      </c>
      <c r="DO64" s="86"/>
      <c r="DP64" s="86"/>
      <c r="DQ64" s="86"/>
      <c r="DR64" s="63" t="e">
        <f>IF(#REF!="","",#REF!)</f>
        <v>#REF!</v>
      </c>
      <c r="DS64" s="57" t="s">
        <v>0</v>
      </c>
    </row>
    <row r="65" spans="1:123" x14ac:dyDescent="0.25">
      <c r="A65" t="s">
        <v>0</v>
      </c>
      <c r="B65" s="62" t="str">
        <f>IF(csv!E56="","",csv!S56)</f>
        <v>M21B</v>
      </c>
      <c r="C65" s="36" t="s">
        <v>0</v>
      </c>
      <c r="D65" s="36" t="str">
        <f>IF(csv!E56="","",csv!E56)</f>
        <v>Zoran</v>
      </c>
      <c r="E65" s="36" t="str">
        <f>IF(csv!D56="","",csv!D56)</f>
        <v>Ćorić</v>
      </c>
      <c r="F65" s="36" t="s">
        <v>0</v>
      </c>
      <c r="G65" s="86" t="str">
        <f>IF(csv!L56="","",csv!L56)</f>
        <v>118:11</v>
      </c>
      <c r="H65" s="86" t="str">
        <f>IF(csv!M56="","",csv!M56)</f>
        <v>0</v>
      </c>
      <c r="I65" s="36" t="s">
        <v>0</v>
      </c>
      <c r="J65" s="36" t="str">
        <f>IF(csv!O56="","",csv!O56)</f>
        <v>Vihor</v>
      </c>
      <c r="K65" s="36" t="str">
        <f>IF(csv!P56="","",csv!P56)</f>
        <v>OK Vihor</v>
      </c>
      <c r="L65" s="36" t="s">
        <v>0</v>
      </c>
      <c r="M65" s="79" t="str">
        <f>IF(csv!Q56="","",csv!Q56)</f>
        <v>CRO</v>
      </c>
      <c r="N65" s="57" t="s">
        <v>0</v>
      </c>
      <c r="O65" s="62" t="str">
        <f>IF(csv!E56="","",csv!S56)</f>
        <v>M21B</v>
      </c>
      <c r="P65" s="86">
        <f>IF(O65="","",IF(COUNTIF(O$11:O64,O65)=0,P64+1,P64))</f>
        <v>6</v>
      </c>
      <c r="Q65" s="102">
        <f t="shared" si="0"/>
        <v>108</v>
      </c>
      <c r="R65" s="103" t="str" cm="1">
        <f t="array" ref="R65">IF(S65="","",INDEX(natjecanjeStaze_naziv,MATCH(S65,natjecanjeStaze_stazaId,0)))</f>
        <v>M16 – M21B</v>
      </c>
      <c r="S65" s="63">
        <f t="shared" si="1"/>
        <v>1009</v>
      </c>
      <c r="T65" s="57" t="s">
        <v>0</v>
      </c>
      <c r="U65" s="191" t="str">
        <f t="shared" si="2"/>
        <v>M21B</v>
      </c>
      <c r="V65" s="57" t="s">
        <v>0</v>
      </c>
      <c r="W65" s="62" t="str">
        <f t="shared" si="78"/>
        <v>CRO</v>
      </c>
      <c r="X65" s="86">
        <f t="shared" si="3"/>
        <v>1</v>
      </c>
      <c r="Y65" s="36" t="str">
        <f t="shared" si="79"/>
        <v/>
      </c>
      <c r="Z65" s="79" t="str">
        <f>IF(Y65="","",MAX(Z$11:Z64)+1)</f>
        <v/>
      </c>
      <c r="AA65" s="57" t="s">
        <v>0</v>
      </c>
      <c r="AB65" s="149"/>
      <c r="AC65" s="57" t="s">
        <v>0</v>
      </c>
      <c r="AD65" s="23" t="str">
        <f t="shared" si="80"/>
        <v/>
      </c>
      <c r="AE65" s="57" t="s">
        <v>0</v>
      </c>
      <c r="AF65" s="191" t="str">
        <f t="shared" si="81"/>
        <v>CRO</v>
      </c>
      <c r="AG65" s="57" t="s">
        <v>0</v>
      </c>
      <c r="AH65" s="62" t="str">
        <f t="shared" si="82"/>
        <v>Vihor</v>
      </c>
      <c r="AI65" s="36" t="str">
        <f t="shared" si="83"/>
        <v>OK Vihor</v>
      </c>
      <c r="AJ65" s="86" t="str">
        <f t="shared" si="5"/>
        <v/>
      </c>
      <c r="AK65" s="36" t="str" cm="1">
        <f t="array" ref="AK65">IF(AJ65="",""&amp;AI65,IF(AJ65="NEMA",AI65,INDEX(klub_naziv,MATCH(INDEX(klubAlias_klubId,AJ65),klub_id,0))))</f>
        <v>OK Vihor</v>
      </c>
      <c r="AL65" s="36" t="str" cm="1">
        <f t="array" ref="AL65">IFERROR(INDEX(registarNatjecatelji,CG65,4),"")</f>
        <v>OK Vihor</v>
      </c>
      <c r="AM65" s="86" t="str">
        <f t="shared" si="84"/>
        <v/>
      </c>
      <c r="AN65" s="79" t="str">
        <f t="shared" si="85"/>
        <v>OK Vihor</v>
      </c>
      <c r="AO65" s="57" t="s">
        <v>0</v>
      </c>
      <c r="AP65" s="95" t="str">
        <f>IF(AJ65&lt;&gt;"NEMA","",IF(IFERROR(MATCH(AI65,AI$11:AI64,0),0)&lt;&gt;0,"",AI65))</f>
        <v/>
      </c>
      <c r="AQ65" s="57" t="s">
        <v>0</v>
      </c>
      <c r="AR65" s="149"/>
      <c r="AS65" s="57" t="s">
        <v>0</v>
      </c>
      <c r="AT65" s="62" t="str">
        <f t="shared" si="86"/>
        <v/>
      </c>
      <c r="AU65" s="36" t="str">
        <f>IF(AT65="","",MAX(AU$11:AU64)+1)</f>
        <v/>
      </c>
      <c r="AV65" s="36" t="str">
        <f t="shared" si="87"/>
        <v/>
      </c>
      <c r="AW65" s="36" t="str">
        <f t="shared" si="88"/>
        <v/>
      </c>
      <c r="AX65" s="36" t="str">
        <f>IF(AR65="","",MAX(AX$11:AX64)+1)</f>
        <v/>
      </c>
      <c r="AY65" s="103" t="str">
        <f t="shared" si="89"/>
        <v/>
      </c>
      <c r="AZ65" s="79" t="str">
        <f t="shared" si="90"/>
        <v/>
      </c>
      <c r="BA65" s="57" t="s">
        <v>0</v>
      </c>
      <c r="BB65" s="23" t="str">
        <f t="shared" si="91"/>
        <v/>
      </c>
      <c r="BC65" s="57" t="s">
        <v>0</v>
      </c>
      <c r="BD65" s="191" t="str">
        <f t="shared" si="92"/>
        <v>OK Vihor</v>
      </c>
      <c r="BE65" s="57" t="s">
        <v>0</v>
      </c>
      <c r="BF65" s="68" t="str">
        <f t="shared" si="93"/>
        <v>118:11</v>
      </c>
      <c r="BG65" s="102" t="str">
        <f t="shared" si="94"/>
        <v>0</v>
      </c>
      <c r="BH65" s="238">
        <f t="shared" si="95"/>
        <v>7091</v>
      </c>
      <c r="BI65" s="239">
        <f t="shared" si="8"/>
        <v>1</v>
      </c>
      <c r="BJ65" s="57" t="s">
        <v>0</v>
      </c>
      <c r="BK65" s="62" t="str">
        <f t="shared" si="96"/>
        <v>Zoran</v>
      </c>
      <c r="BL65" s="36" t="str">
        <f t="shared" si="97"/>
        <v>Ćorić</v>
      </c>
      <c r="BM65" s="86">
        <f t="shared" si="9"/>
        <v>1885</v>
      </c>
      <c r="BN65" s="86" t="str">
        <f t="shared" si="10"/>
        <v/>
      </c>
      <c r="BO65" s="36" t="str">
        <f t="shared" si="11"/>
        <v>Zoran</v>
      </c>
      <c r="BP65" s="79" t="str">
        <f t="shared" si="12"/>
        <v>Ćorić</v>
      </c>
      <c r="BQ65" s="57" t="s">
        <v>0</v>
      </c>
      <c r="BR65" s="95" t="str">
        <f t="shared" si="13"/>
        <v/>
      </c>
      <c r="BS65" s="57" t="s">
        <v>0</v>
      </c>
      <c r="BT65" s="23" t="str">
        <f>IF(OR(BB65&lt;&gt;"NEMA",BR65&lt;&gt;""),"","SELECT '"&amp;BA65&amp;"',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5" s="57" t="s">
        <v>0</v>
      </c>
      <c r="BV65" s="172"/>
      <c r="BW65" s="172"/>
      <c r="BX65" s="172"/>
      <c r="BY65" s="57" t="s">
        <v>0</v>
      </c>
      <c r="BZ65" s="62" t="str">
        <f t="shared" si="14"/>
        <v>Zoran – Ćorić – OK Vihor – M21B</v>
      </c>
      <c r="CA65" s="63">
        <f t="shared" si="50"/>
        <v>639</v>
      </c>
      <c r="CB65" s="57" t="s">
        <v>0</v>
      </c>
      <c r="CC65" s="62" t="str">
        <f t="shared" si="16"/>
        <v>Zoran – Ćorić – OK Vihor</v>
      </c>
      <c r="CD65" s="63">
        <f t="shared" si="51"/>
        <v>639</v>
      </c>
      <c r="CE65" s="57" t="s">
        <v>0</v>
      </c>
      <c r="CF65" s="62" t="str">
        <f t="shared" si="18"/>
        <v>Zoran – Ćorić</v>
      </c>
      <c r="CG65" s="63">
        <f t="shared" si="52"/>
        <v>639</v>
      </c>
      <c r="CH65" s="57" t="s">
        <v>0</v>
      </c>
      <c r="CI65" s="68">
        <f t="shared" si="53"/>
        <v>639</v>
      </c>
      <c r="CJ65" s="86" cm="1">
        <f t="array" ref="CJ65">IF(CI65="","",INDEX(imePrezime_id,CI65,0))</f>
        <v>1885</v>
      </c>
      <c r="CK65" s="63" t="str">
        <f t="shared" si="20"/>
        <v/>
      </c>
      <c r="CL65" s="57" t="s">
        <v>0</v>
      </c>
      <c r="CM65" s="23" t="str">
        <f t="shared" si="21"/>
        <v/>
      </c>
      <c r="CN65" s="57" t="s">
        <v>0</v>
      </c>
      <c r="CO65" s="149"/>
      <c r="CP65" s="57" t="s">
        <v>0</v>
      </c>
      <c r="CQ65" s="62" t="str">
        <f t="shared" si="22"/>
        <v/>
      </c>
      <c r="CR65" s="86" t="str">
        <f>IF(CO65="","",MAX(CR$11:CR64)+1)</f>
        <v/>
      </c>
      <c r="CS65" s="63" t="str">
        <f t="shared" si="23"/>
        <v/>
      </c>
      <c r="CT65" s="57" t="s">
        <v>0</v>
      </c>
      <c r="CU65" s="23" t="str">
        <f t="shared" si="54"/>
        <v/>
      </c>
      <c r="CV65" s="57" t="s">
        <v>0</v>
      </c>
      <c r="CW65" s="72" t="str">
        <f>IF(AND(CG65="NEMA",CK65=""),MAX(CW$11:CW64)+1,"")</f>
        <v/>
      </c>
      <c r="CX65" t="s">
        <v>0</v>
      </c>
      <c r="CY65" s="152" t="str">
        <f t="shared" si="24"/>
        <v>M</v>
      </c>
      <c r="CZ65" t="s">
        <v>0</v>
      </c>
      <c r="DA65" s="62" t="str">
        <f t="shared" si="25"/>
        <v/>
      </c>
      <c r="DB65" s="79" t="str">
        <f t="shared" si="26"/>
        <v/>
      </c>
      <c r="DC65" t="s">
        <v>0</v>
      </c>
      <c r="DD65" s="23" t="str">
        <f t="shared" si="55"/>
        <v/>
      </c>
      <c r="DE65" s="57" t="s">
        <v>0</v>
      </c>
      <c r="DF65" s="95" t="str">
        <f t="shared" si="27"/>
        <v>ime-pre-klu-kat</v>
      </c>
      <c r="DG65" s="57" t="s">
        <v>0</v>
      </c>
      <c r="DH65" s="68">
        <f>IF(BZ65="","",MAX(DH$11:DH64)+1)</f>
        <v>1044</v>
      </c>
      <c r="DI65" s="86">
        <f t="shared" si="28"/>
        <v>1009</v>
      </c>
      <c r="DJ65" s="86">
        <f t="shared" si="56"/>
        <v>1885</v>
      </c>
      <c r="DK65" s="86">
        <f t="shared" si="29"/>
        <v>7091</v>
      </c>
      <c r="DL65" s="86">
        <f t="shared" si="30"/>
        <v>1</v>
      </c>
      <c r="DM65" s="86">
        <f t="shared" si="31"/>
        <v>1</v>
      </c>
      <c r="DN65" s="86">
        <f t="shared" si="57"/>
        <v>1</v>
      </c>
      <c r="DO65" s="86"/>
      <c r="DP65" s="86"/>
      <c r="DQ65" s="86"/>
      <c r="DR65" s="63" t="e">
        <f>IF(#REF!="","",#REF!)</f>
        <v>#REF!</v>
      </c>
      <c r="DS65" s="57" t="s">
        <v>0</v>
      </c>
    </row>
    <row r="66" spans="1:123" x14ac:dyDescent="0.25">
      <c r="A66" t="s">
        <v>0</v>
      </c>
      <c r="B66" s="62" t="str">
        <f>IF(csv!E57="","",csv!S57)</f>
        <v>M21B</v>
      </c>
      <c r="C66" s="36" t="s">
        <v>0</v>
      </c>
      <c r="D66" s="36" t="str">
        <f>IF(csv!E57="","",csv!E57)</f>
        <v>Tomislav</v>
      </c>
      <c r="E66" s="36" t="str">
        <f>IF(csv!D57="","",csv!D57)</f>
        <v>Jurač</v>
      </c>
      <c r="F66" s="36" t="s">
        <v>0</v>
      </c>
      <c r="G66" s="86" t="str">
        <f>IF(csv!L57="","",csv!L57)</f>
        <v/>
      </c>
      <c r="H66" s="86" t="str">
        <f>IF(csv!M57="","",csv!M57)</f>
        <v>1</v>
      </c>
      <c r="I66" s="36" t="s">
        <v>0</v>
      </c>
      <c r="J66" s="36" t="str">
        <f>IF(csv!O57="","",csv!O57)</f>
        <v>Vihor</v>
      </c>
      <c r="K66" s="36" t="str">
        <f>IF(csv!P57="","",csv!P57)</f>
        <v>OK Vihor</v>
      </c>
      <c r="L66" s="36" t="s">
        <v>0</v>
      </c>
      <c r="M66" s="79" t="str">
        <f>IF(csv!Q57="","",csv!Q57)</f>
        <v>CRO</v>
      </c>
      <c r="N66" s="57" t="s">
        <v>0</v>
      </c>
      <c r="O66" s="62" t="str">
        <f>IF(csv!E57="","",csv!S57)</f>
        <v>M21B</v>
      </c>
      <c r="P66" s="86">
        <f>IF(O66="","",IF(COUNTIF(O$11:O65,O66)=0,P65+1,P65))</f>
        <v>6</v>
      </c>
      <c r="Q66" s="102">
        <f t="shared" si="0"/>
        <v>108</v>
      </c>
      <c r="R66" s="103" t="str" cm="1">
        <f t="array" ref="R66">IF(S66="","",INDEX(natjecanjeStaze_naziv,MATCH(S66,natjecanjeStaze_stazaId,0)))</f>
        <v>M16 – M21B</v>
      </c>
      <c r="S66" s="63">
        <f t="shared" si="1"/>
        <v>1009</v>
      </c>
      <c r="T66" s="57" t="s">
        <v>0</v>
      </c>
      <c r="U66" s="191" t="str">
        <f t="shared" si="2"/>
        <v>M21B</v>
      </c>
      <c r="V66" s="57" t="s">
        <v>0</v>
      </c>
      <c r="W66" s="62" t="str">
        <f t="shared" si="78"/>
        <v>CRO</v>
      </c>
      <c r="X66" s="86">
        <f t="shared" si="3"/>
        <v>1</v>
      </c>
      <c r="Y66" s="36" t="str">
        <f t="shared" si="79"/>
        <v/>
      </c>
      <c r="Z66" s="79" t="str">
        <f>IF(Y66="","",MAX(Z$11:Z65)+1)</f>
        <v/>
      </c>
      <c r="AA66" s="57" t="s">
        <v>0</v>
      </c>
      <c r="AB66" s="149"/>
      <c r="AC66" s="57" t="s">
        <v>0</v>
      </c>
      <c r="AD66" s="23" t="str">
        <f t="shared" si="80"/>
        <v/>
      </c>
      <c r="AE66" s="57" t="s">
        <v>0</v>
      </c>
      <c r="AF66" s="191" t="str">
        <f t="shared" si="81"/>
        <v>CRO</v>
      </c>
      <c r="AG66" s="57" t="s">
        <v>0</v>
      </c>
      <c r="AH66" s="62" t="str">
        <f t="shared" si="82"/>
        <v>Vihor</v>
      </c>
      <c r="AI66" s="36" t="str">
        <f t="shared" si="83"/>
        <v>OK Vihor</v>
      </c>
      <c r="AJ66" s="86" t="str">
        <f t="shared" si="5"/>
        <v/>
      </c>
      <c r="AK66" s="36" t="str" cm="1">
        <f t="array" ref="AK66">IF(AJ66="",""&amp;AI66,IF(AJ66="NEMA",AI66,INDEX(klub_naziv,MATCH(INDEX(klubAlias_klubId,AJ66),klub_id,0))))</f>
        <v>OK Vihor</v>
      </c>
      <c r="AL66" s="36" t="str" cm="1">
        <f t="array" ref="AL66">IFERROR(INDEX(registarNatjecatelji,CG66,4),"")</f>
        <v>OK Vihor</v>
      </c>
      <c r="AM66" s="86" t="str">
        <f t="shared" si="84"/>
        <v/>
      </c>
      <c r="AN66" s="79" t="str">
        <f t="shared" si="85"/>
        <v>OK Vihor</v>
      </c>
      <c r="AO66" s="57" t="s">
        <v>0</v>
      </c>
      <c r="AP66" s="95" t="str">
        <f>IF(AJ66&lt;&gt;"NEMA","",IF(IFERROR(MATCH(AI66,AI$11:AI65,0),0)&lt;&gt;0,"",AI66))</f>
        <v/>
      </c>
      <c r="AQ66" s="57" t="s">
        <v>0</v>
      </c>
      <c r="AR66" s="149"/>
      <c r="AS66" s="57" t="s">
        <v>0</v>
      </c>
      <c r="AT66" s="62" t="str">
        <f t="shared" si="86"/>
        <v/>
      </c>
      <c r="AU66" s="36" t="str">
        <f>IF(AT66="","",MAX(AU$11:AU65)+1)</f>
        <v/>
      </c>
      <c r="AV66" s="36" t="str">
        <f t="shared" si="87"/>
        <v/>
      </c>
      <c r="AW66" s="36" t="str">
        <f t="shared" si="88"/>
        <v/>
      </c>
      <c r="AX66" s="36" t="str">
        <f>IF(AR66="","",MAX(AX$11:AX65)+1)</f>
        <v/>
      </c>
      <c r="AY66" s="103" t="str">
        <f t="shared" si="89"/>
        <v/>
      </c>
      <c r="AZ66" s="79" t="str">
        <f t="shared" si="90"/>
        <v/>
      </c>
      <c r="BA66" s="57" t="s">
        <v>0</v>
      </c>
      <c r="BB66" s="23" t="str">
        <f t="shared" si="91"/>
        <v/>
      </c>
      <c r="BC66" s="57" t="s">
        <v>0</v>
      </c>
      <c r="BD66" s="191" t="str">
        <f t="shared" si="92"/>
        <v>OK Vihor</v>
      </c>
      <c r="BE66" s="57" t="s">
        <v>0</v>
      </c>
      <c r="BF66" s="68" t="str">
        <f t="shared" si="93"/>
        <v/>
      </c>
      <c r="BG66" s="102" t="str">
        <f t="shared" si="94"/>
        <v>1</v>
      </c>
      <c r="BH66" s="238" t="str">
        <f t="shared" si="95"/>
        <v/>
      </c>
      <c r="BI66" s="239">
        <f t="shared" si="8"/>
        <v>6</v>
      </c>
      <c r="BJ66" s="57" t="s">
        <v>0</v>
      </c>
      <c r="BK66" s="62" t="str">
        <f t="shared" si="96"/>
        <v>Tomislav</v>
      </c>
      <c r="BL66" s="36" t="str">
        <f t="shared" si="97"/>
        <v>Jurač</v>
      </c>
      <c r="BM66" s="86">
        <f t="shared" si="9"/>
        <v>1567</v>
      </c>
      <c r="BN66" s="86" t="str">
        <f t="shared" si="10"/>
        <v/>
      </c>
      <c r="BO66" s="36" t="str">
        <f t="shared" si="11"/>
        <v>Tomislav</v>
      </c>
      <c r="BP66" s="79" t="str">
        <f t="shared" si="12"/>
        <v>Jurač</v>
      </c>
      <c r="BQ66" s="57" t="s">
        <v>0</v>
      </c>
      <c r="BR66" s="95" t="str">
        <f t="shared" si="13"/>
        <v/>
      </c>
      <c r="BS66" s="57" t="s">
        <v>0</v>
      </c>
      <c r="BT66" s="23" t="str">
        <f>IF(OR(BB66&lt;&gt;"NEMA",BR66&lt;&gt;""),"","SELECT '"&amp;BA66&amp;"',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6" s="57" t="s">
        <v>0</v>
      </c>
      <c r="BV66" s="172"/>
      <c r="BW66" s="172"/>
      <c r="BX66" s="172"/>
      <c r="BY66" s="57" t="s">
        <v>0</v>
      </c>
      <c r="BZ66" s="62" t="str">
        <f t="shared" si="14"/>
        <v>Tomislav – Jurač – OK Vihor – M21B</v>
      </c>
      <c r="CA66" s="63">
        <f t="shared" si="50"/>
        <v>711</v>
      </c>
      <c r="CB66" s="57" t="s">
        <v>0</v>
      </c>
      <c r="CC66" s="62" t="str">
        <f t="shared" si="16"/>
        <v>Tomislav – Jurač – OK Vihor</v>
      </c>
      <c r="CD66" s="63">
        <f t="shared" si="51"/>
        <v>711</v>
      </c>
      <c r="CE66" s="57" t="s">
        <v>0</v>
      </c>
      <c r="CF66" s="62" t="str">
        <f t="shared" si="18"/>
        <v>Tomislav – Jurač</v>
      </c>
      <c r="CG66" s="63">
        <f t="shared" si="52"/>
        <v>711</v>
      </c>
      <c r="CH66" s="57" t="s">
        <v>0</v>
      </c>
      <c r="CI66" s="68">
        <f t="shared" si="53"/>
        <v>711</v>
      </c>
      <c r="CJ66" s="86" cm="1">
        <f t="array" ref="CJ66">IF(CI66="","",INDEX(imePrezime_id,CI66,0))</f>
        <v>1567</v>
      </c>
      <c r="CK66" s="63" t="str">
        <f t="shared" si="20"/>
        <v/>
      </c>
      <c r="CL66" s="57" t="s">
        <v>0</v>
      </c>
      <c r="CM66" s="23" t="str">
        <f t="shared" si="21"/>
        <v/>
      </c>
      <c r="CN66" s="57" t="s">
        <v>0</v>
      </c>
      <c r="CO66" s="149"/>
      <c r="CP66" s="57" t="s">
        <v>0</v>
      </c>
      <c r="CQ66" s="62" t="str">
        <f t="shared" si="22"/>
        <v/>
      </c>
      <c r="CR66" s="86" t="str">
        <f>IF(CO66="","",MAX(CR$11:CR65)+1)</f>
        <v/>
      </c>
      <c r="CS66" s="63" t="str">
        <f t="shared" si="23"/>
        <v/>
      </c>
      <c r="CT66" s="57" t="s">
        <v>0</v>
      </c>
      <c r="CU66" s="23" t="str">
        <f t="shared" si="54"/>
        <v/>
      </c>
      <c r="CV66" s="57" t="s">
        <v>0</v>
      </c>
      <c r="CW66" s="72" t="str">
        <f>IF(AND(CG66="NEMA",CK66=""),MAX(CW$11:CW65)+1,"")</f>
        <v/>
      </c>
      <c r="CX66" t="s">
        <v>0</v>
      </c>
      <c r="CY66" s="152" t="str">
        <f t="shared" si="24"/>
        <v>M</v>
      </c>
      <c r="CZ66" t="s">
        <v>0</v>
      </c>
      <c r="DA66" s="62" t="str">
        <f t="shared" si="25"/>
        <v/>
      </c>
      <c r="DB66" s="79" t="str">
        <f t="shared" si="26"/>
        <v/>
      </c>
      <c r="DC66" t="s">
        <v>0</v>
      </c>
      <c r="DD66" s="23" t="str">
        <f t="shared" si="55"/>
        <v/>
      </c>
      <c r="DE66" s="57" t="s">
        <v>0</v>
      </c>
      <c r="DF66" s="95" t="str">
        <f t="shared" si="27"/>
        <v>ime-pre-klu-kat</v>
      </c>
      <c r="DG66" s="57" t="s">
        <v>0</v>
      </c>
      <c r="DH66" s="68">
        <f>IF(BZ66="","",MAX(DH$11:DH65)+1)</f>
        <v>1045</v>
      </c>
      <c r="DI66" s="86">
        <f t="shared" si="28"/>
        <v>1009</v>
      </c>
      <c r="DJ66" s="86">
        <f t="shared" si="56"/>
        <v>1567</v>
      </c>
      <c r="DK66" s="86" t="str">
        <f t="shared" si="29"/>
        <v/>
      </c>
      <c r="DL66" s="86">
        <f t="shared" si="30"/>
        <v>6</v>
      </c>
      <c r="DM66" s="86">
        <f t="shared" si="31"/>
        <v>1</v>
      </c>
      <c r="DN66" s="86">
        <f t="shared" si="57"/>
        <v>1</v>
      </c>
      <c r="DO66" s="86"/>
      <c r="DP66" s="86"/>
      <c r="DQ66" s="86"/>
      <c r="DR66" s="63" t="e">
        <f>IF(#REF!="","",#REF!)</f>
        <v>#REF!</v>
      </c>
      <c r="DS66" s="57" t="s">
        <v>0</v>
      </c>
    </row>
    <row r="67" spans="1:123" x14ac:dyDescent="0.25">
      <c r="A67" t="s">
        <v>0</v>
      </c>
      <c r="B67" s="62" t="str">
        <f>IF(csv!E58="","",csv!S58)</f>
        <v>M21B</v>
      </c>
      <c r="C67" s="36" t="s">
        <v>0</v>
      </c>
      <c r="D67" s="36" t="str">
        <f>IF(csv!E58="","",csv!E58)</f>
        <v>Zdravko</v>
      </c>
      <c r="E67" s="36" t="str">
        <f>IF(csv!D58="","",csv!D58)</f>
        <v>Tonković</v>
      </c>
      <c r="F67" s="36" t="s">
        <v>0</v>
      </c>
      <c r="G67" s="86" t="str">
        <f>IF(csv!L58="","",csv!L58)</f>
        <v/>
      </c>
      <c r="H67" s="86" t="str">
        <f>IF(csv!M58="","",csv!M58)</f>
        <v>1</v>
      </c>
      <c r="I67" s="36" t="s">
        <v>0</v>
      </c>
      <c r="J67" s="36" t="str">
        <f>IF(csv!O58="","",csv!O58)</f>
        <v>KAP</v>
      </c>
      <c r="K67" s="36" t="str">
        <f>IF(csv!P58="","",csv!P58)</f>
        <v>OK Kapela</v>
      </c>
      <c r="L67" s="36" t="s">
        <v>0</v>
      </c>
      <c r="M67" s="79" t="str">
        <f>IF(csv!Q58="","",csv!Q58)</f>
        <v>CRO</v>
      </c>
      <c r="N67" s="57" t="s">
        <v>0</v>
      </c>
      <c r="O67" s="62" t="str">
        <f>IF(csv!E58="","",csv!S58)</f>
        <v>M21B</v>
      </c>
      <c r="P67" s="86">
        <f>IF(O67="","",IF(COUNTIF(O$11:O66,O67)=0,P66+1,P66))</f>
        <v>6</v>
      </c>
      <c r="Q67" s="102">
        <f t="shared" si="0"/>
        <v>108</v>
      </c>
      <c r="R67" s="103" t="str" cm="1">
        <f t="array" ref="R67">IF(S67="","",INDEX(natjecanjeStaze_naziv,MATCH(S67,natjecanjeStaze_stazaId,0)))</f>
        <v>M16 – M21B</v>
      </c>
      <c r="S67" s="63">
        <f t="shared" si="1"/>
        <v>1009</v>
      </c>
      <c r="T67" s="57" t="s">
        <v>0</v>
      </c>
      <c r="U67" s="191" t="str">
        <f t="shared" si="2"/>
        <v>M21B</v>
      </c>
      <c r="V67" s="57" t="s">
        <v>0</v>
      </c>
      <c r="W67" s="62" t="str">
        <f t="shared" si="78"/>
        <v>CRO</v>
      </c>
      <c r="X67" s="86">
        <f t="shared" si="3"/>
        <v>1</v>
      </c>
      <c r="Y67" s="36" t="str">
        <f t="shared" si="79"/>
        <v/>
      </c>
      <c r="Z67" s="79" t="str">
        <f>IF(Y67="","",MAX(Z$11:Z66)+1)</f>
        <v/>
      </c>
      <c r="AA67" s="57" t="s">
        <v>0</v>
      </c>
      <c r="AB67" s="149"/>
      <c r="AC67" s="57" t="s">
        <v>0</v>
      </c>
      <c r="AD67" s="23" t="str">
        <f t="shared" si="80"/>
        <v/>
      </c>
      <c r="AE67" s="57" t="s">
        <v>0</v>
      </c>
      <c r="AF67" s="191" t="str">
        <f t="shared" si="81"/>
        <v>CRO</v>
      </c>
      <c r="AG67" s="57" t="s">
        <v>0</v>
      </c>
      <c r="AH67" s="62" t="str">
        <f t="shared" si="82"/>
        <v>KAP</v>
      </c>
      <c r="AI67" s="36" t="str">
        <f t="shared" si="83"/>
        <v>OK Kapela</v>
      </c>
      <c r="AJ67" s="86" t="str">
        <f t="shared" si="5"/>
        <v/>
      </c>
      <c r="AK67" s="36" t="str" cm="1">
        <f t="array" ref="AK67">IF(AJ67="",""&amp;AI67,IF(AJ67="NEMA",AI67,INDEX(klub_naziv,MATCH(INDEX(klubAlias_klubId,AJ67),klub_id,0))))</f>
        <v>OK Kapela</v>
      </c>
      <c r="AL67" s="36" t="str" cm="1">
        <f t="array" ref="AL67">IFERROR(INDEX(registarNatjecatelji,CG67,4),"")</f>
        <v>OK Kapela</v>
      </c>
      <c r="AM67" s="86" t="str">
        <f t="shared" si="84"/>
        <v/>
      </c>
      <c r="AN67" s="79" t="str">
        <f t="shared" si="85"/>
        <v>OK Kapela</v>
      </c>
      <c r="AO67" s="57" t="s">
        <v>0</v>
      </c>
      <c r="AP67" s="95" t="str">
        <f>IF(AJ67&lt;&gt;"NEMA","",IF(IFERROR(MATCH(AI67,AI$11:AI66,0),0)&lt;&gt;0,"",AI67))</f>
        <v/>
      </c>
      <c r="AQ67" s="57" t="s">
        <v>0</v>
      </c>
      <c r="AR67" s="149"/>
      <c r="AS67" s="57" t="s">
        <v>0</v>
      </c>
      <c r="AT67" s="62" t="str">
        <f t="shared" si="86"/>
        <v/>
      </c>
      <c r="AU67" s="36" t="str">
        <f>IF(AT67="","",MAX(AU$11:AU66)+1)</f>
        <v/>
      </c>
      <c r="AV67" s="36" t="str">
        <f t="shared" si="87"/>
        <v/>
      </c>
      <c r="AW67" s="36" t="str">
        <f t="shared" si="88"/>
        <v/>
      </c>
      <c r="AX67" s="36" t="str">
        <f>IF(AR67="","",MAX(AX$11:AX66)+1)</f>
        <v/>
      </c>
      <c r="AY67" s="103" t="str">
        <f t="shared" si="89"/>
        <v/>
      </c>
      <c r="AZ67" s="79" t="str">
        <f t="shared" si="90"/>
        <v/>
      </c>
      <c r="BA67" s="57" t="s">
        <v>0</v>
      </c>
      <c r="BB67" s="23" t="str">
        <f t="shared" si="91"/>
        <v/>
      </c>
      <c r="BC67" s="57" t="s">
        <v>0</v>
      </c>
      <c r="BD67" s="191" t="str">
        <f t="shared" si="92"/>
        <v>OK Kapela</v>
      </c>
      <c r="BE67" s="57" t="s">
        <v>0</v>
      </c>
      <c r="BF67" s="68" t="str">
        <f t="shared" si="93"/>
        <v/>
      </c>
      <c r="BG67" s="102" t="str">
        <f t="shared" si="94"/>
        <v>1</v>
      </c>
      <c r="BH67" s="238" t="str">
        <f t="shared" si="95"/>
        <v/>
      </c>
      <c r="BI67" s="239">
        <f t="shared" si="8"/>
        <v>6</v>
      </c>
      <c r="BJ67" s="57" t="s">
        <v>0</v>
      </c>
      <c r="BK67" s="62" t="str">
        <f t="shared" si="96"/>
        <v>Zdravko</v>
      </c>
      <c r="BL67" s="36" t="str">
        <f t="shared" si="97"/>
        <v>Tonković</v>
      </c>
      <c r="BM67" s="86">
        <f t="shared" si="9"/>
        <v>1420</v>
      </c>
      <c r="BN67" s="86" t="str">
        <f t="shared" si="10"/>
        <v/>
      </c>
      <c r="BO67" s="36" t="str">
        <f t="shared" si="11"/>
        <v>Zdravko</v>
      </c>
      <c r="BP67" s="79" t="str">
        <f t="shared" si="12"/>
        <v>Tonković</v>
      </c>
      <c r="BQ67" s="57" t="s">
        <v>0</v>
      </c>
      <c r="BR67" s="95" t="str">
        <f t="shared" si="13"/>
        <v/>
      </c>
      <c r="BS67" s="57" t="s">
        <v>0</v>
      </c>
      <c r="BT67" s="23" t="str">
        <f>IF(OR(BB67&lt;&gt;"NEMA",BR67&lt;&gt;""),"","SELECT '"&amp;BA67&amp;"',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7" s="57" t="s">
        <v>0</v>
      </c>
      <c r="BV67" s="172"/>
      <c r="BW67" s="172"/>
      <c r="BX67" s="172"/>
      <c r="BY67" s="57" t="s">
        <v>0</v>
      </c>
      <c r="BZ67" s="62" t="str">
        <f t="shared" si="14"/>
        <v>Zdravko – Tonković – OK Kapela – M21B</v>
      </c>
      <c r="CA67" s="63">
        <f t="shared" si="50"/>
        <v>313</v>
      </c>
      <c r="CB67" s="57" t="s">
        <v>0</v>
      </c>
      <c r="CC67" s="62" t="str">
        <f t="shared" si="16"/>
        <v>Zdravko – Tonković – OK Kapela</v>
      </c>
      <c r="CD67" s="63">
        <f t="shared" si="51"/>
        <v>313</v>
      </c>
      <c r="CE67" s="57" t="s">
        <v>0</v>
      </c>
      <c r="CF67" s="62" t="str">
        <f t="shared" si="18"/>
        <v>Zdravko – Tonković</v>
      </c>
      <c r="CG67" s="63">
        <f t="shared" si="52"/>
        <v>313</v>
      </c>
      <c r="CH67" s="57" t="s">
        <v>0</v>
      </c>
      <c r="CI67" s="68">
        <f t="shared" si="53"/>
        <v>313</v>
      </c>
      <c r="CJ67" s="86" cm="1">
        <f t="array" ref="CJ67">IF(CI67="","",INDEX(imePrezime_id,CI67,0))</f>
        <v>1420</v>
      </c>
      <c r="CK67" s="63" t="str">
        <f t="shared" si="20"/>
        <v/>
      </c>
      <c r="CL67" s="57" t="s">
        <v>0</v>
      </c>
      <c r="CM67" s="23" t="str">
        <f t="shared" si="21"/>
        <v/>
      </c>
      <c r="CN67" s="57" t="s">
        <v>0</v>
      </c>
      <c r="CO67" s="149"/>
      <c r="CP67" s="57" t="s">
        <v>0</v>
      </c>
      <c r="CQ67" s="62" t="str">
        <f t="shared" si="22"/>
        <v/>
      </c>
      <c r="CR67" s="86" t="str">
        <f>IF(CO67="","",MAX(CR$11:CR66)+1)</f>
        <v/>
      </c>
      <c r="CS67" s="63" t="str">
        <f t="shared" si="23"/>
        <v/>
      </c>
      <c r="CT67" s="57" t="s">
        <v>0</v>
      </c>
      <c r="CU67" s="23" t="str">
        <f t="shared" si="54"/>
        <v/>
      </c>
      <c r="CV67" s="57" t="s">
        <v>0</v>
      </c>
      <c r="CW67" s="72" t="str">
        <f>IF(AND(CG67="NEMA",CK67=""),MAX(CW$11:CW66)+1,"")</f>
        <v/>
      </c>
      <c r="CX67" t="s">
        <v>0</v>
      </c>
      <c r="CY67" s="152" t="str">
        <f t="shared" si="24"/>
        <v>M</v>
      </c>
      <c r="CZ67" t="s">
        <v>0</v>
      </c>
      <c r="DA67" s="62" t="str">
        <f t="shared" si="25"/>
        <v/>
      </c>
      <c r="DB67" s="79" t="str">
        <f t="shared" si="26"/>
        <v/>
      </c>
      <c r="DC67" t="s">
        <v>0</v>
      </c>
      <c r="DD67" s="23" t="str">
        <f t="shared" si="55"/>
        <v/>
      </c>
      <c r="DE67" s="57" t="s">
        <v>0</v>
      </c>
      <c r="DF67" s="95" t="str">
        <f t="shared" si="27"/>
        <v>ime-pre-klu-kat</v>
      </c>
      <c r="DG67" s="57" t="s">
        <v>0</v>
      </c>
      <c r="DH67" s="68">
        <f>IF(BZ67="","",MAX(DH$11:DH66)+1)</f>
        <v>1046</v>
      </c>
      <c r="DI67" s="86">
        <f t="shared" si="28"/>
        <v>1009</v>
      </c>
      <c r="DJ67" s="86">
        <f t="shared" si="56"/>
        <v>1420</v>
      </c>
      <c r="DK67" s="86" t="str">
        <f t="shared" si="29"/>
        <v/>
      </c>
      <c r="DL67" s="86">
        <f t="shared" si="30"/>
        <v>6</v>
      </c>
      <c r="DM67" s="86">
        <f t="shared" si="31"/>
        <v>1</v>
      </c>
      <c r="DN67" s="86">
        <f t="shared" si="57"/>
        <v>1</v>
      </c>
      <c r="DO67" s="86"/>
      <c r="DP67" s="86"/>
      <c r="DQ67" s="86"/>
      <c r="DR67" s="63" t="e">
        <f>IF(#REF!="","",#REF!)</f>
        <v>#REF!</v>
      </c>
      <c r="DS67" s="57" t="s">
        <v>0</v>
      </c>
    </row>
    <row r="68" spans="1:123" x14ac:dyDescent="0.25">
      <c r="A68" t="s">
        <v>0</v>
      </c>
      <c r="B68" s="62" t="str">
        <f>IF(csv!E59="","",csv!S59)</f>
        <v>M21B</v>
      </c>
      <c r="C68" s="36" t="s">
        <v>0</v>
      </c>
      <c r="D68" s="36" t="str">
        <f>IF(csv!E59="","",csv!E59)</f>
        <v>Dino</v>
      </c>
      <c r="E68" s="36" t="str">
        <f>IF(csv!D59="","",csv!D59)</f>
        <v>Martinović</v>
      </c>
      <c r="F68" s="36" t="s">
        <v>0</v>
      </c>
      <c r="G68" s="86" t="str">
        <f>IF(csv!L59="","",csv!L59)</f>
        <v/>
      </c>
      <c r="H68" s="86" t="str">
        <f>IF(csv!M59="","",csv!M59)</f>
        <v>2</v>
      </c>
      <c r="I68" s="36" t="s">
        <v>0</v>
      </c>
      <c r="J68" s="36" t="str">
        <f>IF(csv!O59="","",csv!O59)</f>
        <v>Vihor</v>
      </c>
      <c r="K68" s="36" t="str">
        <f>IF(csv!P59="","",csv!P59)</f>
        <v>OK Vihor</v>
      </c>
      <c r="L68" s="36" t="s">
        <v>0</v>
      </c>
      <c r="M68" s="79" t="str">
        <f>IF(csv!Q59="","",csv!Q59)</f>
        <v>CRO</v>
      </c>
      <c r="N68" s="57" t="s">
        <v>0</v>
      </c>
      <c r="O68" s="62" t="str">
        <f>IF(csv!E59="","",csv!S59)</f>
        <v>M21B</v>
      </c>
      <c r="P68" s="86">
        <f>IF(O68="","",IF(COUNTIF(O$11:O67,O68)=0,P67+1,P67))</f>
        <v>6</v>
      </c>
      <c r="Q68" s="102">
        <f t="shared" si="0"/>
        <v>108</v>
      </c>
      <c r="R68" s="103" t="str" cm="1">
        <f t="array" ref="R68">IF(S68="","",INDEX(natjecanjeStaze_naziv,MATCH(S68,natjecanjeStaze_stazaId,0)))</f>
        <v>M16 – M21B</v>
      </c>
      <c r="S68" s="63">
        <f t="shared" si="1"/>
        <v>1009</v>
      </c>
      <c r="T68" s="57" t="s">
        <v>0</v>
      </c>
      <c r="U68" s="191" t="str">
        <f t="shared" si="2"/>
        <v>M21B</v>
      </c>
      <c r="V68" s="57" t="s">
        <v>0</v>
      </c>
      <c r="W68" s="62" t="str">
        <f t="shared" si="78"/>
        <v>CRO</v>
      </c>
      <c r="X68" s="86">
        <f t="shared" si="3"/>
        <v>1</v>
      </c>
      <c r="Y68" s="36" t="str">
        <f t="shared" si="79"/>
        <v/>
      </c>
      <c r="Z68" s="79" t="str">
        <f>IF(Y68="","",MAX(Z$11:Z67)+1)</f>
        <v/>
      </c>
      <c r="AA68" s="57" t="s">
        <v>0</v>
      </c>
      <c r="AB68" s="149"/>
      <c r="AC68" s="57" t="s">
        <v>0</v>
      </c>
      <c r="AD68" s="23" t="str">
        <f t="shared" si="80"/>
        <v/>
      </c>
      <c r="AE68" s="57" t="s">
        <v>0</v>
      </c>
      <c r="AF68" s="191" t="str">
        <f t="shared" si="81"/>
        <v>CRO</v>
      </c>
      <c r="AG68" s="57" t="s">
        <v>0</v>
      </c>
      <c r="AH68" s="62" t="str">
        <f t="shared" si="82"/>
        <v>Vihor</v>
      </c>
      <c r="AI68" s="36" t="str">
        <f t="shared" si="83"/>
        <v>OK Vihor</v>
      </c>
      <c r="AJ68" s="86" t="str">
        <f t="shared" si="5"/>
        <v/>
      </c>
      <c r="AK68" s="36" t="str" cm="1">
        <f t="array" ref="AK68">IF(AJ68="",""&amp;AI68,IF(AJ68="NEMA",AI68,INDEX(klub_naziv,MATCH(INDEX(klubAlias_klubId,AJ68),klub_id,0))))</f>
        <v>OK Vihor</v>
      </c>
      <c r="AL68" s="36" t="str" cm="1">
        <f t="array" ref="AL68">IFERROR(INDEX(registarNatjecatelji,CG68,4),"")</f>
        <v>OK Vihor</v>
      </c>
      <c r="AM68" s="86" t="str">
        <f t="shared" si="84"/>
        <v/>
      </c>
      <c r="AN68" s="79" t="str">
        <f t="shared" si="85"/>
        <v>OK Vihor</v>
      </c>
      <c r="AO68" s="57" t="s">
        <v>0</v>
      </c>
      <c r="AP68" s="95" t="str">
        <f>IF(AJ68&lt;&gt;"NEMA","",IF(IFERROR(MATCH(AI68,AI$11:AI67,0),0)&lt;&gt;0,"",AI68))</f>
        <v/>
      </c>
      <c r="AQ68" s="57" t="s">
        <v>0</v>
      </c>
      <c r="AR68" s="149"/>
      <c r="AS68" s="57" t="s">
        <v>0</v>
      </c>
      <c r="AT68" s="62" t="str">
        <f t="shared" si="86"/>
        <v/>
      </c>
      <c r="AU68" s="36" t="str">
        <f>IF(AT68="","",MAX(AU$11:AU67)+1)</f>
        <v/>
      </c>
      <c r="AV68" s="36" t="str">
        <f t="shared" si="87"/>
        <v/>
      </c>
      <c r="AW68" s="36" t="str">
        <f t="shared" si="88"/>
        <v/>
      </c>
      <c r="AX68" s="36" t="str">
        <f>IF(AR68="","",MAX(AX$11:AX67)+1)</f>
        <v/>
      </c>
      <c r="AY68" s="103" t="str">
        <f t="shared" si="89"/>
        <v/>
      </c>
      <c r="AZ68" s="79" t="str">
        <f t="shared" si="90"/>
        <v/>
      </c>
      <c r="BA68" s="57" t="s">
        <v>0</v>
      </c>
      <c r="BB68" s="23" t="str">
        <f t="shared" si="91"/>
        <v/>
      </c>
      <c r="BC68" s="57" t="s">
        <v>0</v>
      </c>
      <c r="BD68" s="191" t="str">
        <f t="shared" si="92"/>
        <v>OK Vihor</v>
      </c>
      <c r="BE68" s="57" t="s">
        <v>0</v>
      </c>
      <c r="BF68" s="68" t="str">
        <f t="shared" si="93"/>
        <v/>
      </c>
      <c r="BG68" s="102" t="str">
        <f t="shared" si="94"/>
        <v>2</v>
      </c>
      <c r="BH68" s="238" t="str">
        <f t="shared" si="95"/>
        <v/>
      </c>
      <c r="BI68" s="239">
        <f t="shared" si="8"/>
        <v>4</v>
      </c>
      <c r="BJ68" s="57" t="s">
        <v>0</v>
      </c>
      <c r="BK68" s="62" t="str">
        <f t="shared" si="96"/>
        <v>Dino</v>
      </c>
      <c r="BL68" s="36" t="str">
        <f t="shared" si="97"/>
        <v>Martinović</v>
      </c>
      <c r="BM68" s="86">
        <f t="shared" si="9"/>
        <v>1942</v>
      </c>
      <c r="BN68" s="86" t="str">
        <f t="shared" si="10"/>
        <v/>
      </c>
      <c r="BO68" s="36" t="str">
        <f t="shared" si="11"/>
        <v>Dino</v>
      </c>
      <c r="BP68" s="79" t="str">
        <f t="shared" si="12"/>
        <v>Martinović</v>
      </c>
      <c r="BQ68" s="57" t="s">
        <v>0</v>
      </c>
      <c r="BR68" s="95" t="str">
        <f t="shared" si="13"/>
        <v/>
      </c>
      <c r="BS68" s="57" t="s">
        <v>0</v>
      </c>
      <c r="BT68" s="23" t="str">
        <f>IF(OR(BB68&lt;&gt;"NEMA",BR68&lt;&gt;""),"","SELECT '"&amp;BA68&amp;"',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8" s="57" t="s">
        <v>0</v>
      </c>
      <c r="BV68" s="172"/>
      <c r="BW68" s="172"/>
      <c r="BX68" s="172"/>
      <c r="BY68" s="57" t="s">
        <v>0</v>
      </c>
      <c r="BZ68" s="62" t="str">
        <f t="shared" si="14"/>
        <v>Dino – Martinović – OK Vihor – M21B</v>
      </c>
      <c r="CA68" s="63">
        <f t="shared" si="50"/>
        <v>785</v>
      </c>
      <c r="CB68" s="57" t="s">
        <v>0</v>
      </c>
      <c r="CC68" s="62" t="str">
        <f t="shared" si="16"/>
        <v>Dino – Martinović – OK Vihor</v>
      </c>
      <c r="CD68" s="63">
        <f t="shared" si="51"/>
        <v>785</v>
      </c>
      <c r="CE68" s="57" t="s">
        <v>0</v>
      </c>
      <c r="CF68" s="62" t="str">
        <f t="shared" si="18"/>
        <v>Dino – Martinović</v>
      </c>
      <c r="CG68" s="63">
        <f t="shared" si="52"/>
        <v>785</v>
      </c>
      <c r="CH68" s="57" t="s">
        <v>0</v>
      </c>
      <c r="CI68" s="68">
        <f t="shared" si="53"/>
        <v>785</v>
      </c>
      <c r="CJ68" s="86" cm="1">
        <f t="array" ref="CJ68">IF(CI68="","",INDEX(imePrezime_id,CI68,0))</f>
        <v>1942</v>
      </c>
      <c r="CK68" s="63" t="str">
        <f t="shared" si="20"/>
        <v/>
      </c>
      <c r="CL68" s="57" t="s">
        <v>0</v>
      </c>
      <c r="CM68" s="23" t="str">
        <f t="shared" si="21"/>
        <v/>
      </c>
      <c r="CN68" s="57" t="s">
        <v>0</v>
      </c>
      <c r="CO68" s="149"/>
      <c r="CP68" s="57" t="s">
        <v>0</v>
      </c>
      <c r="CQ68" s="62" t="str">
        <f t="shared" si="22"/>
        <v/>
      </c>
      <c r="CR68" s="86" t="str">
        <f>IF(CO68="","",MAX(CR$11:CR67)+1)</f>
        <v/>
      </c>
      <c r="CS68" s="63" t="str">
        <f t="shared" si="23"/>
        <v/>
      </c>
      <c r="CT68" s="57" t="s">
        <v>0</v>
      </c>
      <c r="CU68" s="23" t="str">
        <f t="shared" si="54"/>
        <v/>
      </c>
      <c r="CV68" s="57" t="s">
        <v>0</v>
      </c>
      <c r="CW68" s="72" t="str">
        <f>IF(AND(CG68="NEMA",CK68=""),MAX(CW$11:CW67)+1,"")</f>
        <v/>
      </c>
      <c r="CX68" t="s">
        <v>0</v>
      </c>
      <c r="CY68" s="152" t="str">
        <f t="shared" si="24"/>
        <v>M</v>
      </c>
      <c r="CZ68" t="s">
        <v>0</v>
      </c>
      <c r="DA68" s="62" t="str">
        <f t="shared" si="25"/>
        <v/>
      </c>
      <c r="DB68" s="79" t="str">
        <f t="shared" si="26"/>
        <v/>
      </c>
      <c r="DC68" t="s">
        <v>0</v>
      </c>
      <c r="DD68" s="23" t="str">
        <f t="shared" si="55"/>
        <v/>
      </c>
      <c r="DE68" s="57" t="s">
        <v>0</v>
      </c>
      <c r="DF68" s="95" t="str">
        <f t="shared" si="27"/>
        <v>ime-pre-klu-kat</v>
      </c>
      <c r="DG68" s="57" t="s">
        <v>0</v>
      </c>
      <c r="DH68" s="68">
        <f>IF(BZ68="","",MAX(DH$11:DH67)+1)</f>
        <v>1047</v>
      </c>
      <c r="DI68" s="86">
        <f t="shared" si="28"/>
        <v>1009</v>
      </c>
      <c r="DJ68" s="86">
        <f t="shared" si="56"/>
        <v>1942</v>
      </c>
      <c r="DK68" s="86" t="str">
        <f t="shared" si="29"/>
        <v/>
      </c>
      <c r="DL68" s="86">
        <f t="shared" si="30"/>
        <v>4</v>
      </c>
      <c r="DM68" s="86">
        <f t="shared" si="31"/>
        <v>1</v>
      </c>
      <c r="DN68" s="86">
        <f t="shared" si="57"/>
        <v>1</v>
      </c>
      <c r="DO68" s="86"/>
      <c r="DP68" s="86"/>
      <c r="DQ68" s="86"/>
      <c r="DR68" s="63" t="e">
        <f>IF(#REF!="","",#REF!)</f>
        <v>#REF!</v>
      </c>
      <c r="DS68" s="57" t="s">
        <v>0</v>
      </c>
    </row>
    <row r="69" spans="1:123" x14ac:dyDescent="0.25">
      <c r="A69" t="s">
        <v>0</v>
      </c>
      <c r="B69" s="62" t="str">
        <f>IF(csv!E60="","",csv!S60)</f>
        <v>M21B</v>
      </c>
      <c r="C69" s="36" t="s">
        <v>0</v>
      </c>
      <c r="D69" s="36" t="str">
        <f>IF(csv!E60="","",csv!E60)</f>
        <v>Karlo</v>
      </c>
      <c r="E69" s="36" t="str">
        <f>IF(csv!D60="","",csv!D60)</f>
        <v>Težak</v>
      </c>
      <c r="F69" s="36" t="s">
        <v>0</v>
      </c>
      <c r="G69" s="86" t="str">
        <f>IF(csv!L60="","",csv!L60)</f>
        <v/>
      </c>
      <c r="H69" s="86" t="str">
        <f>IF(csv!M60="","",csv!M60)</f>
        <v>1</v>
      </c>
      <c r="I69" s="36" t="s">
        <v>0</v>
      </c>
      <c r="J69" s="36" t="str">
        <f>IF(csv!O60="","",csv!O60)</f>
        <v>Vihor</v>
      </c>
      <c r="K69" s="36" t="str">
        <f>IF(csv!P60="","",csv!P60)</f>
        <v>OK Vihor</v>
      </c>
      <c r="L69" s="36" t="s">
        <v>0</v>
      </c>
      <c r="M69" s="79" t="str">
        <f>IF(csv!Q60="","",csv!Q60)</f>
        <v>CRO</v>
      </c>
      <c r="N69" s="57" t="s">
        <v>0</v>
      </c>
      <c r="O69" s="62" t="str">
        <f>IF(csv!E60="","",csv!S60)</f>
        <v>M21B</v>
      </c>
      <c r="P69" s="86">
        <f>IF(O69="","",IF(COUNTIF(O$11:O68,O69)=0,P68+1,P68))</f>
        <v>6</v>
      </c>
      <c r="Q69" s="102">
        <f t="shared" si="0"/>
        <v>108</v>
      </c>
      <c r="R69" s="103" t="str" cm="1">
        <f t="array" ref="R69">IF(S69="","",INDEX(natjecanjeStaze_naziv,MATCH(S69,natjecanjeStaze_stazaId,0)))</f>
        <v>M16 – M21B</v>
      </c>
      <c r="S69" s="63">
        <f t="shared" si="1"/>
        <v>1009</v>
      </c>
      <c r="T69" s="57" t="s">
        <v>0</v>
      </c>
      <c r="U69" s="191" t="str">
        <f t="shared" si="2"/>
        <v>M21B</v>
      </c>
      <c r="V69" s="57" t="s">
        <v>0</v>
      </c>
      <c r="W69" s="62" t="str">
        <f t="shared" si="78"/>
        <v>CRO</v>
      </c>
      <c r="X69" s="86">
        <f t="shared" si="3"/>
        <v>1</v>
      </c>
      <c r="Y69" s="36" t="str">
        <f t="shared" si="79"/>
        <v/>
      </c>
      <c r="Z69" s="79" t="str">
        <f>IF(Y69="","",MAX(Z$11:Z68)+1)</f>
        <v/>
      </c>
      <c r="AA69" s="57" t="s">
        <v>0</v>
      </c>
      <c r="AB69" s="149"/>
      <c r="AC69" s="57" t="s">
        <v>0</v>
      </c>
      <c r="AD69" s="23" t="str">
        <f t="shared" si="80"/>
        <v/>
      </c>
      <c r="AE69" s="57" t="s">
        <v>0</v>
      </c>
      <c r="AF69" s="191" t="str">
        <f t="shared" si="81"/>
        <v>CRO</v>
      </c>
      <c r="AG69" s="57" t="s">
        <v>0</v>
      </c>
      <c r="AH69" s="62" t="str">
        <f t="shared" si="82"/>
        <v>Vihor</v>
      </c>
      <c r="AI69" s="36" t="str">
        <f t="shared" si="83"/>
        <v>OK Vihor</v>
      </c>
      <c r="AJ69" s="86" t="str">
        <f t="shared" si="5"/>
        <v/>
      </c>
      <c r="AK69" s="36" t="str" cm="1">
        <f t="array" ref="AK69">IF(AJ69="",""&amp;AI69,IF(AJ69="NEMA",AI69,INDEX(klub_naziv,MATCH(INDEX(klubAlias_klubId,AJ69),klub_id,0))))</f>
        <v>OK Vihor</v>
      </c>
      <c r="AL69" s="36" t="str" cm="1">
        <f t="array" ref="AL69">IFERROR(INDEX(registarNatjecatelji,CG69,4),"")</f>
        <v>OK Vihor</v>
      </c>
      <c r="AM69" s="86" t="str">
        <f t="shared" si="84"/>
        <v/>
      </c>
      <c r="AN69" s="79" t="str">
        <f t="shared" si="85"/>
        <v>OK Vihor</v>
      </c>
      <c r="AO69" s="57" t="s">
        <v>0</v>
      </c>
      <c r="AP69" s="95" t="str">
        <f>IF(AJ69&lt;&gt;"NEMA","",IF(IFERROR(MATCH(AI69,AI$11:AI68,0),0)&lt;&gt;0,"",AI69))</f>
        <v/>
      </c>
      <c r="AQ69" s="57" t="s">
        <v>0</v>
      </c>
      <c r="AR69" s="149"/>
      <c r="AS69" s="57" t="s">
        <v>0</v>
      </c>
      <c r="AT69" s="62" t="str">
        <f t="shared" si="86"/>
        <v/>
      </c>
      <c r="AU69" s="36" t="str">
        <f>IF(AT69="","",MAX(AU$11:AU68)+1)</f>
        <v/>
      </c>
      <c r="AV69" s="36" t="str">
        <f t="shared" si="87"/>
        <v/>
      </c>
      <c r="AW69" s="36" t="str">
        <f t="shared" si="88"/>
        <v/>
      </c>
      <c r="AX69" s="36" t="str">
        <f>IF(AR69="","",MAX(AX$11:AX68)+1)</f>
        <v/>
      </c>
      <c r="AY69" s="103" t="str">
        <f t="shared" si="89"/>
        <v/>
      </c>
      <c r="AZ69" s="79" t="str">
        <f t="shared" si="90"/>
        <v/>
      </c>
      <c r="BA69" s="57" t="s">
        <v>0</v>
      </c>
      <c r="BB69" s="23" t="str">
        <f t="shared" si="91"/>
        <v/>
      </c>
      <c r="BC69" s="57" t="s">
        <v>0</v>
      </c>
      <c r="BD69" s="191" t="str">
        <f t="shared" si="92"/>
        <v>OK Vihor</v>
      </c>
      <c r="BE69" s="57" t="s">
        <v>0</v>
      </c>
      <c r="BF69" s="68" t="str">
        <f t="shared" si="93"/>
        <v/>
      </c>
      <c r="BG69" s="102" t="str">
        <f t="shared" si="94"/>
        <v>1</v>
      </c>
      <c r="BH69" s="238" t="str">
        <f t="shared" si="95"/>
        <v/>
      </c>
      <c r="BI69" s="239">
        <f t="shared" si="8"/>
        <v>6</v>
      </c>
      <c r="BJ69" s="57" t="s">
        <v>0</v>
      </c>
      <c r="BK69" s="62" t="str">
        <f t="shared" si="96"/>
        <v>Karlo</v>
      </c>
      <c r="BL69" s="36" t="str">
        <f t="shared" si="97"/>
        <v>Težak</v>
      </c>
      <c r="BM69" s="86">
        <f t="shared" si="9"/>
        <v>1114</v>
      </c>
      <c r="BN69" s="86" t="str">
        <f t="shared" si="10"/>
        <v/>
      </c>
      <c r="BO69" s="36" t="str">
        <f t="shared" si="11"/>
        <v>Karlo</v>
      </c>
      <c r="BP69" s="79" t="str">
        <f t="shared" si="12"/>
        <v>Težak</v>
      </c>
      <c r="BQ69" s="57" t="s">
        <v>0</v>
      </c>
      <c r="BR69" s="95" t="str">
        <f t="shared" si="13"/>
        <v/>
      </c>
      <c r="BS69" s="57" t="s">
        <v>0</v>
      </c>
      <c r="BT69" s="23" t="str">
        <f>IF(OR(BB69&lt;&gt;"NEMA",BR69&lt;&gt;""),"","SELECT '"&amp;BA69&amp;"',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69" s="57" t="s">
        <v>0</v>
      </c>
      <c r="BV69" s="172"/>
      <c r="BW69" s="172"/>
      <c r="BX69" s="172"/>
      <c r="BY69" s="57" t="s">
        <v>0</v>
      </c>
      <c r="BZ69" s="62" t="str">
        <f t="shared" si="14"/>
        <v>Karlo – Težak – OK Vihor – M21B</v>
      </c>
      <c r="CA69" s="63">
        <f t="shared" si="50"/>
        <v>912</v>
      </c>
      <c r="CB69" s="57" t="s">
        <v>0</v>
      </c>
      <c r="CC69" s="62" t="str">
        <f t="shared" si="16"/>
        <v>Karlo – Težak – OK Vihor</v>
      </c>
      <c r="CD69" s="63">
        <f t="shared" si="51"/>
        <v>912</v>
      </c>
      <c r="CE69" s="57" t="s">
        <v>0</v>
      </c>
      <c r="CF69" s="62" t="str">
        <f t="shared" si="18"/>
        <v>Karlo – Težak</v>
      </c>
      <c r="CG69" s="63">
        <f t="shared" si="52"/>
        <v>912</v>
      </c>
      <c r="CH69" s="57" t="s">
        <v>0</v>
      </c>
      <c r="CI69" s="68">
        <f t="shared" si="53"/>
        <v>912</v>
      </c>
      <c r="CJ69" s="86" cm="1">
        <f t="array" ref="CJ69">IF(CI69="","",INDEX(imePrezime_id,CI69,0))</f>
        <v>1114</v>
      </c>
      <c r="CK69" s="63" t="str">
        <f t="shared" si="20"/>
        <v/>
      </c>
      <c r="CL69" s="57" t="s">
        <v>0</v>
      </c>
      <c r="CM69" s="23" t="str">
        <f t="shared" si="21"/>
        <v/>
      </c>
      <c r="CN69" s="57" t="s">
        <v>0</v>
      </c>
      <c r="CO69" s="149"/>
      <c r="CP69" s="57" t="s">
        <v>0</v>
      </c>
      <c r="CQ69" s="62" t="str">
        <f t="shared" si="22"/>
        <v/>
      </c>
      <c r="CR69" s="86" t="str">
        <f>IF(CO69="","",MAX(CR$11:CR68)+1)</f>
        <v/>
      </c>
      <c r="CS69" s="63" t="str">
        <f t="shared" si="23"/>
        <v/>
      </c>
      <c r="CT69" s="57" t="s">
        <v>0</v>
      </c>
      <c r="CU69" s="23" t="str">
        <f t="shared" si="54"/>
        <v/>
      </c>
      <c r="CV69" s="57" t="s">
        <v>0</v>
      </c>
      <c r="CW69" s="72" t="str">
        <f>IF(AND(CG69="NEMA",CK69=""),MAX(CW$11:CW68)+1,"")</f>
        <v/>
      </c>
      <c r="CX69" t="s">
        <v>0</v>
      </c>
      <c r="CY69" s="152" t="str">
        <f t="shared" si="24"/>
        <v>M</v>
      </c>
      <c r="CZ69" t="s">
        <v>0</v>
      </c>
      <c r="DA69" s="62" t="str">
        <f t="shared" si="25"/>
        <v/>
      </c>
      <c r="DB69" s="79" t="str">
        <f t="shared" si="26"/>
        <v/>
      </c>
      <c r="DC69" t="s">
        <v>0</v>
      </c>
      <c r="DD69" s="23" t="str">
        <f t="shared" si="55"/>
        <v/>
      </c>
      <c r="DE69" s="57" t="s">
        <v>0</v>
      </c>
      <c r="DF69" s="95" t="str">
        <f t="shared" si="27"/>
        <v>ime-pre-klu-kat</v>
      </c>
      <c r="DG69" s="57" t="s">
        <v>0</v>
      </c>
      <c r="DH69" s="68">
        <f>IF(BZ69="","",MAX(DH$11:DH68)+1)</f>
        <v>1048</v>
      </c>
      <c r="DI69" s="86">
        <f t="shared" si="28"/>
        <v>1009</v>
      </c>
      <c r="DJ69" s="86">
        <f t="shared" si="56"/>
        <v>1114</v>
      </c>
      <c r="DK69" s="86" t="str">
        <f t="shared" si="29"/>
        <v/>
      </c>
      <c r="DL69" s="86">
        <f t="shared" si="30"/>
        <v>6</v>
      </c>
      <c r="DM69" s="86">
        <f t="shared" si="31"/>
        <v>1</v>
      </c>
      <c r="DN69" s="86">
        <f t="shared" si="57"/>
        <v>1</v>
      </c>
      <c r="DO69" s="86"/>
      <c r="DP69" s="86"/>
      <c r="DQ69" s="86"/>
      <c r="DR69" s="63" t="e">
        <f>IF(#REF!="","",#REF!)</f>
        <v>#REF!</v>
      </c>
      <c r="DS69" s="57" t="s">
        <v>0</v>
      </c>
    </row>
    <row r="70" spans="1:123" x14ac:dyDescent="0.25">
      <c r="A70" t="s">
        <v>0</v>
      </c>
      <c r="B70" s="62" t="str">
        <f>IF(csv!E61="","",csv!S61)</f>
        <v>M21B</v>
      </c>
      <c r="C70" s="36" t="s">
        <v>0</v>
      </c>
      <c r="D70" s="36" t="str">
        <f>IF(csv!E61="","",csv!E61)</f>
        <v>Vacant</v>
      </c>
      <c r="E70" s="36" t="str">
        <f>IF(csv!D61="","",csv!D61)</f>
        <v/>
      </c>
      <c r="F70" s="36" t="s">
        <v>0</v>
      </c>
      <c r="G70" s="86" t="str">
        <f>IF(csv!L61="","",csv!L61)</f>
        <v/>
      </c>
      <c r="H70" s="86" t="str">
        <f>IF(csv!M61="","",csv!M61)</f>
        <v>0</v>
      </c>
      <c r="I70" s="36" t="s">
        <v>0</v>
      </c>
      <c r="J70" s="36" t="str">
        <f>IF(csv!O61="","",csv!O61)</f>
        <v/>
      </c>
      <c r="K70" s="36" t="str">
        <f>IF(csv!P61="","",csv!P61)</f>
        <v/>
      </c>
      <c r="L70" s="36" t="s">
        <v>0</v>
      </c>
      <c r="M70" s="79" t="str">
        <f>IF(csv!Q61="","",csv!Q61)</f>
        <v/>
      </c>
      <c r="N70" s="57" t="s">
        <v>0</v>
      </c>
      <c r="O70" s="62" t="str">
        <f>IF(csv!E61="","",csv!S61)</f>
        <v>M21B</v>
      </c>
      <c r="P70" s="86">
        <f>IF(O70="","",IF(COUNTIF(O$11:O69,O70)=0,P69+1,P69))</f>
        <v>6</v>
      </c>
      <c r="Q70" s="102">
        <f t="shared" si="0"/>
        <v>108</v>
      </c>
      <c r="R70" s="103" t="str" cm="1">
        <f t="array" ref="R70">IF(S70="","",INDEX(natjecanjeStaze_naziv,MATCH(S70,natjecanjeStaze_stazaId,0)))</f>
        <v/>
      </c>
      <c r="S70" s="63" t="str">
        <f t="shared" si="1"/>
        <v/>
      </c>
      <c r="T70" s="57" t="s">
        <v>0</v>
      </c>
      <c r="U70" s="191" t="str">
        <f t="shared" si="2"/>
        <v>M21B</v>
      </c>
      <c r="V70" s="57" t="s">
        <v>0</v>
      </c>
      <c r="W70" s="62" t="str">
        <f t="shared" si="78"/>
        <v/>
      </c>
      <c r="X70" s="86" t="str">
        <f t="shared" si="3"/>
        <v/>
      </c>
      <c r="Y70" s="36" t="str">
        <f t="shared" si="79"/>
        <v/>
      </c>
      <c r="Z70" s="79" t="str">
        <f>IF(Y70="","",MAX(Z$11:Z69)+1)</f>
        <v/>
      </c>
      <c r="AA70" s="57" t="s">
        <v>0</v>
      </c>
      <c r="AB70" s="149"/>
      <c r="AC70" s="57" t="s">
        <v>0</v>
      </c>
      <c r="AD70" s="23" t="str">
        <f t="shared" si="80"/>
        <v/>
      </c>
      <c r="AE70" s="57" t="s">
        <v>0</v>
      </c>
      <c r="AF70" s="191" t="str">
        <f t="shared" si="81"/>
        <v/>
      </c>
      <c r="AG70" s="57" t="s">
        <v>0</v>
      </c>
      <c r="AH70" s="62" t="str">
        <f t="shared" si="82"/>
        <v/>
      </c>
      <c r="AI70" s="36" t="str">
        <f t="shared" si="83"/>
        <v/>
      </c>
      <c r="AJ70" s="86" t="str">
        <f t="shared" si="5"/>
        <v/>
      </c>
      <c r="AK70" s="36" t="str" cm="1">
        <f t="array" ref="AK70">IF(AJ70="",""&amp;AI70,IF(AJ70="NEMA",AI70,INDEX(klub_naziv,MATCH(INDEX(klubAlias_klubId,AJ70),klub_id,0))))</f>
        <v/>
      </c>
      <c r="AL70" s="36" t="str" cm="1">
        <f t="array" ref="AL70">IFERROR(INDEX(registarNatjecatelji,CG70,4),"")</f>
        <v/>
      </c>
      <c r="AM70" s="86" t="str">
        <f t="shared" si="84"/>
        <v/>
      </c>
      <c r="AN70" s="79" t="str">
        <f t="shared" si="85"/>
        <v/>
      </c>
      <c r="AO70" s="57" t="s">
        <v>0</v>
      </c>
      <c r="AP70" s="95" t="str">
        <f>IF(AJ70&lt;&gt;"NEMA","",IF(IFERROR(MATCH(AI70,AI$11:AI69,0),0)&lt;&gt;0,"",AI70))</f>
        <v/>
      </c>
      <c r="AQ70" s="57" t="s">
        <v>0</v>
      </c>
      <c r="AR70" s="149"/>
      <c r="AS70" s="57" t="s">
        <v>0</v>
      </c>
      <c r="AT70" s="62" t="str">
        <f t="shared" si="86"/>
        <v/>
      </c>
      <c r="AU70" s="36" t="str">
        <f>IF(AT70="","",MAX(AU$11:AU69)+1)</f>
        <v/>
      </c>
      <c r="AV70" s="36" t="str">
        <f t="shared" si="87"/>
        <v/>
      </c>
      <c r="AW70" s="36" t="str">
        <f t="shared" si="88"/>
        <v/>
      </c>
      <c r="AX70" s="36" t="str">
        <f>IF(AR70="","",MAX(AX$11:AX69)+1)</f>
        <v/>
      </c>
      <c r="AY70" s="103" t="str">
        <f t="shared" si="89"/>
        <v/>
      </c>
      <c r="AZ70" s="79" t="str">
        <f t="shared" si="90"/>
        <v/>
      </c>
      <c r="BA70" s="57" t="s">
        <v>0</v>
      </c>
      <c r="BB70" s="23" t="str">
        <f t="shared" si="91"/>
        <v/>
      </c>
      <c r="BC70" s="57" t="s">
        <v>0</v>
      </c>
      <c r="BD70" s="191" t="str">
        <f t="shared" si="92"/>
        <v/>
      </c>
      <c r="BE70" s="57" t="s">
        <v>0</v>
      </c>
      <c r="BF70" s="68" t="str">
        <f t="shared" si="93"/>
        <v/>
      </c>
      <c r="BG70" s="102" t="str">
        <f t="shared" si="94"/>
        <v>0</v>
      </c>
      <c r="BH70" s="238" t="str">
        <f t="shared" si="95"/>
        <v/>
      </c>
      <c r="BI70" s="239" t="str">
        <f t="shared" si="8"/>
        <v/>
      </c>
      <c r="BJ70" s="57" t="s">
        <v>0</v>
      </c>
      <c r="BK70" s="62" t="str">
        <f t="shared" si="96"/>
        <v>Vacant</v>
      </c>
      <c r="BL70" s="36" t="str">
        <f t="shared" si="97"/>
        <v/>
      </c>
      <c r="BM70" s="86" t="str">
        <f t="shared" si="9"/>
        <v/>
      </c>
      <c r="BN70" s="86" t="str">
        <f t="shared" si="10"/>
        <v/>
      </c>
      <c r="BO70" s="36" t="str">
        <f t="shared" si="11"/>
        <v/>
      </c>
      <c r="BP70" s="79" t="str">
        <f t="shared" si="12"/>
        <v/>
      </c>
      <c r="BQ70" s="57" t="s">
        <v>0</v>
      </c>
      <c r="BR70" s="95" t="str">
        <f t="shared" si="13"/>
        <v/>
      </c>
      <c r="BS70" s="57" t="s">
        <v>0</v>
      </c>
      <c r="BT70" s="23" t="str">
        <f>IF(OR(BB70&lt;&gt;"NEMA",BR70&lt;&gt;""),"","SELECT '"&amp;BA70&amp;"',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0" s="57" t="s">
        <v>0</v>
      </c>
      <c r="BV70" s="172"/>
      <c r="BW70" s="172"/>
      <c r="BX70" s="172"/>
      <c r="BY70" s="57" t="s">
        <v>0</v>
      </c>
      <c r="BZ70" s="62" t="str">
        <f t="shared" si="14"/>
        <v/>
      </c>
      <c r="CA70" s="63" t="str">
        <f t="shared" si="50"/>
        <v/>
      </c>
      <c r="CB70" s="57" t="s">
        <v>0</v>
      </c>
      <c r="CC70" s="62" t="str">
        <f t="shared" si="16"/>
        <v/>
      </c>
      <c r="CD70" s="63" t="str">
        <f t="shared" si="51"/>
        <v/>
      </c>
      <c r="CE70" s="57" t="s">
        <v>0</v>
      </c>
      <c r="CF70" s="62" t="str">
        <f t="shared" si="18"/>
        <v/>
      </c>
      <c r="CG70" s="63" t="str">
        <f t="shared" si="52"/>
        <v/>
      </c>
      <c r="CH70" s="57" t="s">
        <v>0</v>
      </c>
      <c r="CI70" s="68" t="str">
        <f t="shared" si="53"/>
        <v/>
      </c>
      <c r="CJ70" s="86" t="str" cm="1">
        <f t="array" ref="CJ70">IF(CI70="","",INDEX(imePrezime_id,CI70,0))</f>
        <v/>
      </c>
      <c r="CK70" s="63" t="str">
        <f t="shared" si="20"/>
        <v/>
      </c>
      <c r="CL70" s="57" t="s">
        <v>0</v>
      </c>
      <c r="CM70" s="23" t="str">
        <f t="shared" si="21"/>
        <v/>
      </c>
      <c r="CN70" s="57" t="s">
        <v>0</v>
      </c>
      <c r="CO70" s="149"/>
      <c r="CP70" s="57" t="s">
        <v>0</v>
      </c>
      <c r="CQ70" s="62" t="str">
        <f t="shared" si="22"/>
        <v/>
      </c>
      <c r="CR70" s="86" t="str">
        <f>IF(CO70="","",MAX(CR$11:CR69)+1)</f>
        <v/>
      </c>
      <c r="CS70" s="63" t="str">
        <f t="shared" si="23"/>
        <v/>
      </c>
      <c r="CT70" s="57" t="s">
        <v>0</v>
      </c>
      <c r="CU70" s="23" t="str">
        <f t="shared" si="54"/>
        <v/>
      </c>
      <c r="CV70" s="57" t="s">
        <v>0</v>
      </c>
      <c r="CW70" s="72" t="str">
        <f>IF(AND(CG70="NEMA",CK70=""),MAX(CW$11:CW69)+1,"")</f>
        <v/>
      </c>
      <c r="CX70" t="s">
        <v>0</v>
      </c>
      <c r="CY70" s="152" t="str">
        <f t="shared" si="24"/>
        <v>M</v>
      </c>
      <c r="CZ70" t="s">
        <v>0</v>
      </c>
      <c r="DA70" s="62" t="str">
        <f t="shared" si="25"/>
        <v/>
      </c>
      <c r="DB70" s="79" t="str">
        <f t="shared" si="26"/>
        <v/>
      </c>
      <c r="DC70" t="s">
        <v>0</v>
      </c>
      <c r="DD70" s="23" t="str">
        <f t="shared" si="55"/>
        <v/>
      </c>
      <c r="DE70" s="57" t="s">
        <v>0</v>
      </c>
      <c r="DF70" s="95" t="str">
        <f t="shared" si="27"/>
        <v/>
      </c>
      <c r="DG70" s="57" t="s">
        <v>0</v>
      </c>
      <c r="DH70" s="68" t="str">
        <f>IF(BZ70="","",MAX(DH$11:DH69)+1)</f>
        <v/>
      </c>
      <c r="DI70" s="86" t="str">
        <f t="shared" si="28"/>
        <v/>
      </c>
      <c r="DJ70" s="86" t="str">
        <f t="shared" si="56"/>
        <v/>
      </c>
      <c r="DK70" s="86" t="str">
        <f t="shared" si="29"/>
        <v/>
      </c>
      <c r="DL70" s="86" t="str">
        <f t="shared" si="30"/>
        <v/>
      </c>
      <c r="DM70" s="86" t="str">
        <f t="shared" si="31"/>
        <v/>
      </c>
      <c r="DN70" s="86" t="str">
        <f t="shared" si="57"/>
        <v/>
      </c>
      <c r="DO70" s="86"/>
      <c r="DP70" s="86"/>
      <c r="DQ70" s="86"/>
      <c r="DR70" s="63" t="e">
        <f>IF(#REF!="","",#REF!)</f>
        <v>#REF!</v>
      </c>
      <c r="DS70" s="57" t="s">
        <v>0</v>
      </c>
    </row>
    <row r="71" spans="1:123" x14ac:dyDescent="0.25">
      <c r="A71" t="s">
        <v>0</v>
      </c>
      <c r="B71" s="62" t="str">
        <f>IF(csv!E62="","",csv!S62)</f>
        <v>M21B</v>
      </c>
      <c r="C71" s="36" t="s">
        <v>0</v>
      </c>
      <c r="D71" s="36" t="str">
        <f>IF(csv!E62="","",csv!E62)</f>
        <v>Vacant</v>
      </c>
      <c r="E71" s="36" t="str">
        <f>IF(csv!D62="","",csv!D62)</f>
        <v/>
      </c>
      <c r="F71" s="36" t="s">
        <v>0</v>
      </c>
      <c r="G71" s="86" t="str">
        <f>IF(csv!L62="","",csv!L62)</f>
        <v/>
      </c>
      <c r="H71" s="86" t="str">
        <f>IF(csv!M62="","",csv!M62)</f>
        <v>0</v>
      </c>
      <c r="I71" s="36" t="s">
        <v>0</v>
      </c>
      <c r="J71" s="36" t="str">
        <f>IF(csv!O62="","",csv!O62)</f>
        <v/>
      </c>
      <c r="K71" s="36" t="str">
        <f>IF(csv!P62="","",csv!P62)</f>
        <v/>
      </c>
      <c r="L71" s="36" t="s">
        <v>0</v>
      </c>
      <c r="M71" s="79" t="str">
        <f>IF(csv!Q62="","",csv!Q62)</f>
        <v/>
      </c>
      <c r="N71" s="57" t="s">
        <v>0</v>
      </c>
      <c r="O71" s="62" t="str">
        <f>IF(csv!E62="","",csv!S62)</f>
        <v>M21B</v>
      </c>
      <c r="P71" s="86">
        <f>IF(O71="","",IF(COUNTIF(O$11:O70,O71)=0,P70+1,P70))</f>
        <v>6</v>
      </c>
      <c r="Q71" s="102">
        <f t="shared" si="0"/>
        <v>108</v>
      </c>
      <c r="R71" s="103" t="str" cm="1">
        <f t="array" ref="R71">IF(S71="","",INDEX(natjecanjeStaze_naziv,MATCH(S71,natjecanjeStaze_stazaId,0)))</f>
        <v/>
      </c>
      <c r="S71" s="63" t="str">
        <f t="shared" si="1"/>
        <v/>
      </c>
      <c r="T71" s="57" t="s">
        <v>0</v>
      </c>
      <c r="U71" s="191" t="str">
        <f t="shared" si="2"/>
        <v>M21B</v>
      </c>
      <c r="V71" s="57" t="s">
        <v>0</v>
      </c>
      <c r="W71" s="62" t="str">
        <f t="shared" si="78"/>
        <v/>
      </c>
      <c r="X71" s="86" t="str">
        <f t="shared" si="3"/>
        <v/>
      </c>
      <c r="Y71" s="36" t="str">
        <f t="shared" si="79"/>
        <v/>
      </c>
      <c r="Z71" s="79" t="str">
        <f>IF(Y71="","",MAX(Z$11:Z70)+1)</f>
        <v/>
      </c>
      <c r="AA71" s="57" t="s">
        <v>0</v>
      </c>
      <c r="AB71" s="149"/>
      <c r="AC71" s="57" t="s">
        <v>0</v>
      </c>
      <c r="AD71" s="23" t="str">
        <f t="shared" si="80"/>
        <v/>
      </c>
      <c r="AE71" s="57" t="s">
        <v>0</v>
      </c>
      <c r="AF71" s="191" t="str">
        <f t="shared" si="81"/>
        <v/>
      </c>
      <c r="AG71" s="57" t="s">
        <v>0</v>
      </c>
      <c r="AH71" s="62" t="str">
        <f t="shared" si="82"/>
        <v/>
      </c>
      <c r="AI71" s="36" t="str">
        <f t="shared" si="83"/>
        <v/>
      </c>
      <c r="AJ71" s="86" t="str">
        <f t="shared" si="5"/>
        <v/>
      </c>
      <c r="AK71" s="36" t="str" cm="1">
        <f t="array" ref="AK71">IF(AJ71="",""&amp;AI71,IF(AJ71="NEMA",AI71,INDEX(klub_naziv,MATCH(INDEX(klubAlias_klubId,AJ71),klub_id,0))))</f>
        <v/>
      </c>
      <c r="AL71" s="36" t="str" cm="1">
        <f t="array" ref="AL71">IFERROR(INDEX(registarNatjecatelji,CG71,4),"")</f>
        <v/>
      </c>
      <c r="AM71" s="86" t="str">
        <f t="shared" si="84"/>
        <v/>
      </c>
      <c r="AN71" s="79" t="str">
        <f t="shared" si="85"/>
        <v/>
      </c>
      <c r="AO71" s="57" t="s">
        <v>0</v>
      </c>
      <c r="AP71" s="95" t="str">
        <f>IF(AJ71&lt;&gt;"NEMA","",IF(IFERROR(MATCH(AI71,AI$11:AI70,0),0)&lt;&gt;0,"",AI71))</f>
        <v/>
      </c>
      <c r="AQ71" s="57" t="s">
        <v>0</v>
      </c>
      <c r="AR71" s="149"/>
      <c r="AS71" s="57" t="s">
        <v>0</v>
      </c>
      <c r="AT71" s="62" t="str">
        <f t="shared" si="86"/>
        <v/>
      </c>
      <c r="AU71" s="36" t="str">
        <f>IF(AT71="","",MAX(AU$11:AU70)+1)</f>
        <v/>
      </c>
      <c r="AV71" s="36" t="str">
        <f t="shared" si="87"/>
        <v/>
      </c>
      <c r="AW71" s="36" t="str">
        <f t="shared" si="88"/>
        <v/>
      </c>
      <c r="AX71" s="36" t="str">
        <f>IF(AR71="","",MAX(AX$11:AX70)+1)</f>
        <v/>
      </c>
      <c r="AY71" s="103" t="str">
        <f t="shared" si="89"/>
        <v/>
      </c>
      <c r="AZ71" s="79" t="str">
        <f t="shared" si="90"/>
        <v/>
      </c>
      <c r="BA71" s="57" t="s">
        <v>0</v>
      </c>
      <c r="BB71" s="23" t="str">
        <f t="shared" si="91"/>
        <v/>
      </c>
      <c r="BC71" s="57" t="s">
        <v>0</v>
      </c>
      <c r="BD71" s="191" t="str">
        <f t="shared" si="92"/>
        <v/>
      </c>
      <c r="BE71" s="57" t="s">
        <v>0</v>
      </c>
      <c r="BF71" s="68" t="str">
        <f t="shared" si="93"/>
        <v/>
      </c>
      <c r="BG71" s="102" t="str">
        <f t="shared" si="94"/>
        <v>0</v>
      </c>
      <c r="BH71" s="238" t="str">
        <f t="shared" si="95"/>
        <v/>
      </c>
      <c r="BI71" s="239" t="str">
        <f t="shared" si="8"/>
        <v/>
      </c>
      <c r="BJ71" s="57" t="s">
        <v>0</v>
      </c>
      <c r="BK71" s="62" t="str">
        <f t="shared" si="96"/>
        <v>Vacant</v>
      </c>
      <c r="BL71" s="36" t="str">
        <f t="shared" si="97"/>
        <v/>
      </c>
      <c r="BM71" s="86" t="str">
        <f t="shared" si="9"/>
        <v/>
      </c>
      <c r="BN71" s="86" t="str">
        <f t="shared" si="10"/>
        <v/>
      </c>
      <c r="BO71" s="36" t="str">
        <f t="shared" si="11"/>
        <v/>
      </c>
      <c r="BP71" s="79" t="str">
        <f t="shared" si="12"/>
        <v/>
      </c>
      <c r="BQ71" s="57" t="s">
        <v>0</v>
      </c>
      <c r="BR71" s="95" t="str">
        <f t="shared" si="13"/>
        <v/>
      </c>
      <c r="BS71" s="57" t="s">
        <v>0</v>
      </c>
      <c r="BT71" s="23" t="str">
        <f>IF(OR(BB71&lt;&gt;"NEMA",BR71&lt;&gt;""),"","SELECT '"&amp;BA71&amp;"',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1" s="57" t="s">
        <v>0</v>
      </c>
      <c r="BV71" s="172"/>
      <c r="BW71" s="172"/>
      <c r="BX71" s="172"/>
      <c r="BY71" s="57" t="s">
        <v>0</v>
      </c>
      <c r="BZ71" s="62" t="str">
        <f t="shared" si="14"/>
        <v/>
      </c>
      <c r="CA71" s="63" t="str">
        <f t="shared" si="50"/>
        <v/>
      </c>
      <c r="CB71" s="57" t="s">
        <v>0</v>
      </c>
      <c r="CC71" s="62" t="str">
        <f t="shared" si="16"/>
        <v/>
      </c>
      <c r="CD71" s="63" t="str">
        <f t="shared" si="51"/>
        <v/>
      </c>
      <c r="CE71" s="57" t="s">
        <v>0</v>
      </c>
      <c r="CF71" s="62" t="str">
        <f t="shared" si="18"/>
        <v/>
      </c>
      <c r="CG71" s="63" t="str">
        <f t="shared" si="52"/>
        <v/>
      </c>
      <c r="CH71" s="57" t="s">
        <v>0</v>
      </c>
      <c r="CI71" s="68" t="str">
        <f t="shared" si="53"/>
        <v/>
      </c>
      <c r="CJ71" s="86" t="str" cm="1">
        <f t="array" ref="CJ71">IF(CI71="","",INDEX(imePrezime_id,CI71,0))</f>
        <v/>
      </c>
      <c r="CK71" s="63" t="str">
        <f t="shared" si="20"/>
        <v/>
      </c>
      <c r="CL71" s="57" t="s">
        <v>0</v>
      </c>
      <c r="CM71" s="23" t="str">
        <f t="shared" si="21"/>
        <v/>
      </c>
      <c r="CN71" s="57" t="s">
        <v>0</v>
      </c>
      <c r="CO71" s="149"/>
      <c r="CP71" s="57" t="s">
        <v>0</v>
      </c>
      <c r="CQ71" s="62" t="str">
        <f t="shared" si="22"/>
        <v/>
      </c>
      <c r="CR71" s="86" t="str">
        <f>IF(CO71="","",MAX(CR$11:CR70)+1)</f>
        <v/>
      </c>
      <c r="CS71" s="63" t="str">
        <f t="shared" si="23"/>
        <v/>
      </c>
      <c r="CT71" s="57" t="s">
        <v>0</v>
      </c>
      <c r="CU71" s="23" t="str">
        <f t="shared" si="54"/>
        <v/>
      </c>
      <c r="CV71" s="57" t="s">
        <v>0</v>
      </c>
      <c r="CW71" s="72" t="str">
        <f>IF(AND(CG71="NEMA",CK71=""),MAX(CW$11:CW70)+1,"")</f>
        <v/>
      </c>
      <c r="CX71" t="s">
        <v>0</v>
      </c>
      <c r="CY71" s="152" t="str">
        <f t="shared" si="24"/>
        <v>M</v>
      </c>
      <c r="CZ71" t="s">
        <v>0</v>
      </c>
      <c r="DA71" s="62" t="str">
        <f t="shared" si="25"/>
        <v/>
      </c>
      <c r="DB71" s="79" t="str">
        <f t="shared" si="26"/>
        <v/>
      </c>
      <c r="DC71" t="s">
        <v>0</v>
      </c>
      <c r="DD71" s="23" t="str">
        <f t="shared" si="55"/>
        <v/>
      </c>
      <c r="DE71" s="57" t="s">
        <v>0</v>
      </c>
      <c r="DF71" s="95" t="str">
        <f t="shared" si="27"/>
        <v/>
      </c>
      <c r="DG71" s="57" t="s">
        <v>0</v>
      </c>
      <c r="DH71" s="68" t="str">
        <f>IF(BZ71="","",MAX(DH$11:DH70)+1)</f>
        <v/>
      </c>
      <c r="DI71" s="86" t="str">
        <f t="shared" si="28"/>
        <v/>
      </c>
      <c r="DJ71" s="86" t="str">
        <f t="shared" si="56"/>
        <v/>
      </c>
      <c r="DK71" s="86" t="str">
        <f t="shared" si="29"/>
        <v/>
      </c>
      <c r="DL71" s="86" t="str">
        <f t="shared" si="30"/>
        <v/>
      </c>
      <c r="DM71" s="86" t="str">
        <f t="shared" si="31"/>
        <v/>
      </c>
      <c r="DN71" s="86" t="str">
        <f t="shared" si="57"/>
        <v/>
      </c>
      <c r="DO71" s="86"/>
      <c r="DP71" s="86"/>
      <c r="DQ71" s="86"/>
      <c r="DR71" s="63" t="e">
        <f>IF(#REF!="","",#REF!)</f>
        <v>#REF!</v>
      </c>
      <c r="DS71" s="57" t="s">
        <v>0</v>
      </c>
    </row>
    <row r="72" spans="1:123" x14ac:dyDescent="0.25">
      <c r="A72" t="s">
        <v>0</v>
      </c>
      <c r="B72" s="62" t="str">
        <f>IF(csv!E63="","",csv!S63)</f>
        <v>M21B</v>
      </c>
      <c r="C72" s="36" t="s">
        <v>0</v>
      </c>
      <c r="D72" s="36" t="str">
        <f>IF(csv!E63="","",csv!E63)</f>
        <v>Matija</v>
      </c>
      <c r="E72" s="36" t="str">
        <f>IF(csv!D63="","",csv!D63)</f>
        <v>Kučinac</v>
      </c>
      <c r="F72" s="36" t="s">
        <v>0</v>
      </c>
      <c r="G72" s="86" t="str">
        <f>IF(csv!L63="","",csv!L63)</f>
        <v/>
      </c>
      <c r="H72" s="86" t="str">
        <f>IF(csv!M63="","",csv!M63)</f>
        <v>1</v>
      </c>
      <c r="I72" s="36" t="s">
        <v>0</v>
      </c>
      <c r="J72" s="36" t="str">
        <f>IF(csv!O63="","",csv!O63)</f>
        <v>Vihor</v>
      </c>
      <c r="K72" s="36" t="str">
        <f>IF(csv!P63="","",csv!P63)</f>
        <v>OK Vihor</v>
      </c>
      <c r="L72" s="36" t="s">
        <v>0</v>
      </c>
      <c r="M72" s="79" t="str">
        <f>IF(csv!Q63="","",csv!Q63)</f>
        <v>CRO</v>
      </c>
      <c r="N72" s="57" t="s">
        <v>0</v>
      </c>
      <c r="O72" s="62" t="str">
        <f>IF(csv!E63="","",csv!S63)</f>
        <v>M21B</v>
      </c>
      <c r="P72" s="86">
        <f>IF(O72="","",IF(COUNTIF(O$11:O71,O72)=0,P71+1,P71))</f>
        <v>6</v>
      </c>
      <c r="Q72" s="102">
        <f t="shared" si="0"/>
        <v>108</v>
      </c>
      <c r="R72" s="103" t="str" cm="1">
        <f t="array" ref="R72">IF(S72="","",INDEX(natjecanjeStaze_naziv,MATCH(S72,natjecanjeStaze_stazaId,0)))</f>
        <v>M16 – M21B</v>
      </c>
      <c r="S72" s="63">
        <f t="shared" si="1"/>
        <v>1009</v>
      </c>
      <c r="T72" s="57" t="s">
        <v>0</v>
      </c>
      <c r="U72" s="191" t="str">
        <f t="shared" si="2"/>
        <v>M21B</v>
      </c>
      <c r="V72" s="57" t="s">
        <v>0</v>
      </c>
      <c r="W72" s="62" t="str">
        <f t="shared" si="78"/>
        <v>CRO</v>
      </c>
      <c r="X72" s="86">
        <f t="shared" si="3"/>
        <v>1</v>
      </c>
      <c r="Y72" s="36" t="str">
        <f t="shared" si="79"/>
        <v/>
      </c>
      <c r="Z72" s="79" t="str">
        <f>IF(Y72="","",MAX(Z$11:Z71)+1)</f>
        <v/>
      </c>
      <c r="AA72" s="57" t="s">
        <v>0</v>
      </c>
      <c r="AB72" s="149"/>
      <c r="AC72" s="57" t="s">
        <v>0</v>
      </c>
      <c r="AD72" s="23" t="str">
        <f t="shared" si="80"/>
        <v/>
      </c>
      <c r="AE72" s="57" t="s">
        <v>0</v>
      </c>
      <c r="AF72" s="191" t="str">
        <f t="shared" si="81"/>
        <v>CRO</v>
      </c>
      <c r="AG72" s="57" t="s">
        <v>0</v>
      </c>
      <c r="AH72" s="62" t="str">
        <f t="shared" si="82"/>
        <v>Vihor</v>
      </c>
      <c r="AI72" s="36" t="str">
        <f t="shared" si="83"/>
        <v>OK Vihor</v>
      </c>
      <c r="AJ72" s="86" t="str">
        <f t="shared" si="5"/>
        <v/>
      </c>
      <c r="AK72" s="36" t="str" cm="1">
        <f t="array" ref="AK72">IF(AJ72="",""&amp;AI72,IF(AJ72="NEMA",AI72,INDEX(klub_naziv,MATCH(INDEX(klubAlias_klubId,AJ72),klub_id,0))))</f>
        <v>OK Vihor</v>
      </c>
      <c r="AL72" s="36" t="str" cm="1">
        <f t="array" ref="AL72">IFERROR(INDEX(registarNatjecatelji,CG72,4),"")</f>
        <v>OK Vihor</v>
      </c>
      <c r="AM72" s="86" t="str">
        <f t="shared" si="84"/>
        <v/>
      </c>
      <c r="AN72" s="79" t="str">
        <f t="shared" si="85"/>
        <v>OK Vihor</v>
      </c>
      <c r="AO72" s="57" t="s">
        <v>0</v>
      </c>
      <c r="AP72" s="95" t="str">
        <f>IF(AJ72&lt;&gt;"NEMA","",IF(IFERROR(MATCH(AI72,AI$11:AI71,0),0)&lt;&gt;0,"",AI72))</f>
        <v/>
      </c>
      <c r="AQ72" s="57" t="s">
        <v>0</v>
      </c>
      <c r="AR72" s="149"/>
      <c r="AS72" s="57" t="s">
        <v>0</v>
      </c>
      <c r="AT72" s="62" t="str">
        <f t="shared" si="86"/>
        <v/>
      </c>
      <c r="AU72" s="36" t="str">
        <f>IF(AT72="","",MAX(AU$11:AU71)+1)</f>
        <v/>
      </c>
      <c r="AV72" s="36" t="str">
        <f t="shared" si="87"/>
        <v/>
      </c>
      <c r="AW72" s="36" t="str">
        <f t="shared" si="88"/>
        <v/>
      </c>
      <c r="AX72" s="36" t="str">
        <f>IF(AR72="","",MAX(AX$11:AX71)+1)</f>
        <v/>
      </c>
      <c r="AY72" s="103" t="str">
        <f t="shared" si="89"/>
        <v/>
      </c>
      <c r="AZ72" s="79" t="str">
        <f t="shared" si="90"/>
        <v/>
      </c>
      <c r="BA72" s="57" t="s">
        <v>0</v>
      </c>
      <c r="BB72" s="23" t="str">
        <f t="shared" si="91"/>
        <v/>
      </c>
      <c r="BC72" s="57" t="s">
        <v>0</v>
      </c>
      <c r="BD72" s="191" t="str">
        <f t="shared" si="92"/>
        <v>OK Vihor</v>
      </c>
      <c r="BE72" s="57" t="s">
        <v>0</v>
      </c>
      <c r="BF72" s="68" t="str">
        <f t="shared" si="93"/>
        <v/>
      </c>
      <c r="BG72" s="102" t="str">
        <f t="shared" si="94"/>
        <v>1</v>
      </c>
      <c r="BH72" s="238" t="str">
        <f t="shared" si="95"/>
        <v/>
      </c>
      <c r="BI72" s="239">
        <f t="shared" si="8"/>
        <v>6</v>
      </c>
      <c r="BJ72" s="57" t="s">
        <v>0</v>
      </c>
      <c r="BK72" s="62" t="str">
        <f t="shared" si="96"/>
        <v>Matija</v>
      </c>
      <c r="BL72" s="36" t="str">
        <f t="shared" si="97"/>
        <v>Kučinac</v>
      </c>
      <c r="BM72" s="86">
        <f t="shared" si="9"/>
        <v>1489</v>
      </c>
      <c r="BN72" s="86" t="str">
        <f t="shared" si="10"/>
        <v/>
      </c>
      <c r="BO72" s="36" t="str">
        <f t="shared" si="11"/>
        <v>Matija</v>
      </c>
      <c r="BP72" s="79" t="str">
        <f t="shared" si="12"/>
        <v>Kučinac</v>
      </c>
      <c r="BQ72" s="57" t="s">
        <v>0</v>
      </c>
      <c r="BR72" s="95" t="str">
        <f t="shared" si="13"/>
        <v/>
      </c>
      <c r="BS72" s="57" t="s">
        <v>0</v>
      </c>
      <c r="BT72" s="23" t="str">
        <f>IF(OR(BB72&lt;&gt;"NEMA",BR72&lt;&gt;""),"","SELECT '"&amp;BA72&amp;"',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2" s="57" t="s">
        <v>0</v>
      </c>
      <c r="BV72" s="172"/>
      <c r="BW72" s="172"/>
      <c r="BX72" s="172"/>
      <c r="BY72" s="57" t="s">
        <v>0</v>
      </c>
      <c r="BZ72" s="62" t="str">
        <f t="shared" si="14"/>
        <v>Matija – Kučinac – OK Vihor – M21B</v>
      </c>
      <c r="CA72" s="63">
        <f t="shared" si="50"/>
        <v>752</v>
      </c>
      <c r="CB72" s="57" t="s">
        <v>0</v>
      </c>
      <c r="CC72" s="62" t="str">
        <f t="shared" si="16"/>
        <v>Matija – Kučinac – OK Vihor</v>
      </c>
      <c r="CD72" s="63">
        <f t="shared" si="51"/>
        <v>752</v>
      </c>
      <c r="CE72" s="57" t="s">
        <v>0</v>
      </c>
      <c r="CF72" s="62" t="str">
        <f t="shared" si="18"/>
        <v>Matija – Kučinac</v>
      </c>
      <c r="CG72" s="63">
        <f t="shared" si="52"/>
        <v>752</v>
      </c>
      <c r="CH72" s="57" t="s">
        <v>0</v>
      </c>
      <c r="CI72" s="68">
        <f t="shared" si="53"/>
        <v>752</v>
      </c>
      <c r="CJ72" s="86" cm="1">
        <f t="array" ref="CJ72">IF(CI72="","",INDEX(imePrezime_id,CI72,0))</f>
        <v>1489</v>
      </c>
      <c r="CK72" s="63" t="str">
        <f t="shared" si="20"/>
        <v/>
      </c>
      <c r="CL72" s="57" t="s">
        <v>0</v>
      </c>
      <c r="CM72" s="23" t="str">
        <f t="shared" si="21"/>
        <v/>
      </c>
      <c r="CN72" s="57" t="s">
        <v>0</v>
      </c>
      <c r="CO72" s="149"/>
      <c r="CP72" s="57" t="s">
        <v>0</v>
      </c>
      <c r="CQ72" s="62" t="str">
        <f t="shared" si="22"/>
        <v/>
      </c>
      <c r="CR72" s="86" t="str">
        <f>IF(CO72="","",MAX(CR$11:CR71)+1)</f>
        <v/>
      </c>
      <c r="CS72" s="63" t="str">
        <f t="shared" si="23"/>
        <v/>
      </c>
      <c r="CT72" s="57" t="s">
        <v>0</v>
      </c>
      <c r="CU72" s="23" t="str">
        <f t="shared" si="54"/>
        <v/>
      </c>
      <c r="CV72" s="57" t="s">
        <v>0</v>
      </c>
      <c r="CW72" s="72" t="str">
        <f>IF(AND(CG72="NEMA",CK72=""),MAX(CW$11:CW71)+1,"")</f>
        <v/>
      </c>
      <c r="CX72" t="s">
        <v>0</v>
      </c>
      <c r="CY72" s="152" t="str">
        <f t="shared" si="24"/>
        <v>M</v>
      </c>
      <c r="CZ72" t="s">
        <v>0</v>
      </c>
      <c r="DA72" s="62" t="str">
        <f t="shared" si="25"/>
        <v/>
      </c>
      <c r="DB72" s="79" t="str">
        <f t="shared" si="26"/>
        <v/>
      </c>
      <c r="DC72" t="s">
        <v>0</v>
      </c>
      <c r="DD72" s="23" t="str">
        <f t="shared" si="55"/>
        <v/>
      </c>
      <c r="DE72" s="57" t="s">
        <v>0</v>
      </c>
      <c r="DF72" s="95" t="str">
        <f t="shared" si="27"/>
        <v>ime-pre-klu-kat</v>
      </c>
      <c r="DG72" s="57" t="s">
        <v>0</v>
      </c>
      <c r="DH72" s="68">
        <f>IF(BZ72="","",MAX(DH$11:DH71)+1)</f>
        <v>1049</v>
      </c>
      <c r="DI72" s="86">
        <f t="shared" si="28"/>
        <v>1009</v>
      </c>
      <c r="DJ72" s="86">
        <f t="shared" si="56"/>
        <v>1489</v>
      </c>
      <c r="DK72" s="86" t="str">
        <f t="shared" si="29"/>
        <v/>
      </c>
      <c r="DL72" s="86">
        <f t="shared" si="30"/>
        <v>6</v>
      </c>
      <c r="DM72" s="86">
        <f t="shared" si="31"/>
        <v>1</v>
      </c>
      <c r="DN72" s="86">
        <f t="shared" si="57"/>
        <v>1</v>
      </c>
      <c r="DO72" s="86"/>
      <c r="DP72" s="86"/>
      <c r="DQ72" s="86"/>
      <c r="DR72" s="63" t="e">
        <f>IF(#REF!="","",#REF!)</f>
        <v>#REF!</v>
      </c>
      <c r="DS72" s="57" t="s">
        <v>0</v>
      </c>
    </row>
    <row r="73" spans="1:123" x14ac:dyDescent="0.25">
      <c r="A73" t="s">
        <v>0</v>
      </c>
      <c r="B73" s="62" t="str">
        <f>IF(csv!E64="","",csv!S64)</f>
        <v>M35</v>
      </c>
      <c r="C73" s="36" t="s">
        <v>0</v>
      </c>
      <c r="D73" s="36" t="str">
        <f>IF(csv!E64="","",csv!E64)</f>
        <v>Branimir</v>
      </c>
      <c r="E73" s="36" t="str">
        <f>IF(csv!D64="","",csv!D64)</f>
        <v>Pongrac</v>
      </c>
      <c r="F73" s="36" t="s">
        <v>0</v>
      </c>
      <c r="G73" s="86" t="str">
        <f>IF(csv!L64="","",csv!L64)</f>
        <v>34:56</v>
      </c>
      <c r="H73" s="86" t="str">
        <f>IF(csv!M64="","",csv!M64)</f>
        <v>0</v>
      </c>
      <c r="I73" s="36" t="s">
        <v>0</v>
      </c>
      <c r="J73" s="36" t="str">
        <f>IF(csv!O64="","",csv!O64)</f>
        <v>JAP</v>
      </c>
      <c r="K73" s="36" t="str">
        <f>IF(csv!P64="","",csv!P64)</f>
        <v>OK Japetic</v>
      </c>
      <c r="L73" s="36" t="s">
        <v>0</v>
      </c>
      <c r="M73" s="79" t="str">
        <f>IF(csv!Q64="","",csv!Q64)</f>
        <v>CRO</v>
      </c>
      <c r="N73" s="57" t="s">
        <v>0</v>
      </c>
      <c r="O73" s="62" t="str">
        <f>IF(csv!E64="","",csv!S64)</f>
        <v>M35</v>
      </c>
      <c r="P73" s="86">
        <f>IF(O73="","",IF(COUNTIF(O$11:O72,O73)=0,P72+1,P72))</f>
        <v>7</v>
      </c>
      <c r="Q73" s="102">
        <f t="shared" si="0"/>
        <v>107</v>
      </c>
      <c r="R73" s="103" t="str" cm="1">
        <f t="array" ref="R73">IF(S73="","",INDEX(natjecanjeStaze_naziv,MATCH(S73,natjecanjeStaze_stazaId,0)))</f>
        <v>M35</v>
      </c>
      <c r="S73" s="63">
        <f t="shared" si="1"/>
        <v>1002</v>
      </c>
      <c r="T73" s="57" t="s">
        <v>0</v>
      </c>
      <c r="U73" s="191" t="str">
        <f t="shared" si="2"/>
        <v>M35</v>
      </c>
      <c r="V73" s="57" t="s">
        <v>0</v>
      </c>
      <c r="W73" s="62" t="str">
        <f t="shared" si="78"/>
        <v>CRO</v>
      </c>
      <c r="X73" s="86">
        <f t="shared" si="3"/>
        <v>1</v>
      </c>
      <c r="Y73" s="36" t="str">
        <f t="shared" si="79"/>
        <v/>
      </c>
      <c r="Z73" s="79" t="str">
        <f>IF(Y73="","",MAX(Z$11:Z72)+1)</f>
        <v/>
      </c>
      <c r="AA73" s="57" t="s">
        <v>0</v>
      </c>
      <c r="AB73" s="149"/>
      <c r="AC73" s="57" t="s">
        <v>0</v>
      </c>
      <c r="AD73" s="23" t="str">
        <f t="shared" si="80"/>
        <v/>
      </c>
      <c r="AE73" s="57" t="s">
        <v>0</v>
      </c>
      <c r="AF73" s="191" t="str">
        <f t="shared" si="81"/>
        <v>CRO</v>
      </c>
      <c r="AG73" s="57" t="s">
        <v>0</v>
      </c>
      <c r="AH73" s="62" t="str">
        <f t="shared" si="82"/>
        <v>JAP</v>
      </c>
      <c r="AI73" s="36" t="str">
        <f t="shared" si="83"/>
        <v>OK Japetic</v>
      </c>
      <c r="AJ73" s="86">
        <f t="shared" si="5"/>
        <v>1</v>
      </c>
      <c r="AK73" s="36" t="str" cm="1">
        <f t="array" ref="AK73">IF(AJ73="",""&amp;AI73,IF(AJ73="NEMA",AI73,INDEX(klub_naziv,MATCH(INDEX(klubAlias_klubId,AJ73),klub_id,0))))</f>
        <v>OK Japetić</v>
      </c>
      <c r="AL73" s="36" t="str" cm="1">
        <f t="array" ref="AL73">IFERROR(INDEX(registarNatjecatelji,CG73,4),"")</f>
        <v>OK Japetić</v>
      </c>
      <c r="AM73" s="86" t="str">
        <f t="shared" si="84"/>
        <v/>
      </c>
      <c r="AN73" s="79" t="str">
        <f t="shared" si="85"/>
        <v>OK Japetić</v>
      </c>
      <c r="AO73" s="57" t="s">
        <v>0</v>
      </c>
      <c r="AP73" s="95" t="str">
        <f>IF(AJ73&lt;&gt;"NEMA","",IF(IFERROR(MATCH(AI73,AI$11:AI72,0),0)&lt;&gt;0,"",AI73))</f>
        <v/>
      </c>
      <c r="AQ73" s="57" t="s">
        <v>0</v>
      </c>
      <c r="AR73" s="149"/>
      <c r="AS73" s="57" t="s">
        <v>0</v>
      </c>
      <c r="AT73" s="62" t="str">
        <f t="shared" si="86"/>
        <v/>
      </c>
      <c r="AU73" s="36" t="str">
        <f>IF(AT73="","",MAX(AU$11:AU72)+1)</f>
        <v/>
      </c>
      <c r="AV73" s="36" t="str">
        <f t="shared" si="87"/>
        <v/>
      </c>
      <c r="AW73" s="36" t="str">
        <f t="shared" si="88"/>
        <v/>
      </c>
      <c r="AX73" s="36" t="str">
        <f>IF(AR73="","",MAX(AX$11:AX72)+1)</f>
        <v/>
      </c>
      <c r="AY73" s="103" t="str">
        <f t="shared" si="89"/>
        <v/>
      </c>
      <c r="AZ73" s="79" t="str">
        <f t="shared" si="90"/>
        <v/>
      </c>
      <c r="BA73" s="57" t="s">
        <v>0</v>
      </c>
      <c r="BB73" s="23" t="str">
        <f t="shared" si="91"/>
        <v/>
      </c>
      <c r="BC73" s="57" t="s">
        <v>0</v>
      </c>
      <c r="BD73" s="191" t="str">
        <f t="shared" si="92"/>
        <v>OK Japetić</v>
      </c>
      <c r="BE73" s="57" t="s">
        <v>0</v>
      </c>
      <c r="BF73" s="68" t="str">
        <f t="shared" si="93"/>
        <v>34:56</v>
      </c>
      <c r="BG73" s="102" t="str">
        <f t="shared" si="94"/>
        <v>0</v>
      </c>
      <c r="BH73" s="238">
        <f t="shared" si="95"/>
        <v>2096</v>
      </c>
      <c r="BI73" s="239">
        <f t="shared" si="8"/>
        <v>1</v>
      </c>
      <c r="BJ73" s="57" t="s">
        <v>0</v>
      </c>
      <c r="BK73" s="62" t="str">
        <f t="shared" si="96"/>
        <v>Branimir</v>
      </c>
      <c r="BL73" s="36" t="str">
        <f t="shared" si="97"/>
        <v>Pongrac</v>
      </c>
      <c r="BM73" s="86">
        <f t="shared" si="9"/>
        <v>1206</v>
      </c>
      <c r="BN73" s="86" t="str">
        <f t="shared" si="10"/>
        <v/>
      </c>
      <c r="BO73" s="36" t="str">
        <f t="shared" si="11"/>
        <v>Branimir</v>
      </c>
      <c r="BP73" s="79" t="str">
        <f t="shared" si="12"/>
        <v>Pongrac</v>
      </c>
      <c r="BQ73" s="57" t="s">
        <v>0</v>
      </c>
      <c r="BR73" s="95" t="str">
        <f t="shared" si="13"/>
        <v/>
      </c>
      <c r="BS73" s="57" t="s">
        <v>0</v>
      </c>
      <c r="BT73" s="23" t="str">
        <f>IF(OR(BB73&lt;&gt;"NEMA",BR73&lt;&gt;""),"","SELECT '"&amp;BA73&amp;"',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3" s="57" t="s">
        <v>0</v>
      </c>
      <c r="BV73" s="172"/>
      <c r="BW73" s="172"/>
      <c r="BX73" s="172"/>
      <c r="BY73" s="57" t="s">
        <v>0</v>
      </c>
      <c r="BZ73" s="62" t="str">
        <f t="shared" si="14"/>
        <v>Branimir – Pongrac – OK Japetić – M35</v>
      </c>
      <c r="CA73" s="63">
        <f t="shared" si="50"/>
        <v>128</v>
      </c>
      <c r="CB73" s="57" t="s">
        <v>0</v>
      </c>
      <c r="CC73" s="62" t="str">
        <f t="shared" si="16"/>
        <v>Branimir – Pongrac – OK Japetić</v>
      </c>
      <c r="CD73" s="63">
        <f t="shared" si="51"/>
        <v>128</v>
      </c>
      <c r="CE73" s="57" t="s">
        <v>0</v>
      </c>
      <c r="CF73" s="62" t="str">
        <f t="shared" si="18"/>
        <v>Branimir – Pongrac</v>
      </c>
      <c r="CG73" s="63">
        <f t="shared" si="52"/>
        <v>128</v>
      </c>
      <c r="CH73" s="57" t="s">
        <v>0</v>
      </c>
      <c r="CI73" s="68">
        <f t="shared" si="53"/>
        <v>128</v>
      </c>
      <c r="CJ73" s="86" cm="1">
        <f t="array" ref="CJ73">IF(CI73="","",INDEX(imePrezime_id,CI73,0))</f>
        <v>1206</v>
      </c>
      <c r="CK73" s="63" t="str">
        <f t="shared" si="20"/>
        <v/>
      </c>
      <c r="CL73" s="57" t="s">
        <v>0</v>
      </c>
      <c r="CM73" s="23" t="str">
        <f t="shared" si="21"/>
        <v/>
      </c>
      <c r="CN73" s="57" t="s">
        <v>0</v>
      </c>
      <c r="CO73" s="149"/>
      <c r="CP73" s="57" t="s">
        <v>0</v>
      </c>
      <c r="CQ73" s="62" t="str">
        <f t="shared" si="22"/>
        <v/>
      </c>
      <c r="CR73" s="86" t="str">
        <f>IF(CO73="","",MAX(CR$11:CR72)+1)</f>
        <v/>
      </c>
      <c r="CS73" s="63" t="str">
        <f t="shared" si="23"/>
        <v/>
      </c>
      <c r="CT73" s="57" t="s">
        <v>0</v>
      </c>
      <c r="CU73" s="23" t="str">
        <f t="shared" si="54"/>
        <v/>
      </c>
      <c r="CV73" s="57" t="s">
        <v>0</v>
      </c>
      <c r="CW73" s="72" t="str">
        <f>IF(AND(CG73="NEMA",CK73=""),MAX(CW$11:CW72)+1,"")</f>
        <v/>
      </c>
      <c r="CX73" t="s">
        <v>0</v>
      </c>
      <c r="CY73" s="152" t="str">
        <f t="shared" si="24"/>
        <v>M</v>
      </c>
      <c r="CZ73" t="s">
        <v>0</v>
      </c>
      <c r="DA73" s="62" t="str">
        <f t="shared" si="25"/>
        <v/>
      </c>
      <c r="DB73" s="79" t="str">
        <f t="shared" si="26"/>
        <v/>
      </c>
      <c r="DC73" t="s">
        <v>0</v>
      </c>
      <c r="DD73" s="23" t="str">
        <f t="shared" si="55"/>
        <v/>
      </c>
      <c r="DE73" s="57" t="s">
        <v>0</v>
      </c>
      <c r="DF73" s="95" t="str">
        <f t="shared" si="27"/>
        <v>ime-pre-klu(ali)-kat</v>
      </c>
      <c r="DG73" s="57" t="s">
        <v>0</v>
      </c>
      <c r="DH73" s="68">
        <f>IF(BZ73="","",MAX(DH$11:DH72)+1)</f>
        <v>1050</v>
      </c>
      <c r="DI73" s="86">
        <f t="shared" si="28"/>
        <v>1002</v>
      </c>
      <c r="DJ73" s="86">
        <f t="shared" si="56"/>
        <v>1206</v>
      </c>
      <c r="DK73" s="86">
        <f t="shared" si="29"/>
        <v>2096</v>
      </c>
      <c r="DL73" s="86">
        <f t="shared" si="30"/>
        <v>1</v>
      </c>
      <c r="DM73" s="86">
        <f t="shared" si="31"/>
        <v>1</v>
      </c>
      <c r="DN73" s="86">
        <f t="shared" si="57"/>
        <v>3</v>
      </c>
      <c r="DO73" s="86"/>
      <c r="DP73" s="86"/>
      <c r="DQ73" s="86"/>
      <c r="DR73" s="63" t="e">
        <f>IF(#REF!="","",#REF!)</f>
        <v>#REF!</v>
      </c>
      <c r="DS73" s="57" t="s">
        <v>0</v>
      </c>
    </row>
    <row r="74" spans="1:123" x14ac:dyDescent="0.25">
      <c r="A74" t="s">
        <v>0</v>
      </c>
      <c r="B74" s="62" t="str">
        <f>IF(csv!E65="","",csv!S65)</f>
        <v>M35</v>
      </c>
      <c r="C74" s="36" t="s">
        <v>0</v>
      </c>
      <c r="D74" s="36" t="str">
        <f>IF(csv!E65="","",csv!E65)</f>
        <v>Petar</v>
      </c>
      <c r="E74" s="36" t="str">
        <f>IF(csv!D65="","",csv!D65)</f>
        <v>Delić</v>
      </c>
      <c r="F74" s="36" t="s">
        <v>0</v>
      </c>
      <c r="G74" s="86" t="str">
        <f>IF(csv!L65="","",csv!L65)</f>
        <v>38:17</v>
      </c>
      <c r="H74" s="86" t="str">
        <f>IF(csv!M65="","",csv!M65)</f>
        <v>0</v>
      </c>
      <c r="I74" s="36" t="s">
        <v>0</v>
      </c>
      <c r="J74" s="36" t="str">
        <f>IF(csv!O65="","",csv!O65)</f>
        <v>Maksimir</v>
      </c>
      <c r="K74" s="36" t="str">
        <f>IF(csv!P65="","",csv!P65)</f>
        <v>OK Maksimir</v>
      </c>
      <c r="L74" s="36" t="s">
        <v>0</v>
      </c>
      <c r="M74" s="79" t="str">
        <f>IF(csv!Q65="","",csv!Q65)</f>
        <v>CRO</v>
      </c>
      <c r="N74" s="57" t="s">
        <v>0</v>
      </c>
      <c r="O74" s="62" t="str">
        <f>IF(csv!E65="","",csv!S65)</f>
        <v>M35</v>
      </c>
      <c r="P74" s="86">
        <f>IF(O74="","",IF(COUNTIF(O$11:O73,O74)=0,P73+1,P73))</f>
        <v>7</v>
      </c>
      <c r="Q74" s="102">
        <f t="shared" si="0"/>
        <v>107</v>
      </c>
      <c r="R74" s="103" t="str" cm="1">
        <f t="array" ref="R74">IF(S74="","",INDEX(natjecanjeStaze_naziv,MATCH(S74,natjecanjeStaze_stazaId,0)))</f>
        <v>M35</v>
      </c>
      <c r="S74" s="63">
        <f t="shared" si="1"/>
        <v>1002</v>
      </c>
      <c r="T74" s="57" t="s">
        <v>0</v>
      </c>
      <c r="U74" s="191" t="str">
        <f t="shared" si="2"/>
        <v>M35</v>
      </c>
      <c r="V74" s="57" t="s">
        <v>0</v>
      </c>
      <c r="W74" s="62" t="str">
        <f t="shared" si="78"/>
        <v>CRO</v>
      </c>
      <c r="X74" s="86">
        <f t="shared" si="3"/>
        <v>1</v>
      </c>
      <c r="Y74" s="36" t="str">
        <f t="shared" si="79"/>
        <v/>
      </c>
      <c r="Z74" s="79" t="str">
        <f>IF(Y74="","",MAX(Z$11:Z73)+1)</f>
        <v/>
      </c>
      <c r="AA74" s="57" t="s">
        <v>0</v>
      </c>
      <c r="AB74" s="149"/>
      <c r="AC74" s="57" t="s">
        <v>0</v>
      </c>
      <c r="AD74" s="23" t="str">
        <f t="shared" si="80"/>
        <v/>
      </c>
      <c r="AE74" s="57" t="s">
        <v>0</v>
      </c>
      <c r="AF74" s="191" t="str">
        <f t="shared" si="81"/>
        <v>CRO</v>
      </c>
      <c r="AG74" s="57" t="s">
        <v>0</v>
      </c>
      <c r="AH74" s="62" t="str">
        <f t="shared" si="82"/>
        <v>Maksimir</v>
      </c>
      <c r="AI74" s="36" t="str">
        <f t="shared" si="83"/>
        <v>OK Maksimir</v>
      </c>
      <c r="AJ74" s="86" t="str">
        <f t="shared" si="5"/>
        <v/>
      </c>
      <c r="AK74" s="36" t="str" cm="1">
        <f t="array" ref="AK74">IF(AJ74="",""&amp;AI74,IF(AJ74="NEMA",AI74,INDEX(klub_naziv,MATCH(INDEX(klubAlias_klubId,AJ74),klub_id,0))))</f>
        <v>OK Maksimir</v>
      </c>
      <c r="AL74" s="36" t="str" cm="1">
        <f t="array" ref="AL74">IFERROR(INDEX(registarNatjecatelji,CG74,4),"")</f>
        <v>OK Maksimir</v>
      </c>
      <c r="AM74" s="86" t="str">
        <f t="shared" si="84"/>
        <v/>
      </c>
      <c r="AN74" s="79" t="str">
        <f t="shared" si="85"/>
        <v>OK Maksimir</v>
      </c>
      <c r="AO74" s="57" t="s">
        <v>0</v>
      </c>
      <c r="AP74" s="95" t="str">
        <f>IF(AJ74&lt;&gt;"NEMA","",IF(IFERROR(MATCH(AI74,AI$11:AI73,0),0)&lt;&gt;0,"",AI74))</f>
        <v/>
      </c>
      <c r="AQ74" s="57" t="s">
        <v>0</v>
      </c>
      <c r="AR74" s="149"/>
      <c r="AS74" s="57" t="s">
        <v>0</v>
      </c>
      <c r="AT74" s="62" t="str">
        <f t="shared" si="86"/>
        <v/>
      </c>
      <c r="AU74" s="36" t="str">
        <f>IF(AT74="","",MAX(AU$11:AU73)+1)</f>
        <v/>
      </c>
      <c r="AV74" s="36" t="str">
        <f t="shared" si="87"/>
        <v/>
      </c>
      <c r="AW74" s="36" t="str">
        <f t="shared" si="88"/>
        <v/>
      </c>
      <c r="AX74" s="36" t="str">
        <f>IF(AR74="","",MAX(AX$11:AX73)+1)</f>
        <v/>
      </c>
      <c r="AY74" s="103" t="str">
        <f t="shared" si="89"/>
        <v/>
      </c>
      <c r="AZ74" s="79" t="str">
        <f t="shared" si="90"/>
        <v/>
      </c>
      <c r="BA74" s="57" t="s">
        <v>0</v>
      </c>
      <c r="BB74" s="23" t="str">
        <f t="shared" si="91"/>
        <v/>
      </c>
      <c r="BC74" s="57" t="s">
        <v>0</v>
      </c>
      <c r="BD74" s="191" t="str">
        <f t="shared" si="92"/>
        <v>OK Maksimir</v>
      </c>
      <c r="BE74" s="57" t="s">
        <v>0</v>
      </c>
      <c r="BF74" s="68" t="str">
        <f t="shared" si="93"/>
        <v>38:17</v>
      </c>
      <c r="BG74" s="102" t="str">
        <f t="shared" si="94"/>
        <v>0</v>
      </c>
      <c r="BH74" s="238">
        <f t="shared" si="95"/>
        <v>2297</v>
      </c>
      <c r="BI74" s="239">
        <f t="shared" si="8"/>
        <v>1</v>
      </c>
      <c r="BJ74" s="57" t="s">
        <v>0</v>
      </c>
      <c r="BK74" s="62" t="str">
        <f t="shared" si="96"/>
        <v>Petar</v>
      </c>
      <c r="BL74" s="36" t="str">
        <f t="shared" si="97"/>
        <v>Delić</v>
      </c>
      <c r="BM74" s="86">
        <f t="shared" si="9"/>
        <v>1418</v>
      </c>
      <c r="BN74" s="86" t="str">
        <f t="shared" si="10"/>
        <v/>
      </c>
      <c r="BO74" s="36" t="str">
        <f t="shared" si="11"/>
        <v>Petar</v>
      </c>
      <c r="BP74" s="79" t="str">
        <f t="shared" si="12"/>
        <v>Delić</v>
      </c>
      <c r="BQ74" s="57" t="s">
        <v>0</v>
      </c>
      <c r="BR74" s="95" t="str">
        <f t="shared" si="13"/>
        <v/>
      </c>
      <c r="BS74" s="57" t="s">
        <v>0</v>
      </c>
      <c r="BT74" s="23" t="str">
        <f>IF(OR(BB74&lt;&gt;"NEMA",BR74&lt;&gt;""),"","SELECT '"&amp;BA74&amp;"',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4" s="57" t="s">
        <v>0</v>
      </c>
      <c r="BV74" s="172"/>
      <c r="BW74" s="172"/>
      <c r="BX74" s="172"/>
      <c r="BY74" s="57" t="s">
        <v>0</v>
      </c>
      <c r="BZ74" s="62" t="str">
        <f t="shared" si="14"/>
        <v>Petar – Delić – OK Maksimir – M35</v>
      </c>
      <c r="CA74" s="63">
        <f t="shared" si="50"/>
        <v>336</v>
      </c>
      <c r="CB74" s="57" t="s">
        <v>0</v>
      </c>
      <c r="CC74" s="62" t="str">
        <f t="shared" si="16"/>
        <v>Petar – Delić – OK Maksimir</v>
      </c>
      <c r="CD74" s="63">
        <f t="shared" si="51"/>
        <v>336</v>
      </c>
      <c r="CE74" s="57" t="s">
        <v>0</v>
      </c>
      <c r="CF74" s="62" t="str">
        <f t="shared" si="18"/>
        <v>Petar – Delić</v>
      </c>
      <c r="CG74" s="63">
        <f t="shared" si="52"/>
        <v>336</v>
      </c>
      <c r="CH74" s="57" t="s">
        <v>0</v>
      </c>
      <c r="CI74" s="68">
        <f t="shared" si="53"/>
        <v>336</v>
      </c>
      <c r="CJ74" s="86" cm="1">
        <f t="array" ref="CJ74">IF(CI74="","",INDEX(imePrezime_id,CI74,0))</f>
        <v>1418</v>
      </c>
      <c r="CK74" s="63" t="str">
        <f t="shared" si="20"/>
        <v/>
      </c>
      <c r="CL74" s="57" t="s">
        <v>0</v>
      </c>
      <c r="CM74" s="23" t="str">
        <f t="shared" si="21"/>
        <v/>
      </c>
      <c r="CN74" s="57" t="s">
        <v>0</v>
      </c>
      <c r="CO74" s="149"/>
      <c r="CP74" s="57" t="s">
        <v>0</v>
      </c>
      <c r="CQ74" s="62" t="str">
        <f t="shared" si="22"/>
        <v/>
      </c>
      <c r="CR74" s="86" t="str">
        <f>IF(CO74="","",MAX(CR$11:CR73)+1)</f>
        <v/>
      </c>
      <c r="CS74" s="63" t="str">
        <f t="shared" si="23"/>
        <v/>
      </c>
      <c r="CT74" s="57" t="s">
        <v>0</v>
      </c>
      <c r="CU74" s="23" t="str">
        <f t="shared" si="54"/>
        <v/>
      </c>
      <c r="CV74" s="57" t="s">
        <v>0</v>
      </c>
      <c r="CW74" s="72" t="str">
        <f>IF(AND(CG74="NEMA",CK74=""),MAX(CW$11:CW73)+1,"")</f>
        <v/>
      </c>
      <c r="CX74" t="s">
        <v>0</v>
      </c>
      <c r="CY74" s="152" t="str">
        <f t="shared" si="24"/>
        <v>M</v>
      </c>
      <c r="CZ74" t="s">
        <v>0</v>
      </c>
      <c r="DA74" s="62" t="str">
        <f t="shared" si="25"/>
        <v/>
      </c>
      <c r="DB74" s="79" t="str">
        <f t="shared" si="26"/>
        <v/>
      </c>
      <c r="DC74" t="s">
        <v>0</v>
      </c>
      <c r="DD74" s="23" t="str">
        <f t="shared" si="55"/>
        <v/>
      </c>
      <c r="DE74" s="57" t="s">
        <v>0</v>
      </c>
      <c r="DF74" s="95" t="str">
        <f t="shared" si="27"/>
        <v>ime-pre-klu-kat</v>
      </c>
      <c r="DG74" s="57" t="s">
        <v>0</v>
      </c>
      <c r="DH74" s="68">
        <f>IF(BZ74="","",MAX(DH$11:DH73)+1)</f>
        <v>1051</v>
      </c>
      <c r="DI74" s="86">
        <f t="shared" si="28"/>
        <v>1002</v>
      </c>
      <c r="DJ74" s="86">
        <f t="shared" si="56"/>
        <v>1418</v>
      </c>
      <c r="DK74" s="86">
        <f t="shared" si="29"/>
        <v>2297</v>
      </c>
      <c r="DL74" s="86">
        <f t="shared" si="30"/>
        <v>1</v>
      </c>
      <c r="DM74" s="86">
        <f t="shared" si="31"/>
        <v>1</v>
      </c>
      <c r="DN74" s="86">
        <f t="shared" si="57"/>
        <v>1</v>
      </c>
      <c r="DO74" s="86"/>
      <c r="DP74" s="86"/>
      <c r="DQ74" s="86"/>
      <c r="DR74" s="63" t="e">
        <f>IF(#REF!="","",#REF!)</f>
        <v>#REF!</v>
      </c>
      <c r="DS74" s="57" t="s">
        <v>0</v>
      </c>
    </row>
    <row r="75" spans="1:123" x14ac:dyDescent="0.25">
      <c r="A75" t="s">
        <v>0</v>
      </c>
      <c r="B75" s="62" t="str">
        <f>IF(csv!E66="","",csv!S66)</f>
        <v>M35</v>
      </c>
      <c r="C75" s="36" t="s">
        <v>0</v>
      </c>
      <c r="D75" s="36" t="str">
        <f>IF(csv!E66="","",csv!E66)</f>
        <v>Ivan</v>
      </c>
      <c r="E75" s="36" t="str">
        <f>IF(csv!D66="","",csv!D66)</f>
        <v>Bublić</v>
      </c>
      <c r="F75" s="36" t="s">
        <v>0</v>
      </c>
      <c r="G75" s="86" t="str">
        <f>IF(csv!L66="","",csv!L66)</f>
        <v>39:40</v>
      </c>
      <c r="H75" s="86" t="str">
        <f>IF(csv!M66="","",csv!M66)</f>
        <v>0</v>
      </c>
      <c r="I75" s="36" t="s">
        <v>0</v>
      </c>
      <c r="J75" s="36" t="str">
        <f>IF(csv!O66="","",csv!O66)</f>
        <v>KAP</v>
      </c>
      <c r="K75" s="36" t="str">
        <f>IF(csv!P66="","",csv!P66)</f>
        <v>OK Kapela</v>
      </c>
      <c r="L75" s="36" t="s">
        <v>0</v>
      </c>
      <c r="M75" s="79" t="str">
        <f>IF(csv!Q66="","",csv!Q66)</f>
        <v>CRO</v>
      </c>
      <c r="N75" s="57" t="s">
        <v>0</v>
      </c>
      <c r="O75" s="62" t="str">
        <f>IF(csv!E66="","",csv!S66)</f>
        <v>M35</v>
      </c>
      <c r="P75" s="86">
        <f>IF(O75="","",IF(COUNTIF(O$11:O74,O75)=0,P74+1,P74))</f>
        <v>7</v>
      </c>
      <c r="Q75" s="102">
        <f t="shared" si="0"/>
        <v>107</v>
      </c>
      <c r="R75" s="103" t="str" cm="1">
        <f t="array" ref="R75">IF(S75="","",INDEX(natjecanjeStaze_naziv,MATCH(S75,natjecanjeStaze_stazaId,0)))</f>
        <v>M35</v>
      </c>
      <c r="S75" s="63">
        <f t="shared" si="1"/>
        <v>1002</v>
      </c>
      <c r="T75" s="57" t="s">
        <v>0</v>
      </c>
      <c r="U75" s="191" t="str">
        <f t="shared" si="2"/>
        <v>M35</v>
      </c>
      <c r="V75" s="57" t="s">
        <v>0</v>
      </c>
      <c r="W75" s="62" t="str">
        <f t="shared" si="78"/>
        <v>CRO</v>
      </c>
      <c r="X75" s="86">
        <f t="shared" si="3"/>
        <v>1</v>
      </c>
      <c r="Y75" s="36" t="str">
        <f t="shared" si="79"/>
        <v/>
      </c>
      <c r="Z75" s="79" t="str">
        <f>IF(Y75="","",MAX(Z$11:Z74)+1)</f>
        <v/>
      </c>
      <c r="AA75" s="57" t="s">
        <v>0</v>
      </c>
      <c r="AB75" s="149"/>
      <c r="AC75" s="57" t="s">
        <v>0</v>
      </c>
      <c r="AD75" s="23" t="str">
        <f t="shared" si="80"/>
        <v/>
      </c>
      <c r="AE75" s="57" t="s">
        <v>0</v>
      </c>
      <c r="AF75" s="191" t="str">
        <f t="shared" si="81"/>
        <v>CRO</v>
      </c>
      <c r="AG75" s="57" t="s">
        <v>0</v>
      </c>
      <c r="AH75" s="62" t="str">
        <f t="shared" si="82"/>
        <v>KAP</v>
      </c>
      <c r="AI75" s="36" t="str">
        <f t="shared" si="83"/>
        <v>OK Kapela</v>
      </c>
      <c r="AJ75" s="86" t="str">
        <f t="shared" si="5"/>
        <v/>
      </c>
      <c r="AK75" s="36" t="str" cm="1">
        <f t="array" ref="AK75">IF(AJ75="",""&amp;AI75,IF(AJ75="NEMA",AI75,INDEX(klub_naziv,MATCH(INDEX(klubAlias_klubId,AJ75),klub_id,0))))</f>
        <v>OK Kapela</v>
      </c>
      <c r="AL75" s="36" t="str" cm="1">
        <f t="array" ref="AL75">IFERROR(INDEX(registarNatjecatelji,CG75,4),"")</f>
        <v>OK Kapela</v>
      </c>
      <c r="AM75" s="86" t="str">
        <f t="shared" si="84"/>
        <v/>
      </c>
      <c r="AN75" s="79" t="str">
        <f t="shared" si="85"/>
        <v>OK Kapela</v>
      </c>
      <c r="AO75" s="57" t="s">
        <v>0</v>
      </c>
      <c r="AP75" s="95" t="str">
        <f>IF(AJ75&lt;&gt;"NEMA","",IF(IFERROR(MATCH(AI75,AI$11:AI74,0),0)&lt;&gt;0,"",AI75))</f>
        <v/>
      </c>
      <c r="AQ75" s="57" t="s">
        <v>0</v>
      </c>
      <c r="AR75" s="149"/>
      <c r="AS75" s="57" t="s">
        <v>0</v>
      </c>
      <c r="AT75" s="62" t="str">
        <f t="shared" si="86"/>
        <v/>
      </c>
      <c r="AU75" s="36" t="str">
        <f>IF(AT75="","",MAX(AU$11:AU74)+1)</f>
        <v/>
      </c>
      <c r="AV75" s="36" t="str">
        <f t="shared" si="87"/>
        <v/>
      </c>
      <c r="AW75" s="36" t="str">
        <f t="shared" si="88"/>
        <v/>
      </c>
      <c r="AX75" s="36" t="str">
        <f>IF(AR75="","",MAX(AX$11:AX74)+1)</f>
        <v/>
      </c>
      <c r="AY75" s="103" t="str">
        <f t="shared" si="89"/>
        <v/>
      </c>
      <c r="AZ75" s="79" t="str">
        <f t="shared" si="90"/>
        <v/>
      </c>
      <c r="BA75" s="57" t="s">
        <v>0</v>
      </c>
      <c r="BB75" s="23" t="str">
        <f t="shared" si="91"/>
        <v/>
      </c>
      <c r="BC75" s="57" t="s">
        <v>0</v>
      </c>
      <c r="BD75" s="191" t="str">
        <f t="shared" si="92"/>
        <v>OK Kapela</v>
      </c>
      <c r="BE75" s="57" t="s">
        <v>0</v>
      </c>
      <c r="BF75" s="68" t="str">
        <f t="shared" si="93"/>
        <v>39:40</v>
      </c>
      <c r="BG75" s="102" t="str">
        <f t="shared" si="94"/>
        <v>0</v>
      </c>
      <c r="BH75" s="238">
        <f t="shared" si="95"/>
        <v>2380</v>
      </c>
      <c r="BI75" s="239">
        <f t="shared" si="8"/>
        <v>1</v>
      </c>
      <c r="BJ75" s="57" t="s">
        <v>0</v>
      </c>
      <c r="BK75" s="62" t="str">
        <f t="shared" si="96"/>
        <v>Ivan</v>
      </c>
      <c r="BL75" s="36" t="str">
        <f t="shared" si="97"/>
        <v>Bublić</v>
      </c>
      <c r="BM75" s="86">
        <f t="shared" si="9"/>
        <v>1125</v>
      </c>
      <c r="BN75" s="86" t="str">
        <f t="shared" si="10"/>
        <v/>
      </c>
      <c r="BO75" s="36" t="str">
        <f t="shared" si="11"/>
        <v>Ivan</v>
      </c>
      <c r="BP75" s="79" t="str">
        <f t="shared" si="12"/>
        <v>Bublić</v>
      </c>
      <c r="BQ75" s="57" t="s">
        <v>0</v>
      </c>
      <c r="BR75" s="95" t="str">
        <f t="shared" si="13"/>
        <v/>
      </c>
      <c r="BS75" s="57" t="s">
        <v>0</v>
      </c>
      <c r="BT75" s="23" t="str">
        <f>IF(OR(BB75&lt;&gt;"NEMA",BR75&lt;&gt;""),"","SELECT '"&amp;BA75&amp;"',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5" s="57" t="s">
        <v>0</v>
      </c>
      <c r="BV75" s="172"/>
      <c r="BW75" s="172"/>
      <c r="BX75" s="172"/>
      <c r="BY75" s="57" t="s">
        <v>0</v>
      </c>
      <c r="BZ75" s="62" t="str">
        <f t="shared" si="14"/>
        <v>Ivan – Bublić – OK Kapela – M35</v>
      </c>
      <c r="CA75" s="63">
        <f t="shared" si="50"/>
        <v>215</v>
      </c>
      <c r="CB75" s="57" t="s">
        <v>0</v>
      </c>
      <c r="CC75" s="62" t="str">
        <f t="shared" si="16"/>
        <v>Ivan – Bublić – OK Kapela</v>
      </c>
      <c r="CD75" s="63">
        <f t="shared" si="51"/>
        <v>215</v>
      </c>
      <c r="CE75" s="57" t="s">
        <v>0</v>
      </c>
      <c r="CF75" s="62" t="str">
        <f t="shared" si="18"/>
        <v>Ivan – Bublić</v>
      </c>
      <c r="CG75" s="63">
        <f t="shared" si="52"/>
        <v>215</v>
      </c>
      <c r="CH75" s="57" t="s">
        <v>0</v>
      </c>
      <c r="CI75" s="68">
        <f t="shared" si="53"/>
        <v>215</v>
      </c>
      <c r="CJ75" s="86" cm="1">
        <f t="array" ref="CJ75">IF(CI75="","",INDEX(imePrezime_id,CI75,0))</f>
        <v>1125</v>
      </c>
      <c r="CK75" s="63" t="str">
        <f t="shared" si="20"/>
        <v/>
      </c>
      <c r="CL75" s="57" t="s">
        <v>0</v>
      </c>
      <c r="CM75" s="23" t="str">
        <f t="shared" si="21"/>
        <v/>
      </c>
      <c r="CN75" s="57" t="s">
        <v>0</v>
      </c>
      <c r="CO75" s="149"/>
      <c r="CP75" s="57" t="s">
        <v>0</v>
      </c>
      <c r="CQ75" s="62" t="str">
        <f t="shared" si="22"/>
        <v/>
      </c>
      <c r="CR75" s="86" t="str">
        <f>IF(CO75="","",MAX(CR$11:CR74)+1)</f>
        <v/>
      </c>
      <c r="CS75" s="63" t="str">
        <f t="shared" si="23"/>
        <v/>
      </c>
      <c r="CT75" s="57" t="s">
        <v>0</v>
      </c>
      <c r="CU75" s="23" t="str">
        <f t="shared" si="54"/>
        <v/>
      </c>
      <c r="CV75" s="57" t="s">
        <v>0</v>
      </c>
      <c r="CW75" s="72" t="str">
        <f>IF(AND(CG75="NEMA",CK75=""),MAX(CW$11:CW74)+1,"")</f>
        <v/>
      </c>
      <c r="CX75" t="s">
        <v>0</v>
      </c>
      <c r="CY75" s="152" t="str">
        <f t="shared" si="24"/>
        <v>M</v>
      </c>
      <c r="CZ75" t="s">
        <v>0</v>
      </c>
      <c r="DA75" s="62" t="str">
        <f t="shared" si="25"/>
        <v/>
      </c>
      <c r="DB75" s="79" t="str">
        <f t="shared" si="26"/>
        <v/>
      </c>
      <c r="DC75" t="s">
        <v>0</v>
      </c>
      <c r="DD75" s="23" t="str">
        <f t="shared" si="55"/>
        <v/>
      </c>
      <c r="DE75" s="57" t="s">
        <v>0</v>
      </c>
      <c r="DF75" s="95" t="str">
        <f t="shared" si="27"/>
        <v>ime-pre-klu-kat</v>
      </c>
      <c r="DG75" s="57" t="s">
        <v>0</v>
      </c>
      <c r="DH75" s="68">
        <f>IF(BZ75="","",MAX(DH$11:DH74)+1)</f>
        <v>1052</v>
      </c>
      <c r="DI75" s="86">
        <f t="shared" si="28"/>
        <v>1002</v>
      </c>
      <c r="DJ75" s="86">
        <f t="shared" si="56"/>
        <v>1125</v>
      </c>
      <c r="DK75" s="86">
        <f t="shared" si="29"/>
        <v>2380</v>
      </c>
      <c r="DL75" s="86">
        <f t="shared" si="30"/>
        <v>1</v>
      </c>
      <c r="DM75" s="86">
        <f t="shared" si="31"/>
        <v>1</v>
      </c>
      <c r="DN75" s="86">
        <f t="shared" si="57"/>
        <v>1</v>
      </c>
      <c r="DO75" s="86"/>
      <c r="DP75" s="86"/>
      <c r="DQ75" s="86"/>
      <c r="DR75" s="63" t="e">
        <f>IF(#REF!="","",#REF!)</f>
        <v>#REF!</v>
      </c>
      <c r="DS75" s="57" t="s">
        <v>0</v>
      </c>
    </row>
    <row r="76" spans="1:123" x14ac:dyDescent="0.25">
      <c r="A76" t="s">
        <v>0</v>
      </c>
      <c r="B76" s="62" t="str">
        <f>IF(csv!E67="","",csv!S67)</f>
        <v>M35</v>
      </c>
      <c r="C76" s="36" t="s">
        <v>0</v>
      </c>
      <c r="D76" s="36" t="str">
        <f>IF(csv!E67="","",csv!E67)</f>
        <v>Franjo</v>
      </c>
      <c r="E76" s="36" t="str">
        <f>IF(csv!D67="","",csv!D67)</f>
        <v>Budi</v>
      </c>
      <c r="F76" s="36" t="s">
        <v>0</v>
      </c>
      <c r="G76" s="86" t="str">
        <f>IF(csv!L67="","",csv!L67)</f>
        <v>43:07</v>
      </c>
      <c r="H76" s="86" t="str">
        <f>IF(csv!M67="","",csv!M67)</f>
        <v>0</v>
      </c>
      <c r="I76" s="36" t="s">
        <v>0</v>
      </c>
      <c r="J76" s="36" t="str">
        <f>IF(csv!O67="","",csv!O67)</f>
        <v>JAP</v>
      </c>
      <c r="K76" s="36" t="str">
        <f>IF(csv!P67="","",csv!P67)</f>
        <v>OK Japetic</v>
      </c>
      <c r="L76" s="36" t="s">
        <v>0</v>
      </c>
      <c r="M76" s="79" t="str">
        <f>IF(csv!Q67="","",csv!Q67)</f>
        <v>CRO</v>
      </c>
      <c r="N76" s="57" t="s">
        <v>0</v>
      </c>
      <c r="O76" s="62" t="str">
        <f>IF(csv!E67="","",csv!S67)</f>
        <v>M35</v>
      </c>
      <c r="P76" s="86">
        <f>IF(O76="","",IF(COUNTIF(O$11:O75,O76)=0,P75+1,P75))</f>
        <v>7</v>
      </c>
      <c r="Q76" s="102">
        <f t="shared" ref="Q76:Q139" si="98">IF(O76="","",IFERROR(INDEX(kategorija_id,MATCH(O76,kategorija_oznaka,0)),INDEX(kategorijaAlias_id,MATCH(O76,kategorijaAlias_oznaka,0))))</f>
        <v>107</v>
      </c>
      <c r="R76" s="103" t="str" cm="1">
        <f t="array" ref="R76">IF(S76="","",INDEX(natjecanjeStaze_naziv,MATCH(S76,natjecanjeStaze_stazaId,0)))</f>
        <v>M35</v>
      </c>
      <c r="S76" s="63">
        <f t="shared" ref="S76:S139" si="99">IF(BL76="","",INDEX(natjecanjeStaze_stazaId,MATCH(O76,natjecanjeStaze_kategorija,0)))</f>
        <v>1002</v>
      </c>
      <c r="T76" s="57" t="s">
        <v>0</v>
      </c>
      <c r="U76" s="191" t="str">
        <f t="shared" ref="U76:U139" si="100">IF(O76="","",INDEX(kategorija_oznaka,MATCH(Q76,kategorija_id,0)))</f>
        <v>M35</v>
      </c>
      <c r="V76" s="57" t="s">
        <v>0</v>
      </c>
      <c r="W76" s="62" t="str">
        <f t="shared" si="78"/>
        <v>CRO</v>
      </c>
      <c r="X76" s="86">
        <f t="shared" ref="X76:X139" si="101">IF(W76="","",IFERROR(INDEX(drzava_id,MATCH(W76,drzava_oznaka,0)),"NEMA"))</f>
        <v>1</v>
      </c>
      <c r="Y76" s="36" t="str">
        <f t="shared" si="79"/>
        <v/>
      </c>
      <c r="Z76" s="79" t="str">
        <f>IF(Y76="","",MAX(Z$11:Z75)+1)</f>
        <v/>
      </c>
      <c r="AA76" s="57" t="s">
        <v>0</v>
      </c>
      <c r="AB76" s="149"/>
      <c r="AC76" s="57" t="s">
        <v>0</v>
      </c>
      <c r="AD76" s="23" t="str">
        <f t="shared" si="80"/>
        <v/>
      </c>
      <c r="AE76" s="57" t="s">
        <v>0</v>
      </c>
      <c r="AF76" s="191" t="str">
        <f t="shared" si="81"/>
        <v>CRO</v>
      </c>
      <c r="AG76" s="57" t="s">
        <v>0</v>
      </c>
      <c r="AH76" s="62" t="str">
        <f t="shared" si="82"/>
        <v>JAP</v>
      </c>
      <c r="AI76" s="36" t="str">
        <f t="shared" si="83"/>
        <v>OK Japetic</v>
      </c>
      <c r="AJ76" s="86">
        <f t="shared" ref="AJ76:AJ139" si="102">IF(AI76="","",IF(IFERROR(MATCH(AI76,klub_naziv,0),"")&lt;&gt;"","",IFERROR(MATCH(AI76,klubAlias_alias,0),"NEMA")))</f>
        <v>1</v>
      </c>
      <c r="AK76" s="36" t="str" cm="1">
        <f t="array" ref="AK76">IF(AJ76="",""&amp;AI76,IF(AJ76="NEMA",AI76,INDEX(klub_naziv,MATCH(INDEX(klubAlias_klubId,AJ76),klub_id,0))))</f>
        <v>OK Japetić</v>
      </c>
      <c r="AL76" s="36" t="str" cm="1">
        <f t="array" ref="AL76">IFERROR(INDEX(registarNatjecatelji,CG76,4),"")</f>
        <v>OK Japetić</v>
      </c>
      <c r="AM76" s="86" t="str">
        <f t="shared" si="84"/>
        <v/>
      </c>
      <c r="AN76" s="79" t="str">
        <f t="shared" si="85"/>
        <v>OK Japetić</v>
      </c>
      <c r="AO76" s="57" t="s">
        <v>0</v>
      </c>
      <c r="AP76" s="95" t="str">
        <f>IF(AJ76&lt;&gt;"NEMA","",IF(IFERROR(MATCH(AI76,AI$11:AI75,0),0)&lt;&gt;0,"",AI76))</f>
        <v/>
      </c>
      <c r="AQ76" s="57" t="s">
        <v>0</v>
      </c>
      <c r="AR76" s="149"/>
      <c r="AS76" s="57" t="s">
        <v>0</v>
      </c>
      <c r="AT76" s="62" t="str">
        <f t="shared" si="86"/>
        <v/>
      </c>
      <c r="AU76" s="36" t="str">
        <f>IF(AT76="","",MAX(AU$11:AU75)+1)</f>
        <v/>
      </c>
      <c r="AV76" s="36" t="str">
        <f t="shared" si="87"/>
        <v/>
      </c>
      <c r="AW76" s="36" t="str">
        <f t="shared" si="88"/>
        <v/>
      </c>
      <c r="AX76" s="36" t="str">
        <f>IF(AR76="","",MAX(AX$11:AX75)+1)</f>
        <v/>
      </c>
      <c r="AY76" s="103" t="str">
        <f t="shared" si="89"/>
        <v/>
      </c>
      <c r="AZ76" s="79" t="str">
        <f t="shared" si="90"/>
        <v/>
      </c>
      <c r="BA76" s="57" t="s">
        <v>0</v>
      </c>
      <c r="BB76" s="23" t="str">
        <f t="shared" si="91"/>
        <v/>
      </c>
      <c r="BC76" s="57" t="s">
        <v>0</v>
      </c>
      <c r="BD76" s="191" t="str">
        <f t="shared" si="92"/>
        <v>OK Japetić</v>
      </c>
      <c r="BE76" s="57" t="s">
        <v>0</v>
      </c>
      <c r="BF76" s="68" t="str">
        <f t="shared" si="93"/>
        <v>43:07</v>
      </c>
      <c r="BG76" s="102" t="str">
        <f t="shared" si="94"/>
        <v>0</v>
      </c>
      <c r="BH76" s="238">
        <f t="shared" si="95"/>
        <v>2587</v>
      </c>
      <c r="BI76" s="239">
        <f t="shared" ref="BI76:BI139" si="103">IF(CF76="","",IF(N(BH76)&gt;max_minuta*60,2,INDEX(statusRezultat_id,MATCH(VALUE(BG76),statusRezultat_oEvent,0))))</f>
        <v>1</v>
      </c>
      <c r="BJ76" s="57" t="s">
        <v>0</v>
      </c>
      <c r="BK76" s="62" t="str">
        <f t="shared" si="96"/>
        <v>Franjo</v>
      </c>
      <c r="BL76" s="36" t="str">
        <f t="shared" si="97"/>
        <v>Budi</v>
      </c>
      <c r="BM76" s="86">
        <f t="shared" ref="BM76:BM139" si="104">IF(BL76="","",IFERROR(INDEX(imePrezime_id,MATCH(BK76&amp;" – "&amp;BL76,imePrezime_imePrezime,0)),"NEMA"))</f>
        <v>1385</v>
      </c>
      <c r="BN76" s="86" t="str">
        <f t="shared" ref="BN76:BN139" si="105">IF(BM76&lt;&gt;"NEMA","",IFERROR(INDEX(imePrezimeAlias_imePrezimeId,MATCH(BK76&amp;" "&amp;BL76,imePrezimeAlias_alias,0)),"NEMA"))</f>
        <v/>
      </c>
      <c r="BO76" s="36" t="str">
        <f t="shared" ref="BO76:BO139" si="106">IF(BL76="","",IF(OR(BN76="",BN76="NEMA"),BK76,INDEX(imePrezime_ime,MATCH(BN76,imePrezime_id,0))))</f>
        <v>Franjo</v>
      </c>
      <c r="BP76" s="79" t="str">
        <f t="shared" ref="BP76:BP139" si="107">IF(BL76="","",IF(OR(BN76="",BN76="NEMA"),BL76,INDEX(imePrezime_prezime,MATCH(BN76,imePrezime_id,0))))</f>
        <v>Budi</v>
      </c>
      <c r="BQ76" s="57" t="s">
        <v>0</v>
      </c>
      <c r="BR76" s="95" t="str">
        <f t="shared" ref="BR76:BR139" si="108">IF(OR(BL76="",BN76&lt;&gt;"NEMA"),"",BK76&amp;" "&amp;BL76)</f>
        <v/>
      </c>
      <c r="BS76" s="57" t="s">
        <v>0</v>
      </c>
      <c r="BT76" s="23" t="str">
        <f>IF(OR(BB76&lt;&gt;"NEMA",BR76&lt;&gt;""),"","SELECT '"&amp;BA76&amp;"',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6" s="57" t="s">
        <v>0</v>
      </c>
      <c r="BV76" s="172"/>
      <c r="BW76" s="172"/>
      <c r="BX76" s="172"/>
      <c r="BY76" s="57" t="s">
        <v>0</v>
      </c>
      <c r="BZ76" s="62" t="str">
        <f t="shared" ref="BZ76:BZ139" si="109">IF(BL76="","",CC76 &amp; IF(O76="",""," – " &amp; O76))</f>
        <v>Franjo – Budi – OK Japetić – M35</v>
      </c>
      <c r="CA76" s="63">
        <f t="shared" si="50"/>
        <v>76</v>
      </c>
      <c r="CB76" s="57" t="s">
        <v>0</v>
      </c>
      <c r="CC76" s="62" t="str">
        <f t="shared" ref="CC76:CC139" si="110">IF(BL76="","",CF76 &amp; IF(BD76="",""," – " &amp; BD76))</f>
        <v>Franjo – Budi – OK Japetić</v>
      </c>
      <c r="CD76" s="63">
        <f t="shared" si="51"/>
        <v>76</v>
      </c>
      <c r="CE76" s="57" t="s">
        <v>0</v>
      </c>
      <c r="CF76" s="62" t="str">
        <f t="shared" ref="CF76:CF139" si="111">IF(BL76="","",BO76&amp;" – "&amp;BP76)</f>
        <v>Franjo – Budi</v>
      </c>
      <c r="CG76" s="63">
        <f t="shared" si="52"/>
        <v>76</v>
      </c>
      <c r="CH76" s="57" t="s">
        <v>0</v>
      </c>
      <c r="CI76" s="68">
        <f t="shared" si="53"/>
        <v>76</v>
      </c>
      <c r="CJ76" s="86" cm="1">
        <f t="array" ref="CJ76">IF(CI76="","",INDEX(imePrezime_id,CI76,0))</f>
        <v>1385</v>
      </c>
      <c r="CK76" s="63" t="str">
        <f t="shared" ref="CK76:CK139" si="112">IF(OR(CF76="",CG76&lt;&gt;"NEMA"),"",IFERROR(INDEX(imePrezimeAlias_imePrezimeId,MATCH(BK76&amp;" "&amp;BL76,imePrezimeAlias_alias,0)),""))</f>
        <v/>
      </c>
      <c r="CL76" s="57" t="s">
        <v>0</v>
      </c>
      <c r="CM76" s="23" t="str">
        <f t="shared" ref="CM76:CM139" si="113">IF(OR(CG76&lt;&gt;"NEMA",CK76&lt;&gt;""),"","SELECT '"&amp;CF76&amp;"', ime, prezime FROM imeprezime WHERE ime LIKE '%"&amp;MID(BK76,2,LEN(BK76)-2)&amp;"%' Or prezime LIKE '%"&amp;MID(BL76,2,LEN(BL76)-2)&amp;"%' Or ime LIKE '%"&amp;MID(BL76,2,LEN(BL76)-2)&amp;"%' Or prezime LIKE '%"&amp;MID(BK76,2,LEN(BK76)-2)&amp;"%' ORDER BY ime, prezime;")</f>
        <v/>
      </c>
      <c r="CN76" s="57" t="s">
        <v>0</v>
      </c>
      <c r="CO76" s="149"/>
      <c r="CP76" s="57" t="s">
        <v>0</v>
      </c>
      <c r="CQ76" s="62" t="str">
        <f t="shared" ref="CQ76:CQ139" si="114">IF(CO76="","",BK76&amp;" "&amp;BL76)</f>
        <v/>
      </c>
      <c r="CR76" s="86" t="str">
        <f>IF(CO76="","",MAX(CR$11:CR75)+1)</f>
        <v/>
      </c>
      <c r="CS76" s="63" t="str">
        <f t="shared" ref="CS76:CS139" si="115">IF(CO76="","",INDEX(imePrezime_id,MATCH(IF(IFERROR(SEARCH("–",CO76),0)&lt;&gt;0,CO76,SUBSTITUTE(CO76," "," – ",1)),imePrezime_imePrezime,0)))</f>
        <v/>
      </c>
      <c r="CT76" s="57" t="s">
        <v>0</v>
      </c>
      <c r="CU76" s="23" t="str">
        <f t="shared" si="54"/>
        <v/>
      </c>
      <c r="CV76" s="57" t="s">
        <v>0</v>
      </c>
      <c r="CW76" s="72" t="str">
        <f>IF(AND(CG76="NEMA",CK76=""),MAX(CW$11:CW75)+1,"")</f>
        <v/>
      </c>
      <c r="CX76" t="s">
        <v>0</v>
      </c>
      <c r="CY76" s="152" t="str">
        <f t="shared" ref="CY76:CY139" si="116">IF(O76="","",LEFT(INDEX(kategorija_oznaka,MATCH(Q76,kategorija_id,0)),1))</f>
        <v>M</v>
      </c>
      <c r="CZ76" t="s">
        <v>0</v>
      </c>
      <c r="DA76" s="62" t="str">
        <f t="shared" ref="DA76:DA139" si="117">IF(CW76="","",IF(M76&lt;&gt;"CRO","","INSERT INTO osoba (id,reg_broj,oib,spol_id,dat_rodjenja) VALUES ("&amp;CW76&amp;",(SELECT max(reg_broj)+1 FROM osoba),Null,'"&amp;CY76&amp;"',Null); INSERT INTO osoba_log (id,reg_broj,oib,spol_id,dat_rodjenja,dnevnik_id) SELECT id,reg_broj,oib,spol_id,dat_rodjenja,"&amp;CW$3&amp;" FROM osoba WHERE id = "&amp;CW76&amp;";"))</f>
        <v/>
      </c>
      <c r="DB76" s="79" t="str">
        <f t="shared" ref="DB76:DB139" si="118">IF(CW76="","","INSERT INTO imeprezime (id,osoba_id,rbr,ime,prezime,klub_id,identitet_id,sintaksa_id,info,aktivno,dnevnik_id) VALUES ("&amp;CW76&amp;","&amp;IF(DA76="","Null",CW76)&amp;",1,'"&amp;BK76&amp;"','"&amp;BL76&amp;"',(SELECT id FROM klub WHERE naziv = '"&amp;BD76&amp;"'),Null,1,'',1,"&amp;CW$3&amp;");")</f>
        <v/>
      </c>
      <c r="DC76" t="s">
        <v>0</v>
      </c>
      <c r="DD76" s="23" t="str">
        <f t="shared" si="55"/>
        <v/>
      </c>
      <c r="DE76" s="57" t="s">
        <v>0</v>
      </c>
      <c r="DF76" s="95" t="str">
        <f t="shared" ref="DF76:DF139" si="119">IF(BZ76="","",IF(CA76&lt;&gt;"NEMA","ime-pre-klu"&amp;IF(AJ76="","","(ali)")&amp;"-kat",IF(CD76&lt;&gt;"NEMA","ime-pre-klu"&amp;IF(AJ76="","","(ali)"),IF(CG76&lt;&gt;"NEMA","ime-pre",IF(CW76&lt;&gt;"","novo",""))))&amp;IF(AND(BG76="0",BH76&gt;max_minuta*60),"-ot",""))</f>
        <v>ime-pre-klu(ali)-kat</v>
      </c>
      <c r="DG76" s="57" t="s">
        <v>0</v>
      </c>
      <c r="DH76" s="68">
        <f>IF(BZ76="","",MAX(DH$11:DH75)+1)</f>
        <v>1053</v>
      </c>
      <c r="DI76" s="86">
        <f t="shared" ref="DI76:DI139" si="120">IF(CF76="","",S76)</f>
        <v>1002</v>
      </c>
      <c r="DJ76" s="86">
        <f t="shared" si="56"/>
        <v>1385</v>
      </c>
      <c r="DK76" s="86">
        <f t="shared" ref="DK76:DK139" si="121">IF(BH76="","",BH76)</f>
        <v>2587</v>
      </c>
      <c r="DL76" s="86">
        <f t="shared" ref="DL76:DL139" si="122">IF(BI76="","",BI76)</f>
        <v>1</v>
      </c>
      <c r="DM76" s="86">
        <f t="shared" ref="DM76:DM139" si="123">IF(CF76="","",IF(OR(CA76="",CA76="NEMA"),0,1))</f>
        <v>1</v>
      </c>
      <c r="DN76" s="86">
        <f t="shared" si="57"/>
        <v>3</v>
      </c>
      <c r="DO76" s="86"/>
      <c r="DP76" s="86"/>
      <c r="DQ76" s="86"/>
      <c r="DR76" s="63" t="e">
        <f>IF(#REF!="","",#REF!)</f>
        <v>#REF!</v>
      </c>
      <c r="DS76" s="57" t="s">
        <v>0</v>
      </c>
    </row>
    <row r="77" spans="1:123" x14ac:dyDescent="0.25">
      <c r="A77" t="s">
        <v>0</v>
      </c>
      <c r="B77" s="62" t="str">
        <f>IF(csv!E68="","",csv!S68)</f>
        <v>M35</v>
      </c>
      <c r="C77" s="36" t="s">
        <v>0</v>
      </c>
      <c r="D77" s="36" t="str">
        <f>IF(csv!E68="","",csv!E68)</f>
        <v>Vanja</v>
      </c>
      <c r="E77" s="36" t="str">
        <f>IF(csv!D68="","",csv!D68)</f>
        <v>Suhina</v>
      </c>
      <c r="F77" s="36" t="s">
        <v>0</v>
      </c>
      <c r="G77" s="86" t="str">
        <f>IF(csv!L68="","",csv!L68)</f>
        <v>46:11</v>
      </c>
      <c r="H77" s="86" t="str">
        <f>IF(csv!M68="","",csv!M68)</f>
        <v>0</v>
      </c>
      <c r="I77" s="36" t="s">
        <v>0</v>
      </c>
      <c r="J77" s="36" t="str">
        <f>IF(csv!O68="","",csv!O68)</f>
        <v>KAP</v>
      </c>
      <c r="K77" s="36" t="str">
        <f>IF(csv!P68="","",csv!P68)</f>
        <v>OK Kapela</v>
      </c>
      <c r="L77" s="36" t="s">
        <v>0</v>
      </c>
      <c r="M77" s="79" t="str">
        <f>IF(csv!Q68="","",csv!Q68)</f>
        <v>CRO</v>
      </c>
      <c r="N77" s="57" t="s">
        <v>0</v>
      </c>
      <c r="O77" s="62" t="str">
        <f>IF(csv!E68="","",csv!S68)</f>
        <v>M35</v>
      </c>
      <c r="P77" s="86">
        <f>IF(O77="","",IF(COUNTIF(O$11:O76,O77)=0,P76+1,P76))</f>
        <v>7</v>
      </c>
      <c r="Q77" s="102">
        <f t="shared" si="98"/>
        <v>107</v>
      </c>
      <c r="R77" s="103" t="str" cm="1">
        <f t="array" ref="R77">IF(S77="","",INDEX(natjecanjeStaze_naziv,MATCH(S77,natjecanjeStaze_stazaId,0)))</f>
        <v>M35</v>
      </c>
      <c r="S77" s="63">
        <f t="shared" si="99"/>
        <v>1002</v>
      </c>
      <c r="T77" s="57" t="s">
        <v>0</v>
      </c>
      <c r="U77" s="191" t="str">
        <f t="shared" si="100"/>
        <v>M35</v>
      </c>
      <c r="V77" s="57" t="s">
        <v>0</v>
      </c>
      <c r="W77" s="62" t="str">
        <f t="shared" ref="W77:W140" si="124">IF(M77="","",M77)</f>
        <v>CRO</v>
      </c>
      <c r="X77" s="86">
        <f t="shared" si="101"/>
        <v>1</v>
      </c>
      <c r="Y77" s="36" t="str">
        <f t="shared" ref="Y77:Y140" si="125">IF(OR(X77="",X77&lt;&gt;"NEMA"),"",M77)</f>
        <v/>
      </c>
      <c r="Z77" s="79" t="str">
        <f>IF(Y77="","",MAX(Z$11:Z76)+1)</f>
        <v/>
      </c>
      <c r="AA77" s="57" t="s">
        <v>0</v>
      </c>
      <c r="AB77" s="149"/>
      <c r="AC77" s="57" t="s">
        <v>0</v>
      </c>
      <c r="AD77" s="23" t="str">
        <f t="shared" ref="AD77:AD140" si="126">IF(Y77="","","INSERT INTO drzava(id,naziv,oznaka) VALUES ("&amp;Z77&amp;",'"&amp;AB77&amp;"','"&amp;UPPER(LEFT(Y77,1))&amp;LOWER(RIGHT(Y77,2))&amp;"');")</f>
        <v/>
      </c>
      <c r="AE77" s="57" t="s">
        <v>0</v>
      </c>
      <c r="AF77" s="191" t="str">
        <f t="shared" ref="AF77:AF140" si="127">IF(X77="","",IF(X77="NEMA",Y77,W77))</f>
        <v>CRO</v>
      </c>
      <c r="AG77" s="57" t="s">
        <v>0</v>
      </c>
      <c r="AH77" s="62" t="str">
        <f t="shared" ref="AH77:AH140" si="128">IF(J77="","",J77)</f>
        <v>KAP</v>
      </c>
      <c r="AI77" s="36" t="str">
        <f t="shared" ref="AI77:AI140" si="129">IF(K77="","",K77)</f>
        <v>OK Kapela</v>
      </c>
      <c r="AJ77" s="86" t="str">
        <f t="shared" si="102"/>
        <v/>
      </c>
      <c r="AK77" s="36" t="str" cm="1">
        <f t="array" ref="AK77">IF(AJ77="",""&amp;AI77,IF(AJ77="NEMA",AI77,INDEX(klub_naziv,MATCH(INDEX(klubAlias_klubId,AJ77),klub_id,0))))</f>
        <v>OK Kapela</v>
      </c>
      <c r="AL77" s="36" t="str" cm="1">
        <f t="array" ref="AL77">IFERROR(INDEX(registarNatjecatelji,CG77,4),"")</f>
        <v>OK Kapela</v>
      </c>
      <c r="AM77" s="86" t="str">
        <f t="shared" ref="AM77:AM140" si="130">IF(AK77=AL77,"",1)</f>
        <v/>
      </c>
      <c r="AN77" s="79" t="str">
        <f t="shared" ref="AN77:AN140" si="131">IF(AND(AL77&lt;&gt;"",AL77&lt;&gt;AK77),AL77,""&amp;AK77)</f>
        <v>OK Kapela</v>
      </c>
      <c r="AO77" s="57" t="s">
        <v>0</v>
      </c>
      <c r="AP77" s="95" t="str">
        <f>IF(AJ77&lt;&gt;"NEMA","",IF(IFERROR(MATCH(AI77,AI$11:AI76,0),0)&lt;&gt;0,"",AI77))</f>
        <v/>
      </c>
      <c r="AQ77" s="57" t="s">
        <v>0</v>
      </c>
      <c r="AR77" s="149"/>
      <c r="AS77" s="57" t="s">
        <v>0</v>
      </c>
      <c r="AT77" s="62" t="str">
        <f t="shared" ref="AT77:AT140" si="132">IF(AP77="","",IF(AR77="",AP77,""))</f>
        <v/>
      </c>
      <c r="AU77" s="36" t="str">
        <f>IF(AT77="","",MAX(AU$11:AU76)+1)</f>
        <v/>
      </c>
      <c r="AV77" s="36" t="str">
        <f t="shared" ref="AV77:AV140" si="133">IF(AT77="","",IF(X77="","",IF(X77="NEMA",Z77,X77)))</f>
        <v/>
      </c>
      <c r="AW77" s="36" t="str">
        <f t="shared" ref="AW77:AW140" si="134">IF(AT77="","","INSERT INTO klub(id,naziv,drzava_id,aktivan) VALUES ("&amp;AU77&amp;",'"&amp;AT77&amp;"',"&amp;AV77&amp;",1);")</f>
        <v/>
      </c>
      <c r="AX77" s="36" t="str">
        <f>IF(AR77="","",MAX(AX$11:AX76)+1)</f>
        <v/>
      </c>
      <c r="AY77" s="103" t="str">
        <f t="shared" ref="AY77:AY140" si="135">IF(AR77="","",INDEX(klub_id,MATCH(AR77,klub_naziv,0)))</f>
        <v/>
      </c>
      <c r="AZ77" s="79" t="str">
        <f t="shared" ref="AZ77:AZ140" si="136">IF(AR77="","","INSERT INTO klub_alias(id,alias,klub_id) VALUES ("&amp;AX77&amp;",'"&amp;AR77&amp;"',"&amp;AY77&amp;");")</f>
        <v/>
      </c>
      <c r="BA77" s="57" t="s">
        <v>0</v>
      </c>
      <c r="BB77" s="23" t="str">
        <f t="shared" ref="BB77:BB140" si="137">""&amp;AW77&amp;AZ77</f>
        <v/>
      </c>
      <c r="BC77" s="57" t="s">
        <v>0</v>
      </c>
      <c r="BD77" s="191" t="str">
        <f t="shared" ref="BD77:BD140" si="138">IF(AN77="","",IF(AR77="",AN77,AR77))</f>
        <v>OK Kapela</v>
      </c>
      <c r="BE77" s="57" t="s">
        <v>0</v>
      </c>
      <c r="BF77" s="68" t="str">
        <f t="shared" ref="BF77:BF140" si="139">IF(G77="","",G77)</f>
        <v>46:11</v>
      </c>
      <c r="BG77" s="102" t="str">
        <f t="shared" ref="BG77:BG140" si="140">IF(H77="","",H77)</f>
        <v>0</v>
      </c>
      <c r="BH77" s="238">
        <f t="shared" ref="BH77:BH140" si="141">IF(BF77="","",VALUE(LEFT(BF77,SEARCH(":",BF77)-1))*60+VALUE(RIGHT(BF77,2)))</f>
        <v>2771</v>
      </c>
      <c r="BI77" s="239">
        <f t="shared" si="103"/>
        <v>1</v>
      </c>
      <c r="BJ77" s="57" t="s">
        <v>0</v>
      </c>
      <c r="BK77" s="62" t="str">
        <f t="shared" ref="BK77:BK140" si="142">IF(D77="","",D77)</f>
        <v>Vanja</v>
      </c>
      <c r="BL77" s="36" t="str">
        <f t="shared" ref="BL77:BL140" si="143">IF(E77="","",E77)</f>
        <v>Suhina</v>
      </c>
      <c r="BM77" s="86">
        <f t="shared" si="104"/>
        <v>1499</v>
      </c>
      <c r="BN77" s="86" t="str">
        <f t="shared" si="105"/>
        <v/>
      </c>
      <c r="BO77" s="36" t="str">
        <f t="shared" si="106"/>
        <v>Vanja</v>
      </c>
      <c r="BP77" s="79" t="str">
        <f t="shared" si="107"/>
        <v>Suhina</v>
      </c>
      <c r="BQ77" s="57" t="s">
        <v>0</v>
      </c>
      <c r="BR77" s="95" t="str">
        <f t="shared" si="108"/>
        <v/>
      </c>
      <c r="BS77" s="57" t="s">
        <v>0</v>
      </c>
      <c r="BT77" s="23" t="str">
        <f>IF(OR(BB77&lt;&gt;"NEMA",BR77&lt;&gt;""),"","SELECT '"&amp;BA77&amp;"',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7" s="57" t="s">
        <v>0</v>
      </c>
      <c r="BV77" s="172"/>
      <c r="BW77" s="172"/>
      <c r="BX77" s="172"/>
      <c r="BY77" s="57" t="s">
        <v>0</v>
      </c>
      <c r="BZ77" s="62" t="str">
        <f t="shared" si="109"/>
        <v>Vanja – Suhina – OK Kapela – M35</v>
      </c>
      <c r="CA77" s="63">
        <f t="shared" ref="CA77:CA140" si="144">IF(BZ77="","",IFERROR(MATCH(BZ77,registar,0),"NEMA"))</f>
        <v>311</v>
      </c>
      <c r="CB77" s="57" t="s">
        <v>0</v>
      </c>
      <c r="CC77" s="62" t="str">
        <f t="shared" si="110"/>
        <v>Vanja – Suhina – OK Kapela</v>
      </c>
      <c r="CD77" s="63">
        <f t="shared" ref="CD77:CD140" si="145">IF(CC77="","",IFERROR(MATCH(CC77,imePrezime_klub,0),"NEMA"))</f>
        <v>311</v>
      </c>
      <c r="CE77" s="57" t="s">
        <v>0</v>
      </c>
      <c r="CF77" s="62" t="str">
        <f t="shared" si="111"/>
        <v>Vanja – Suhina</v>
      </c>
      <c r="CG77" s="63">
        <f t="shared" ref="CG77:CG140" si="146">IF(CF77="","",IFERROR(MATCH(CF77,imePrezime_imePrezime,0),"NEMA"))</f>
        <v>311</v>
      </c>
      <c r="CH77" s="57" t="s">
        <v>0</v>
      </c>
      <c r="CI77" s="68">
        <f t="shared" ref="CI77:CI140" si="147">IF(CA77="","",IF(CA77&lt;&gt;"NEMA",CA77,IF(CD77&lt;&gt;"NEMA",CD77,IF(CG77&lt;&gt;"NEMA",CG77,""))))</f>
        <v>311</v>
      </c>
      <c r="CJ77" s="86" cm="1">
        <f t="array" ref="CJ77">IF(CI77="","",INDEX(imePrezime_id,CI77,0))</f>
        <v>1499</v>
      </c>
      <c r="CK77" s="63" t="str">
        <f t="shared" si="112"/>
        <v/>
      </c>
      <c r="CL77" s="57" t="s">
        <v>0</v>
      </c>
      <c r="CM77" s="23" t="str">
        <f t="shared" si="113"/>
        <v/>
      </c>
      <c r="CN77" s="57" t="s">
        <v>0</v>
      </c>
      <c r="CO77" s="149"/>
      <c r="CP77" s="57" t="s">
        <v>0</v>
      </c>
      <c r="CQ77" s="62" t="str">
        <f t="shared" si="114"/>
        <v/>
      </c>
      <c r="CR77" s="86" t="str">
        <f>IF(CO77="","",MAX(CR$11:CR76)+1)</f>
        <v/>
      </c>
      <c r="CS77" s="63" t="str">
        <f t="shared" si="115"/>
        <v/>
      </c>
      <c r="CT77" s="57" t="s">
        <v>0</v>
      </c>
      <c r="CU77" s="23" t="str">
        <f t="shared" ref="CU77:CU140" si="148">IF(CO77="","","INSERT INTO imeprezime_alias(id,alias,imeprezime_id) VALUES ("&amp;CR77&amp;",'"&amp;CO77&amp;"',"&amp;CS77&amp;");")</f>
        <v/>
      </c>
      <c r="CV77" s="57" t="s">
        <v>0</v>
      </c>
      <c r="CW77" s="72" t="str">
        <f>IF(AND(CG77="NEMA",CK77=""),MAX(CW$11:CW76)+1,"")</f>
        <v/>
      </c>
      <c r="CX77" t="s">
        <v>0</v>
      </c>
      <c r="CY77" s="152" t="str">
        <f t="shared" si="116"/>
        <v>M</v>
      </c>
      <c r="CZ77" t="s">
        <v>0</v>
      </c>
      <c r="DA77" s="62" t="str">
        <f t="shared" si="117"/>
        <v/>
      </c>
      <c r="DB77" s="79" t="str">
        <f t="shared" si="118"/>
        <v/>
      </c>
      <c r="DC77" t="s">
        <v>0</v>
      </c>
      <c r="DD77" s="23" t="str">
        <f t="shared" ref="DD77:DD140" si="149">IF(DA77="",DB77,DA77&amp;" "&amp;DB77)</f>
        <v/>
      </c>
      <c r="DE77" s="57" t="s">
        <v>0</v>
      </c>
      <c r="DF77" s="95" t="str">
        <f t="shared" si="119"/>
        <v>ime-pre-klu-kat</v>
      </c>
      <c r="DG77" s="57" t="s">
        <v>0</v>
      </c>
      <c r="DH77" s="68">
        <f>IF(BZ77="","",MAX(DH$11:DH76)+1)</f>
        <v>1054</v>
      </c>
      <c r="DI77" s="86">
        <f t="shared" si="120"/>
        <v>1002</v>
      </c>
      <c r="DJ77" s="86">
        <f t="shared" ref="DJ77:DJ140" si="150">IF(CJ77&lt;&gt;"",CJ77,CW77)</f>
        <v>1499</v>
      </c>
      <c r="DK77" s="86">
        <f t="shared" si="121"/>
        <v>2771</v>
      </c>
      <c r="DL77" s="86">
        <f t="shared" si="122"/>
        <v>1</v>
      </c>
      <c r="DM77" s="86">
        <f t="shared" si="123"/>
        <v>1</v>
      </c>
      <c r="DN77" s="86">
        <f t="shared" ref="DN77:DN140" si="151">IF(DH77="","",INDEX(uparivanje_id,MATCH(DF77,uparivanje_oznaka,0)))</f>
        <v>1</v>
      </c>
      <c r="DO77" s="86"/>
      <c r="DP77" s="86"/>
      <c r="DQ77" s="86"/>
      <c r="DR77" s="63" t="e">
        <f>IF(#REF!="","",#REF!)</f>
        <v>#REF!</v>
      </c>
      <c r="DS77" s="57" t="s">
        <v>0</v>
      </c>
    </row>
    <row r="78" spans="1:123" x14ac:dyDescent="0.25">
      <c r="A78" t="s">
        <v>0</v>
      </c>
      <c r="B78" s="62" t="str">
        <f>IF(csv!E69="","",csv!S69)</f>
        <v>M35</v>
      </c>
      <c r="C78" s="36" t="s">
        <v>0</v>
      </c>
      <c r="D78" s="36" t="str">
        <f>IF(csv!E69="","",csv!E69)</f>
        <v>Fausto</v>
      </c>
      <c r="E78" s="36" t="str">
        <f>IF(csv!D69="","",csv!D69)</f>
        <v>Ferreira</v>
      </c>
      <c r="F78" s="36" t="s">
        <v>0</v>
      </c>
      <c r="G78" s="86" t="str">
        <f>IF(csv!L69="","",csv!L69)</f>
        <v>49:36</v>
      </c>
      <c r="H78" s="86" t="str">
        <f>IF(csv!M69="","",csv!M69)</f>
        <v>0</v>
      </c>
      <c r="I78" s="36" t="s">
        <v>0</v>
      </c>
      <c r="J78" s="36" t="str">
        <f>IF(csv!O69="","",csv!O69)</f>
        <v>KAP</v>
      </c>
      <c r="K78" s="36" t="str">
        <f>IF(csv!P69="","",csv!P69)</f>
        <v>OK Kapela</v>
      </c>
      <c r="L78" s="36" t="s">
        <v>0</v>
      </c>
      <c r="M78" s="79" t="str">
        <f>IF(csv!Q69="","",csv!Q69)</f>
        <v>CRO</v>
      </c>
      <c r="N78" s="57" t="s">
        <v>0</v>
      </c>
      <c r="O78" s="62" t="str">
        <f>IF(csv!E69="","",csv!S69)</f>
        <v>M35</v>
      </c>
      <c r="P78" s="86">
        <f>IF(O78="","",IF(COUNTIF(O$11:O77,O78)=0,P77+1,P77))</f>
        <v>7</v>
      </c>
      <c r="Q78" s="102">
        <f t="shared" si="98"/>
        <v>107</v>
      </c>
      <c r="R78" s="103" t="str" cm="1">
        <f t="array" ref="R78">IF(S78="","",INDEX(natjecanjeStaze_naziv,MATCH(S78,natjecanjeStaze_stazaId,0)))</f>
        <v>M35</v>
      </c>
      <c r="S78" s="63">
        <f t="shared" si="99"/>
        <v>1002</v>
      </c>
      <c r="T78" s="57" t="s">
        <v>0</v>
      </c>
      <c r="U78" s="191" t="str">
        <f t="shared" si="100"/>
        <v>M35</v>
      </c>
      <c r="V78" s="57" t="s">
        <v>0</v>
      </c>
      <c r="W78" s="62" t="str">
        <f t="shared" si="124"/>
        <v>CRO</v>
      </c>
      <c r="X78" s="86">
        <f t="shared" si="101"/>
        <v>1</v>
      </c>
      <c r="Y78" s="36" t="str">
        <f t="shared" si="125"/>
        <v/>
      </c>
      <c r="Z78" s="79" t="str">
        <f>IF(Y78="","",MAX(Z$11:Z77)+1)</f>
        <v/>
      </c>
      <c r="AA78" s="57" t="s">
        <v>0</v>
      </c>
      <c r="AB78" s="149"/>
      <c r="AC78" s="57" t="s">
        <v>0</v>
      </c>
      <c r="AD78" s="23" t="str">
        <f t="shared" si="126"/>
        <v/>
      </c>
      <c r="AE78" s="57" t="s">
        <v>0</v>
      </c>
      <c r="AF78" s="191" t="str">
        <f t="shared" si="127"/>
        <v>CRO</v>
      </c>
      <c r="AG78" s="57" t="s">
        <v>0</v>
      </c>
      <c r="AH78" s="62" t="str">
        <f t="shared" si="128"/>
        <v>KAP</v>
      </c>
      <c r="AI78" s="36" t="str">
        <f t="shared" si="129"/>
        <v>OK Kapela</v>
      </c>
      <c r="AJ78" s="86" t="str">
        <f t="shared" si="102"/>
        <v/>
      </c>
      <c r="AK78" s="36" t="str" cm="1">
        <f t="array" ref="AK78">IF(AJ78="",""&amp;AI78,IF(AJ78="NEMA",AI78,INDEX(klub_naziv,MATCH(INDEX(klubAlias_klubId,AJ78),klub_id,0))))</f>
        <v>OK Kapela</v>
      </c>
      <c r="AL78" s="36" t="str" cm="1">
        <f t="array" ref="AL78">IFERROR(INDEX(registarNatjecatelji,CG78,4),"")</f>
        <v>OK Kapela</v>
      </c>
      <c r="AM78" s="86" t="str">
        <f t="shared" si="130"/>
        <v/>
      </c>
      <c r="AN78" s="79" t="str">
        <f t="shared" si="131"/>
        <v>OK Kapela</v>
      </c>
      <c r="AO78" s="57" t="s">
        <v>0</v>
      </c>
      <c r="AP78" s="95" t="str">
        <f>IF(AJ78&lt;&gt;"NEMA","",IF(IFERROR(MATCH(AI78,AI$11:AI77,0),0)&lt;&gt;0,"",AI78))</f>
        <v/>
      </c>
      <c r="AQ78" s="57" t="s">
        <v>0</v>
      </c>
      <c r="AR78" s="149"/>
      <c r="AS78" s="57" t="s">
        <v>0</v>
      </c>
      <c r="AT78" s="62" t="str">
        <f t="shared" si="132"/>
        <v/>
      </c>
      <c r="AU78" s="36" t="str">
        <f>IF(AT78="","",MAX(AU$11:AU77)+1)</f>
        <v/>
      </c>
      <c r="AV78" s="36" t="str">
        <f t="shared" si="133"/>
        <v/>
      </c>
      <c r="AW78" s="36" t="str">
        <f t="shared" si="134"/>
        <v/>
      </c>
      <c r="AX78" s="36" t="str">
        <f>IF(AR78="","",MAX(AX$11:AX77)+1)</f>
        <v/>
      </c>
      <c r="AY78" s="103" t="str">
        <f t="shared" si="135"/>
        <v/>
      </c>
      <c r="AZ78" s="79" t="str">
        <f t="shared" si="136"/>
        <v/>
      </c>
      <c r="BA78" s="57" t="s">
        <v>0</v>
      </c>
      <c r="BB78" s="23" t="str">
        <f t="shared" si="137"/>
        <v/>
      </c>
      <c r="BC78" s="57" t="s">
        <v>0</v>
      </c>
      <c r="BD78" s="191" t="str">
        <f t="shared" si="138"/>
        <v>OK Kapela</v>
      </c>
      <c r="BE78" s="57" t="s">
        <v>0</v>
      </c>
      <c r="BF78" s="68" t="str">
        <f t="shared" si="139"/>
        <v>49:36</v>
      </c>
      <c r="BG78" s="102" t="str">
        <f t="shared" si="140"/>
        <v>0</v>
      </c>
      <c r="BH78" s="238">
        <f t="shared" si="141"/>
        <v>2976</v>
      </c>
      <c r="BI78" s="239">
        <f t="shared" si="103"/>
        <v>1</v>
      </c>
      <c r="BJ78" s="57" t="s">
        <v>0</v>
      </c>
      <c r="BK78" s="62" t="str">
        <f t="shared" si="142"/>
        <v>Fausto</v>
      </c>
      <c r="BL78" s="36" t="str">
        <f t="shared" si="143"/>
        <v>Ferreira</v>
      </c>
      <c r="BM78" s="86">
        <f t="shared" si="104"/>
        <v>1852</v>
      </c>
      <c r="BN78" s="86" t="str">
        <f t="shared" si="105"/>
        <v/>
      </c>
      <c r="BO78" s="36" t="str">
        <f t="shared" si="106"/>
        <v>Fausto</v>
      </c>
      <c r="BP78" s="79" t="str">
        <f t="shared" si="107"/>
        <v>Ferreira</v>
      </c>
      <c r="BQ78" s="57" t="s">
        <v>0</v>
      </c>
      <c r="BR78" s="95" t="str">
        <f t="shared" si="108"/>
        <v/>
      </c>
      <c r="BS78" s="57" t="s">
        <v>0</v>
      </c>
      <c r="BT78" s="23" t="str">
        <f>IF(OR(BB78&lt;&gt;"NEMA",BR78&lt;&gt;""),"","SELECT '"&amp;BA78&amp;"',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8" s="57" t="s">
        <v>0</v>
      </c>
      <c r="BV78" s="172"/>
      <c r="BW78" s="172"/>
      <c r="BX78" s="172"/>
      <c r="BY78" s="57" t="s">
        <v>0</v>
      </c>
      <c r="BZ78" s="62" t="str">
        <f t="shared" si="109"/>
        <v>Fausto – Ferreira – OK Kapela – M35</v>
      </c>
      <c r="CA78" s="63">
        <f t="shared" si="144"/>
        <v>233</v>
      </c>
      <c r="CB78" s="57" t="s">
        <v>0</v>
      </c>
      <c r="CC78" s="62" t="str">
        <f t="shared" si="110"/>
        <v>Fausto – Ferreira – OK Kapela</v>
      </c>
      <c r="CD78" s="63">
        <f t="shared" si="145"/>
        <v>233</v>
      </c>
      <c r="CE78" s="57" t="s">
        <v>0</v>
      </c>
      <c r="CF78" s="62" t="str">
        <f t="shared" si="111"/>
        <v>Fausto – Ferreira</v>
      </c>
      <c r="CG78" s="63">
        <f t="shared" si="146"/>
        <v>233</v>
      </c>
      <c r="CH78" s="57" t="s">
        <v>0</v>
      </c>
      <c r="CI78" s="68">
        <f t="shared" si="147"/>
        <v>233</v>
      </c>
      <c r="CJ78" s="86" cm="1">
        <f t="array" ref="CJ78">IF(CI78="","",INDEX(imePrezime_id,CI78,0))</f>
        <v>1852</v>
      </c>
      <c r="CK78" s="63" t="str">
        <f t="shared" si="112"/>
        <v/>
      </c>
      <c r="CL78" s="57" t="s">
        <v>0</v>
      </c>
      <c r="CM78" s="23" t="str">
        <f t="shared" si="113"/>
        <v/>
      </c>
      <c r="CN78" s="57" t="s">
        <v>0</v>
      </c>
      <c r="CO78" s="149"/>
      <c r="CP78" s="57" t="s">
        <v>0</v>
      </c>
      <c r="CQ78" s="62" t="str">
        <f t="shared" si="114"/>
        <v/>
      </c>
      <c r="CR78" s="86" t="str">
        <f>IF(CO78="","",MAX(CR$11:CR77)+1)</f>
        <v/>
      </c>
      <c r="CS78" s="63" t="str">
        <f t="shared" si="115"/>
        <v/>
      </c>
      <c r="CT78" s="57" t="s">
        <v>0</v>
      </c>
      <c r="CU78" s="23" t="str">
        <f t="shared" si="148"/>
        <v/>
      </c>
      <c r="CV78" s="57" t="s">
        <v>0</v>
      </c>
      <c r="CW78" s="72" t="str">
        <f>IF(AND(CG78="NEMA",CK78=""),MAX(CW$11:CW77)+1,"")</f>
        <v/>
      </c>
      <c r="CX78" t="s">
        <v>0</v>
      </c>
      <c r="CY78" s="152" t="str">
        <f t="shared" si="116"/>
        <v>M</v>
      </c>
      <c r="CZ78" t="s">
        <v>0</v>
      </c>
      <c r="DA78" s="62" t="str">
        <f t="shared" si="117"/>
        <v/>
      </c>
      <c r="DB78" s="79" t="str">
        <f t="shared" si="118"/>
        <v/>
      </c>
      <c r="DC78" t="s">
        <v>0</v>
      </c>
      <c r="DD78" s="23" t="str">
        <f t="shared" si="149"/>
        <v/>
      </c>
      <c r="DE78" s="57" t="s">
        <v>0</v>
      </c>
      <c r="DF78" s="95" t="str">
        <f t="shared" si="119"/>
        <v>ime-pre-klu-kat</v>
      </c>
      <c r="DG78" s="57" t="s">
        <v>0</v>
      </c>
      <c r="DH78" s="68">
        <f>IF(BZ78="","",MAX(DH$11:DH77)+1)</f>
        <v>1055</v>
      </c>
      <c r="DI78" s="86">
        <f t="shared" si="120"/>
        <v>1002</v>
      </c>
      <c r="DJ78" s="86">
        <f t="shared" si="150"/>
        <v>1852</v>
      </c>
      <c r="DK78" s="86">
        <f t="shared" si="121"/>
        <v>2976</v>
      </c>
      <c r="DL78" s="86">
        <f t="shared" si="122"/>
        <v>1</v>
      </c>
      <c r="DM78" s="86">
        <f t="shared" si="123"/>
        <v>1</v>
      </c>
      <c r="DN78" s="86">
        <f t="shared" si="151"/>
        <v>1</v>
      </c>
      <c r="DO78" s="86"/>
      <c r="DP78" s="86"/>
      <c r="DQ78" s="86"/>
      <c r="DR78" s="63" t="e">
        <f>IF(#REF!="","",#REF!)</f>
        <v>#REF!</v>
      </c>
      <c r="DS78" s="57" t="s">
        <v>0</v>
      </c>
    </row>
    <row r="79" spans="1:123" x14ac:dyDescent="0.25">
      <c r="A79" t="s">
        <v>0</v>
      </c>
      <c r="B79" s="62" t="str">
        <f>IF(csv!E70="","",csv!S70)</f>
        <v>M35</v>
      </c>
      <c r="C79" s="36" t="s">
        <v>0</v>
      </c>
      <c r="D79" s="36" t="str">
        <f>IF(csv!E70="","",csv!E70)</f>
        <v>Duje</v>
      </c>
      <c r="E79" s="36" t="str">
        <f>IF(csv!D70="","",csv!D70)</f>
        <v>Rako</v>
      </c>
      <c r="F79" s="36" t="s">
        <v>0</v>
      </c>
      <c r="G79" s="86" t="str">
        <f>IF(csv!L70="","",csv!L70)</f>
        <v>51:13</v>
      </c>
      <c r="H79" s="86" t="str">
        <f>IF(csv!M70="","",csv!M70)</f>
        <v>0</v>
      </c>
      <c r="I79" s="36" t="s">
        <v>0</v>
      </c>
      <c r="J79" s="36" t="str">
        <f>IF(csv!O70="","",csv!O70)</f>
        <v>Vihor</v>
      </c>
      <c r="K79" s="36" t="str">
        <f>IF(csv!P70="","",csv!P70)</f>
        <v>OK Vihor</v>
      </c>
      <c r="L79" s="36" t="s">
        <v>0</v>
      </c>
      <c r="M79" s="79" t="str">
        <f>IF(csv!Q70="","",csv!Q70)</f>
        <v>CRO</v>
      </c>
      <c r="N79" s="57" t="s">
        <v>0</v>
      </c>
      <c r="O79" s="62" t="str">
        <f>IF(csv!E70="","",csv!S70)</f>
        <v>M35</v>
      </c>
      <c r="P79" s="86">
        <f>IF(O79="","",IF(COUNTIF(O$11:O78,O79)=0,P78+1,P78))</f>
        <v>7</v>
      </c>
      <c r="Q79" s="102">
        <f t="shared" si="98"/>
        <v>107</v>
      </c>
      <c r="R79" s="103" t="str" cm="1">
        <f t="array" ref="R79">IF(S79="","",INDEX(natjecanjeStaze_naziv,MATCH(S79,natjecanjeStaze_stazaId,0)))</f>
        <v>M35</v>
      </c>
      <c r="S79" s="63">
        <f t="shared" si="99"/>
        <v>1002</v>
      </c>
      <c r="T79" s="57" t="s">
        <v>0</v>
      </c>
      <c r="U79" s="191" t="str">
        <f t="shared" si="100"/>
        <v>M35</v>
      </c>
      <c r="V79" s="57" t="s">
        <v>0</v>
      </c>
      <c r="W79" s="62" t="str">
        <f t="shared" si="124"/>
        <v>CRO</v>
      </c>
      <c r="X79" s="86">
        <f t="shared" si="101"/>
        <v>1</v>
      </c>
      <c r="Y79" s="36" t="str">
        <f t="shared" si="125"/>
        <v/>
      </c>
      <c r="Z79" s="79" t="str">
        <f>IF(Y79="","",MAX(Z$11:Z78)+1)</f>
        <v/>
      </c>
      <c r="AA79" s="57" t="s">
        <v>0</v>
      </c>
      <c r="AB79" s="149"/>
      <c r="AC79" s="57" t="s">
        <v>0</v>
      </c>
      <c r="AD79" s="23" t="str">
        <f t="shared" si="126"/>
        <v/>
      </c>
      <c r="AE79" s="57" t="s">
        <v>0</v>
      </c>
      <c r="AF79" s="191" t="str">
        <f t="shared" si="127"/>
        <v>CRO</v>
      </c>
      <c r="AG79" s="57" t="s">
        <v>0</v>
      </c>
      <c r="AH79" s="62" t="str">
        <f t="shared" si="128"/>
        <v>Vihor</v>
      </c>
      <c r="AI79" s="36" t="str">
        <f t="shared" si="129"/>
        <v>OK Vihor</v>
      </c>
      <c r="AJ79" s="86" t="str">
        <f t="shared" si="102"/>
        <v/>
      </c>
      <c r="AK79" s="36" t="str" cm="1">
        <f t="array" ref="AK79">IF(AJ79="",""&amp;AI79,IF(AJ79="NEMA",AI79,INDEX(klub_naziv,MATCH(INDEX(klubAlias_klubId,AJ79),klub_id,0))))</f>
        <v>OK Vihor</v>
      </c>
      <c r="AL79" s="36" t="str" cm="1">
        <f t="array" ref="AL79">IFERROR(INDEX(registarNatjecatelji,CG79,4),"")</f>
        <v>OK Vihor</v>
      </c>
      <c r="AM79" s="86" t="str">
        <f t="shared" si="130"/>
        <v/>
      </c>
      <c r="AN79" s="79" t="str">
        <f t="shared" si="131"/>
        <v>OK Vihor</v>
      </c>
      <c r="AO79" s="57" t="s">
        <v>0</v>
      </c>
      <c r="AP79" s="95" t="str">
        <f>IF(AJ79&lt;&gt;"NEMA","",IF(IFERROR(MATCH(AI79,AI$11:AI78,0),0)&lt;&gt;0,"",AI79))</f>
        <v/>
      </c>
      <c r="AQ79" s="57" t="s">
        <v>0</v>
      </c>
      <c r="AR79" s="149"/>
      <c r="AS79" s="57" t="s">
        <v>0</v>
      </c>
      <c r="AT79" s="62" t="str">
        <f t="shared" si="132"/>
        <v/>
      </c>
      <c r="AU79" s="36" t="str">
        <f>IF(AT79="","",MAX(AU$11:AU78)+1)</f>
        <v/>
      </c>
      <c r="AV79" s="36" t="str">
        <f t="shared" si="133"/>
        <v/>
      </c>
      <c r="AW79" s="36" t="str">
        <f t="shared" si="134"/>
        <v/>
      </c>
      <c r="AX79" s="36" t="str">
        <f>IF(AR79="","",MAX(AX$11:AX78)+1)</f>
        <v/>
      </c>
      <c r="AY79" s="103" t="str">
        <f t="shared" si="135"/>
        <v/>
      </c>
      <c r="AZ79" s="79" t="str">
        <f t="shared" si="136"/>
        <v/>
      </c>
      <c r="BA79" s="57" t="s">
        <v>0</v>
      </c>
      <c r="BB79" s="23" t="str">
        <f t="shared" si="137"/>
        <v/>
      </c>
      <c r="BC79" s="57" t="s">
        <v>0</v>
      </c>
      <c r="BD79" s="191" t="str">
        <f t="shared" si="138"/>
        <v>OK Vihor</v>
      </c>
      <c r="BE79" s="57" t="s">
        <v>0</v>
      </c>
      <c r="BF79" s="68" t="str">
        <f t="shared" si="139"/>
        <v>51:13</v>
      </c>
      <c r="BG79" s="102" t="str">
        <f t="shared" si="140"/>
        <v>0</v>
      </c>
      <c r="BH79" s="238">
        <f t="shared" si="141"/>
        <v>3073</v>
      </c>
      <c r="BI79" s="239">
        <f t="shared" si="103"/>
        <v>1</v>
      </c>
      <c r="BJ79" s="57" t="s">
        <v>0</v>
      </c>
      <c r="BK79" s="62" t="str">
        <f t="shared" si="142"/>
        <v>Duje</v>
      </c>
      <c r="BL79" s="36" t="str">
        <f t="shared" si="143"/>
        <v>Rako</v>
      </c>
      <c r="BM79" s="86">
        <f t="shared" si="104"/>
        <v>1374</v>
      </c>
      <c r="BN79" s="86" t="str">
        <f t="shared" si="105"/>
        <v/>
      </c>
      <c r="BO79" s="36" t="str">
        <f t="shared" si="106"/>
        <v>Duje</v>
      </c>
      <c r="BP79" s="79" t="str">
        <f t="shared" si="107"/>
        <v>Rako</v>
      </c>
      <c r="BQ79" s="57" t="s">
        <v>0</v>
      </c>
      <c r="BR79" s="95" t="str">
        <f t="shared" si="108"/>
        <v/>
      </c>
      <c r="BS79" s="57" t="s">
        <v>0</v>
      </c>
      <c r="BT79" s="23" t="str">
        <f>IF(OR(BB79&lt;&gt;"NEMA",BR79&lt;&gt;""),"","SELECT '"&amp;BA79&amp;"',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79" s="57" t="s">
        <v>0</v>
      </c>
      <c r="BV79" s="172"/>
      <c r="BW79" s="172"/>
      <c r="BX79" s="172"/>
      <c r="BY79" s="57" t="s">
        <v>0</v>
      </c>
      <c r="BZ79" s="62" t="str">
        <f t="shared" si="109"/>
        <v>Duje – Rako – OK Vihor – M35</v>
      </c>
      <c r="CA79" s="63">
        <f t="shared" si="144"/>
        <v>859</v>
      </c>
      <c r="CB79" s="57" t="s">
        <v>0</v>
      </c>
      <c r="CC79" s="62" t="str">
        <f t="shared" si="110"/>
        <v>Duje – Rako – OK Vihor</v>
      </c>
      <c r="CD79" s="63">
        <f t="shared" si="145"/>
        <v>859</v>
      </c>
      <c r="CE79" s="57" t="s">
        <v>0</v>
      </c>
      <c r="CF79" s="62" t="str">
        <f t="shared" si="111"/>
        <v>Duje – Rako</v>
      </c>
      <c r="CG79" s="63">
        <f t="shared" si="146"/>
        <v>859</v>
      </c>
      <c r="CH79" s="57" t="s">
        <v>0</v>
      </c>
      <c r="CI79" s="68">
        <f t="shared" si="147"/>
        <v>859</v>
      </c>
      <c r="CJ79" s="86" cm="1">
        <f t="array" ref="CJ79">IF(CI79="","",INDEX(imePrezime_id,CI79,0))</f>
        <v>1374</v>
      </c>
      <c r="CK79" s="63" t="str">
        <f t="shared" si="112"/>
        <v/>
      </c>
      <c r="CL79" s="57" t="s">
        <v>0</v>
      </c>
      <c r="CM79" s="23" t="str">
        <f t="shared" si="113"/>
        <v/>
      </c>
      <c r="CN79" s="57" t="s">
        <v>0</v>
      </c>
      <c r="CO79" s="149"/>
      <c r="CP79" s="57" t="s">
        <v>0</v>
      </c>
      <c r="CQ79" s="62" t="str">
        <f t="shared" si="114"/>
        <v/>
      </c>
      <c r="CR79" s="86" t="str">
        <f>IF(CO79="","",MAX(CR$11:CR78)+1)</f>
        <v/>
      </c>
      <c r="CS79" s="63" t="str">
        <f t="shared" si="115"/>
        <v/>
      </c>
      <c r="CT79" s="57" t="s">
        <v>0</v>
      </c>
      <c r="CU79" s="23" t="str">
        <f t="shared" si="148"/>
        <v/>
      </c>
      <c r="CV79" s="57" t="s">
        <v>0</v>
      </c>
      <c r="CW79" s="72" t="str">
        <f>IF(AND(CG79="NEMA",CK79=""),MAX(CW$11:CW78)+1,"")</f>
        <v/>
      </c>
      <c r="CX79" t="s">
        <v>0</v>
      </c>
      <c r="CY79" s="152" t="str">
        <f t="shared" si="116"/>
        <v>M</v>
      </c>
      <c r="CZ79" t="s">
        <v>0</v>
      </c>
      <c r="DA79" s="62" t="str">
        <f t="shared" si="117"/>
        <v/>
      </c>
      <c r="DB79" s="79" t="str">
        <f t="shared" si="118"/>
        <v/>
      </c>
      <c r="DC79" t="s">
        <v>0</v>
      </c>
      <c r="DD79" s="23" t="str">
        <f t="shared" si="149"/>
        <v/>
      </c>
      <c r="DE79" s="57" t="s">
        <v>0</v>
      </c>
      <c r="DF79" s="95" t="str">
        <f t="shared" si="119"/>
        <v>ime-pre-klu-kat</v>
      </c>
      <c r="DG79" s="57" t="s">
        <v>0</v>
      </c>
      <c r="DH79" s="68">
        <f>IF(BZ79="","",MAX(DH$11:DH78)+1)</f>
        <v>1056</v>
      </c>
      <c r="DI79" s="86">
        <f t="shared" si="120"/>
        <v>1002</v>
      </c>
      <c r="DJ79" s="86">
        <f t="shared" si="150"/>
        <v>1374</v>
      </c>
      <c r="DK79" s="86">
        <f t="shared" si="121"/>
        <v>3073</v>
      </c>
      <c r="DL79" s="86">
        <f t="shared" si="122"/>
        <v>1</v>
      </c>
      <c r="DM79" s="86">
        <f t="shared" si="123"/>
        <v>1</v>
      </c>
      <c r="DN79" s="86">
        <f t="shared" si="151"/>
        <v>1</v>
      </c>
      <c r="DO79" s="86"/>
      <c r="DP79" s="86"/>
      <c r="DQ79" s="86"/>
      <c r="DR79" s="63" t="e">
        <f>IF(#REF!="","",#REF!)</f>
        <v>#REF!</v>
      </c>
      <c r="DS79" s="57" t="s">
        <v>0</v>
      </c>
    </row>
    <row r="80" spans="1:123" x14ac:dyDescent="0.25">
      <c r="A80" t="s">
        <v>0</v>
      </c>
      <c r="B80" s="62" t="str">
        <f>IF(csv!E71="","",csv!S71)</f>
        <v>M35</v>
      </c>
      <c r="C80" s="36" t="s">
        <v>0</v>
      </c>
      <c r="D80" s="36" t="str">
        <f>IF(csv!E71="","",csv!E71)</f>
        <v>Tomislav</v>
      </c>
      <c r="E80" s="36" t="str">
        <f>IF(csv!D71="","",csv!D71)</f>
        <v>Meštrović</v>
      </c>
      <c r="F80" s="36" t="s">
        <v>0</v>
      </c>
      <c r="G80" s="86" t="str">
        <f>IF(csv!L71="","",csv!L71)</f>
        <v>54:43</v>
      </c>
      <c r="H80" s="86" t="str">
        <f>IF(csv!M71="","",csv!M71)</f>
        <v>0</v>
      </c>
      <c r="I80" s="36" t="s">
        <v>0</v>
      </c>
      <c r="J80" s="36" t="str">
        <f>IF(csv!O71="","",csv!O71)</f>
        <v>KAP</v>
      </c>
      <c r="K80" s="36" t="str">
        <f>IF(csv!P71="","",csv!P71)</f>
        <v>OK Kapela</v>
      </c>
      <c r="L80" s="36" t="s">
        <v>0</v>
      </c>
      <c r="M80" s="79" t="str">
        <f>IF(csv!Q71="","",csv!Q71)</f>
        <v>CRO</v>
      </c>
      <c r="N80" s="57" t="s">
        <v>0</v>
      </c>
      <c r="O80" s="62" t="str">
        <f>IF(csv!E71="","",csv!S71)</f>
        <v>M35</v>
      </c>
      <c r="P80" s="86">
        <f>IF(O80="","",IF(COUNTIF(O$11:O79,O80)=0,P79+1,P79))</f>
        <v>7</v>
      </c>
      <c r="Q80" s="102">
        <f t="shared" si="98"/>
        <v>107</v>
      </c>
      <c r="R80" s="103" t="str" cm="1">
        <f t="array" ref="R80">IF(S80="","",INDEX(natjecanjeStaze_naziv,MATCH(S80,natjecanjeStaze_stazaId,0)))</f>
        <v>M35</v>
      </c>
      <c r="S80" s="63">
        <f t="shared" si="99"/>
        <v>1002</v>
      </c>
      <c r="T80" s="57" t="s">
        <v>0</v>
      </c>
      <c r="U80" s="191" t="str">
        <f t="shared" si="100"/>
        <v>M35</v>
      </c>
      <c r="V80" s="57" t="s">
        <v>0</v>
      </c>
      <c r="W80" s="62" t="str">
        <f t="shared" si="124"/>
        <v>CRO</v>
      </c>
      <c r="X80" s="86">
        <f t="shared" si="101"/>
        <v>1</v>
      </c>
      <c r="Y80" s="36" t="str">
        <f t="shared" si="125"/>
        <v/>
      </c>
      <c r="Z80" s="79" t="str">
        <f>IF(Y80="","",MAX(Z$11:Z79)+1)</f>
        <v/>
      </c>
      <c r="AA80" s="57" t="s">
        <v>0</v>
      </c>
      <c r="AB80" s="149"/>
      <c r="AC80" s="57" t="s">
        <v>0</v>
      </c>
      <c r="AD80" s="23" t="str">
        <f t="shared" si="126"/>
        <v/>
      </c>
      <c r="AE80" s="57" t="s">
        <v>0</v>
      </c>
      <c r="AF80" s="191" t="str">
        <f t="shared" si="127"/>
        <v>CRO</v>
      </c>
      <c r="AG80" s="57" t="s">
        <v>0</v>
      </c>
      <c r="AH80" s="62" t="str">
        <f t="shared" si="128"/>
        <v>KAP</v>
      </c>
      <c r="AI80" s="36" t="str">
        <f t="shared" si="129"/>
        <v>OK Kapela</v>
      </c>
      <c r="AJ80" s="86" t="str">
        <f t="shared" si="102"/>
        <v/>
      </c>
      <c r="AK80" s="36" t="str" cm="1">
        <f t="array" ref="AK80">IF(AJ80="",""&amp;AI80,IF(AJ80="NEMA",AI80,INDEX(klub_naziv,MATCH(INDEX(klubAlias_klubId,AJ80),klub_id,0))))</f>
        <v>OK Kapela</v>
      </c>
      <c r="AL80" s="36" t="str" cm="1">
        <f t="array" ref="AL80">IFERROR(INDEX(registarNatjecatelji,CG80,4),"")</f>
        <v>OK Kapela</v>
      </c>
      <c r="AM80" s="86" t="str">
        <f t="shared" si="130"/>
        <v/>
      </c>
      <c r="AN80" s="79" t="str">
        <f t="shared" si="131"/>
        <v>OK Kapela</v>
      </c>
      <c r="AO80" s="57" t="s">
        <v>0</v>
      </c>
      <c r="AP80" s="95" t="str">
        <f>IF(AJ80&lt;&gt;"NEMA","",IF(IFERROR(MATCH(AI80,AI$11:AI79,0),0)&lt;&gt;0,"",AI80))</f>
        <v/>
      </c>
      <c r="AQ80" s="57" t="s">
        <v>0</v>
      </c>
      <c r="AR80" s="149"/>
      <c r="AS80" s="57" t="s">
        <v>0</v>
      </c>
      <c r="AT80" s="62" t="str">
        <f t="shared" si="132"/>
        <v/>
      </c>
      <c r="AU80" s="36" t="str">
        <f>IF(AT80="","",MAX(AU$11:AU79)+1)</f>
        <v/>
      </c>
      <c r="AV80" s="36" t="str">
        <f t="shared" si="133"/>
        <v/>
      </c>
      <c r="AW80" s="36" t="str">
        <f t="shared" si="134"/>
        <v/>
      </c>
      <c r="AX80" s="36" t="str">
        <f>IF(AR80="","",MAX(AX$11:AX79)+1)</f>
        <v/>
      </c>
      <c r="AY80" s="103" t="str">
        <f t="shared" si="135"/>
        <v/>
      </c>
      <c r="AZ80" s="79" t="str">
        <f t="shared" si="136"/>
        <v/>
      </c>
      <c r="BA80" s="57" t="s">
        <v>0</v>
      </c>
      <c r="BB80" s="23" t="str">
        <f t="shared" si="137"/>
        <v/>
      </c>
      <c r="BC80" s="57" t="s">
        <v>0</v>
      </c>
      <c r="BD80" s="191" t="str">
        <f t="shared" si="138"/>
        <v>OK Kapela</v>
      </c>
      <c r="BE80" s="57" t="s">
        <v>0</v>
      </c>
      <c r="BF80" s="68" t="str">
        <f t="shared" si="139"/>
        <v>54:43</v>
      </c>
      <c r="BG80" s="102" t="str">
        <f t="shared" si="140"/>
        <v>0</v>
      </c>
      <c r="BH80" s="238">
        <f t="shared" si="141"/>
        <v>3283</v>
      </c>
      <c r="BI80" s="239">
        <f t="shared" si="103"/>
        <v>1</v>
      </c>
      <c r="BJ80" s="57" t="s">
        <v>0</v>
      </c>
      <c r="BK80" s="62" t="str">
        <f t="shared" si="142"/>
        <v>Tomislav</v>
      </c>
      <c r="BL80" s="36" t="str">
        <f t="shared" si="143"/>
        <v>Meštrović</v>
      </c>
      <c r="BM80" s="86">
        <f t="shared" si="104"/>
        <v>1367</v>
      </c>
      <c r="BN80" s="86" t="str">
        <f t="shared" si="105"/>
        <v/>
      </c>
      <c r="BO80" s="36" t="str">
        <f t="shared" si="106"/>
        <v>Tomislav</v>
      </c>
      <c r="BP80" s="79" t="str">
        <f t="shared" si="107"/>
        <v>Meštrović</v>
      </c>
      <c r="BQ80" s="57" t="s">
        <v>0</v>
      </c>
      <c r="BR80" s="95" t="str">
        <f t="shared" si="108"/>
        <v/>
      </c>
      <c r="BS80" s="57" t="s">
        <v>0</v>
      </c>
      <c r="BT80" s="23" t="str">
        <f>IF(OR(BB80&lt;&gt;"NEMA",BR80&lt;&gt;""),"","SELECT '"&amp;BA80&amp;"',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0" s="57" t="s">
        <v>0</v>
      </c>
      <c r="BV80" s="172"/>
      <c r="BW80" s="172"/>
      <c r="BX80" s="172"/>
      <c r="BY80" s="57" t="s">
        <v>0</v>
      </c>
      <c r="BZ80" s="62" t="str">
        <f t="shared" si="109"/>
        <v>Tomislav – Meštrović – OK Kapela – M35</v>
      </c>
      <c r="CA80" s="63">
        <f t="shared" si="144"/>
        <v>277</v>
      </c>
      <c r="CB80" s="57" t="s">
        <v>0</v>
      </c>
      <c r="CC80" s="62" t="str">
        <f t="shared" si="110"/>
        <v>Tomislav – Meštrović – OK Kapela</v>
      </c>
      <c r="CD80" s="63">
        <f t="shared" si="145"/>
        <v>277</v>
      </c>
      <c r="CE80" s="57" t="s">
        <v>0</v>
      </c>
      <c r="CF80" s="62" t="str">
        <f t="shared" si="111"/>
        <v>Tomislav – Meštrović</v>
      </c>
      <c r="CG80" s="63">
        <f t="shared" si="146"/>
        <v>277</v>
      </c>
      <c r="CH80" s="57" t="s">
        <v>0</v>
      </c>
      <c r="CI80" s="68">
        <f t="shared" si="147"/>
        <v>277</v>
      </c>
      <c r="CJ80" s="86" cm="1">
        <f t="array" ref="CJ80">IF(CI80="","",INDEX(imePrezime_id,CI80,0))</f>
        <v>1367</v>
      </c>
      <c r="CK80" s="63" t="str">
        <f t="shared" si="112"/>
        <v/>
      </c>
      <c r="CL80" s="57" t="s">
        <v>0</v>
      </c>
      <c r="CM80" s="23" t="str">
        <f t="shared" si="113"/>
        <v/>
      </c>
      <c r="CN80" s="57" t="s">
        <v>0</v>
      </c>
      <c r="CO80" s="149"/>
      <c r="CP80" s="57" t="s">
        <v>0</v>
      </c>
      <c r="CQ80" s="62" t="str">
        <f t="shared" si="114"/>
        <v/>
      </c>
      <c r="CR80" s="86" t="str">
        <f>IF(CO80="","",MAX(CR$11:CR79)+1)</f>
        <v/>
      </c>
      <c r="CS80" s="63" t="str">
        <f t="shared" si="115"/>
        <v/>
      </c>
      <c r="CT80" s="57" t="s">
        <v>0</v>
      </c>
      <c r="CU80" s="23" t="str">
        <f t="shared" si="148"/>
        <v/>
      </c>
      <c r="CV80" s="57" t="s">
        <v>0</v>
      </c>
      <c r="CW80" s="72" t="str">
        <f>IF(AND(CG80="NEMA",CK80=""),MAX(CW$11:CW79)+1,"")</f>
        <v/>
      </c>
      <c r="CX80" t="s">
        <v>0</v>
      </c>
      <c r="CY80" s="152" t="str">
        <f t="shared" si="116"/>
        <v>M</v>
      </c>
      <c r="CZ80" t="s">
        <v>0</v>
      </c>
      <c r="DA80" s="62" t="str">
        <f t="shared" si="117"/>
        <v/>
      </c>
      <c r="DB80" s="79" t="str">
        <f t="shared" si="118"/>
        <v/>
      </c>
      <c r="DC80" t="s">
        <v>0</v>
      </c>
      <c r="DD80" s="23" t="str">
        <f t="shared" si="149"/>
        <v/>
      </c>
      <c r="DE80" s="57" t="s">
        <v>0</v>
      </c>
      <c r="DF80" s="95" t="str">
        <f t="shared" si="119"/>
        <v>ime-pre-klu-kat</v>
      </c>
      <c r="DG80" s="57" t="s">
        <v>0</v>
      </c>
      <c r="DH80" s="68">
        <f>IF(BZ80="","",MAX(DH$11:DH79)+1)</f>
        <v>1057</v>
      </c>
      <c r="DI80" s="86">
        <f t="shared" si="120"/>
        <v>1002</v>
      </c>
      <c r="DJ80" s="86">
        <f t="shared" si="150"/>
        <v>1367</v>
      </c>
      <c r="DK80" s="86">
        <f t="shared" si="121"/>
        <v>3283</v>
      </c>
      <c r="DL80" s="86">
        <f t="shared" si="122"/>
        <v>1</v>
      </c>
      <c r="DM80" s="86">
        <f t="shared" si="123"/>
        <v>1</v>
      </c>
      <c r="DN80" s="86">
        <f t="shared" si="151"/>
        <v>1</v>
      </c>
      <c r="DO80" s="86"/>
      <c r="DP80" s="86"/>
      <c r="DQ80" s="86"/>
      <c r="DR80" s="63" t="e">
        <f>IF(#REF!="","",#REF!)</f>
        <v>#REF!</v>
      </c>
      <c r="DS80" s="57" t="s">
        <v>0</v>
      </c>
    </row>
    <row r="81" spans="1:123" x14ac:dyDescent="0.25">
      <c r="A81" t="s">
        <v>0</v>
      </c>
      <c r="B81" s="62" t="str">
        <f>IF(csv!E72="","",csv!S72)</f>
        <v>M35</v>
      </c>
      <c r="C81" s="36" t="s">
        <v>0</v>
      </c>
      <c r="D81" s="36" t="str">
        <f>IF(csv!E72="","",csv!E72)</f>
        <v>Damir</v>
      </c>
      <c r="E81" s="36" t="str">
        <f>IF(csv!D72="","",csv!D72)</f>
        <v>Tubin</v>
      </c>
      <c r="F81" s="36" t="s">
        <v>0</v>
      </c>
      <c r="G81" s="86" t="str">
        <f>IF(csv!L72="","",csv!L72)</f>
        <v>57:02</v>
      </c>
      <c r="H81" s="86" t="str">
        <f>IF(csv!M72="","",csv!M72)</f>
        <v>0</v>
      </c>
      <c r="I81" s="36" t="s">
        <v>0</v>
      </c>
      <c r="J81" s="36" t="str">
        <f>IF(csv!O72="","",csv!O72)</f>
        <v>OK Jelen</v>
      </c>
      <c r="K81" s="36" t="str">
        <f>IF(csv!P72="","",csv!P72)</f>
        <v>OK Jelen</v>
      </c>
      <c r="L81" s="36" t="s">
        <v>0</v>
      </c>
      <c r="M81" s="79" t="str">
        <f>IF(csv!Q72="","",csv!Q72)</f>
        <v>CRO</v>
      </c>
      <c r="N81" s="57" t="s">
        <v>0</v>
      </c>
      <c r="O81" s="62" t="str">
        <f>IF(csv!E72="","",csv!S72)</f>
        <v>M35</v>
      </c>
      <c r="P81" s="86">
        <f>IF(O81="","",IF(COUNTIF(O$11:O80,O81)=0,P80+1,P80))</f>
        <v>7</v>
      </c>
      <c r="Q81" s="102">
        <f t="shared" si="98"/>
        <v>107</v>
      </c>
      <c r="R81" s="103" t="str" cm="1">
        <f t="array" ref="R81">IF(S81="","",INDEX(natjecanjeStaze_naziv,MATCH(S81,natjecanjeStaze_stazaId,0)))</f>
        <v>M35</v>
      </c>
      <c r="S81" s="63">
        <f t="shared" si="99"/>
        <v>1002</v>
      </c>
      <c r="T81" s="57" t="s">
        <v>0</v>
      </c>
      <c r="U81" s="191" t="str">
        <f t="shared" si="100"/>
        <v>M35</v>
      </c>
      <c r="V81" s="57" t="s">
        <v>0</v>
      </c>
      <c r="W81" s="62" t="str">
        <f t="shared" si="124"/>
        <v>CRO</v>
      </c>
      <c r="X81" s="86">
        <f t="shared" si="101"/>
        <v>1</v>
      </c>
      <c r="Y81" s="36" t="str">
        <f t="shared" si="125"/>
        <v/>
      </c>
      <c r="Z81" s="79" t="str">
        <f>IF(Y81="","",MAX(Z$11:Z80)+1)</f>
        <v/>
      </c>
      <c r="AA81" s="57" t="s">
        <v>0</v>
      </c>
      <c r="AB81" s="149"/>
      <c r="AC81" s="57" t="s">
        <v>0</v>
      </c>
      <c r="AD81" s="23" t="str">
        <f t="shared" si="126"/>
        <v/>
      </c>
      <c r="AE81" s="57" t="s">
        <v>0</v>
      </c>
      <c r="AF81" s="191" t="str">
        <f t="shared" si="127"/>
        <v>CRO</v>
      </c>
      <c r="AG81" s="57" t="s">
        <v>0</v>
      </c>
      <c r="AH81" s="62" t="str">
        <f t="shared" si="128"/>
        <v>OK Jelen</v>
      </c>
      <c r="AI81" s="36" t="str">
        <f t="shared" si="129"/>
        <v>OK Jelen</v>
      </c>
      <c r="AJ81" s="86" t="str">
        <f t="shared" si="102"/>
        <v/>
      </c>
      <c r="AK81" s="36" t="str" cm="1">
        <f t="array" ref="AK81">IF(AJ81="",""&amp;AI81,IF(AJ81="NEMA",AI81,INDEX(klub_naziv,MATCH(INDEX(klubAlias_klubId,AJ81),klub_id,0))))</f>
        <v>OK Jelen</v>
      </c>
      <c r="AL81" s="36" t="str" cm="1">
        <f t="array" ref="AL81">IFERROR(INDEX(registarNatjecatelji,CG81,4),"")</f>
        <v>OK Jelen</v>
      </c>
      <c r="AM81" s="86" t="str">
        <f t="shared" si="130"/>
        <v/>
      </c>
      <c r="AN81" s="79" t="str">
        <f t="shared" si="131"/>
        <v>OK Jelen</v>
      </c>
      <c r="AO81" s="57" t="s">
        <v>0</v>
      </c>
      <c r="AP81" s="95" t="str">
        <f>IF(AJ81&lt;&gt;"NEMA","",IF(IFERROR(MATCH(AI81,AI$11:AI80,0),0)&lt;&gt;0,"",AI81))</f>
        <v/>
      </c>
      <c r="AQ81" s="57" t="s">
        <v>0</v>
      </c>
      <c r="AR81" s="149"/>
      <c r="AS81" s="57" t="s">
        <v>0</v>
      </c>
      <c r="AT81" s="62" t="str">
        <f t="shared" si="132"/>
        <v/>
      </c>
      <c r="AU81" s="36" t="str">
        <f>IF(AT81="","",MAX(AU$11:AU80)+1)</f>
        <v/>
      </c>
      <c r="AV81" s="36" t="str">
        <f t="shared" si="133"/>
        <v/>
      </c>
      <c r="AW81" s="36" t="str">
        <f t="shared" si="134"/>
        <v/>
      </c>
      <c r="AX81" s="36" t="str">
        <f>IF(AR81="","",MAX(AX$11:AX80)+1)</f>
        <v/>
      </c>
      <c r="AY81" s="103" t="str">
        <f t="shared" si="135"/>
        <v/>
      </c>
      <c r="AZ81" s="79" t="str">
        <f t="shared" si="136"/>
        <v/>
      </c>
      <c r="BA81" s="57" t="s">
        <v>0</v>
      </c>
      <c r="BB81" s="23" t="str">
        <f t="shared" si="137"/>
        <v/>
      </c>
      <c r="BC81" s="57" t="s">
        <v>0</v>
      </c>
      <c r="BD81" s="191" t="str">
        <f t="shared" si="138"/>
        <v>OK Jelen</v>
      </c>
      <c r="BE81" s="57" t="s">
        <v>0</v>
      </c>
      <c r="BF81" s="68" t="str">
        <f t="shared" si="139"/>
        <v>57:02</v>
      </c>
      <c r="BG81" s="102" t="str">
        <f t="shared" si="140"/>
        <v>0</v>
      </c>
      <c r="BH81" s="238">
        <f t="shared" si="141"/>
        <v>3422</v>
      </c>
      <c r="BI81" s="239">
        <f t="shared" si="103"/>
        <v>1</v>
      </c>
      <c r="BJ81" s="57" t="s">
        <v>0</v>
      </c>
      <c r="BK81" s="62" t="str">
        <f t="shared" si="142"/>
        <v>Damir</v>
      </c>
      <c r="BL81" s="36" t="str">
        <f t="shared" si="143"/>
        <v>Tubin</v>
      </c>
      <c r="BM81" s="86">
        <f t="shared" si="104"/>
        <v>1355</v>
      </c>
      <c r="BN81" s="86" t="str">
        <f t="shared" si="105"/>
        <v/>
      </c>
      <c r="BO81" s="36" t="str">
        <f t="shared" si="106"/>
        <v>Damir</v>
      </c>
      <c r="BP81" s="79" t="str">
        <f t="shared" si="107"/>
        <v>Tubin</v>
      </c>
      <c r="BQ81" s="57" t="s">
        <v>0</v>
      </c>
      <c r="BR81" s="95" t="str">
        <f t="shared" si="108"/>
        <v/>
      </c>
      <c r="BS81" s="57" t="s">
        <v>0</v>
      </c>
      <c r="BT81" s="23" t="str">
        <f>IF(OR(BB81&lt;&gt;"NEMA",BR81&lt;&gt;""),"","SELECT '"&amp;BA81&amp;"',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1" s="57" t="s">
        <v>0</v>
      </c>
      <c r="BV81" s="172"/>
      <c r="BW81" s="172"/>
      <c r="BX81" s="172"/>
      <c r="BY81" s="57" t="s">
        <v>0</v>
      </c>
      <c r="BZ81" s="62" t="str">
        <f t="shared" si="109"/>
        <v>Damir – Tubin – OK Jelen – M35</v>
      </c>
      <c r="CA81" s="63">
        <f t="shared" si="144"/>
        <v>197</v>
      </c>
      <c r="CB81" s="57" t="s">
        <v>0</v>
      </c>
      <c r="CC81" s="62" t="str">
        <f t="shared" si="110"/>
        <v>Damir – Tubin – OK Jelen</v>
      </c>
      <c r="CD81" s="63">
        <f t="shared" si="145"/>
        <v>197</v>
      </c>
      <c r="CE81" s="57" t="s">
        <v>0</v>
      </c>
      <c r="CF81" s="62" t="str">
        <f t="shared" si="111"/>
        <v>Damir – Tubin</v>
      </c>
      <c r="CG81" s="63">
        <f t="shared" si="146"/>
        <v>197</v>
      </c>
      <c r="CH81" s="57" t="s">
        <v>0</v>
      </c>
      <c r="CI81" s="68">
        <f t="shared" si="147"/>
        <v>197</v>
      </c>
      <c r="CJ81" s="86" cm="1">
        <f t="array" ref="CJ81">IF(CI81="","",INDEX(imePrezime_id,CI81,0))</f>
        <v>1355</v>
      </c>
      <c r="CK81" s="63" t="str">
        <f t="shared" si="112"/>
        <v/>
      </c>
      <c r="CL81" s="57" t="s">
        <v>0</v>
      </c>
      <c r="CM81" s="23" t="str">
        <f t="shared" si="113"/>
        <v/>
      </c>
      <c r="CN81" s="57" t="s">
        <v>0</v>
      </c>
      <c r="CO81" s="149"/>
      <c r="CP81" s="57" t="s">
        <v>0</v>
      </c>
      <c r="CQ81" s="62" t="str">
        <f t="shared" si="114"/>
        <v/>
      </c>
      <c r="CR81" s="86" t="str">
        <f>IF(CO81="","",MAX(CR$11:CR80)+1)</f>
        <v/>
      </c>
      <c r="CS81" s="63" t="str">
        <f t="shared" si="115"/>
        <v/>
      </c>
      <c r="CT81" s="57" t="s">
        <v>0</v>
      </c>
      <c r="CU81" s="23" t="str">
        <f t="shared" si="148"/>
        <v/>
      </c>
      <c r="CV81" s="57" t="s">
        <v>0</v>
      </c>
      <c r="CW81" s="72" t="str">
        <f>IF(AND(CG81="NEMA",CK81=""),MAX(CW$11:CW80)+1,"")</f>
        <v/>
      </c>
      <c r="CX81" t="s">
        <v>0</v>
      </c>
      <c r="CY81" s="152" t="str">
        <f t="shared" si="116"/>
        <v>M</v>
      </c>
      <c r="CZ81" t="s">
        <v>0</v>
      </c>
      <c r="DA81" s="62" t="str">
        <f t="shared" si="117"/>
        <v/>
      </c>
      <c r="DB81" s="79" t="str">
        <f t="shared" si="118"/>
        <v/>
      </c>
      <c r="DC81" t="s">
        <v>0</v>
      </c>
      <c r="DD81" s="23" t="str">
        <f t="shared" si="149"/>
        <v/>
      </c>
      <c r="DE81" s="57" t="s">
        <v>0</v>
      </c>
      <c r="DF81" s="95" t="str">
        <f t="shared" si="119"/>
        <v>ime-pre-klu-kat</v>
      </c>
      <c r="DG81" s="57" t="s">
        <v>0</v>
      </c>
      <c r="DH81" s="68">
        <f>IF(BZ81="","",MAX(DH$11:DH80)+1)</f>
        <v>1058</v>
      </c>
      <c r="DI81" s="86">
        <f t="shared" si="120"/>
        <v>1002</v>
      </c>
      <c r="DJ81" s="86">
        <f t="shared" si="150"/>
        <v>1355</v>
      </c>
      <c r="DK81" s="86">
        <f t="shared" si="121"/>
        <v>3422</v>
      </c>
      <c r="DL81" s="86">
        <f t="shared" si="122"/>
        <v>1</v>
      </c>
      <c r="DM81" s="86">
        <f t="shared" si="123"/>
        <v>1</v>
      </c>
      <c r="DN81" s="86">
        <f t="shared" si="151"/>
        <v>1</v>
      </c>
      <c r="DO81" s="86"/>
      <c r="DP81" s="86"/>
      <c r="DQ81" s="86"/>
      <c r="DR81" s="63" t="e">
        <f>IF(#REF!="","",#REF!)</f>
        <v>#REF!</v>
      </c>
      <c r="DS81" s="57" t="s">
        <v>0</v>
      </c>
    </row>
    <row r="82" spans="1:123" x14ac:dyDescent="0.25">
      <c r="A82" t="s">
        <v>0</v>
      </c>
      <c r="B82" s="62" t="str">
        <f>IF(csv!E73="","",csv!S73)</f>
        <v>M35</v>
      </c>
      <c r="C82" s="36" t="s">
        <v>0</v>
      </c>
      <c r="D82" s="36" t="str">
        <f>IF(csv!E73="","",csv!E73)</f>
        <v>Ivan</v>
      </c>
      <c r="E82" s="36" t="str">
        <f>IF(csv!D73="","",csv!D73)</f>
        <v>Gverić</v>
      </c>
      <c r="F82" s="36" t="s">
        <v>0</v>
      </c>
      <c r="G82" s="86" t="str">
        <f>IF(csv!L73="","",csv!L73)</f>
        <v>61:34</v>
      </c>
      <c r="H82" s="86" t="str">
        <f>IF(csv!M73="","",csv!M73)</f>
        <v>0</v>
      </c>
      <c r="I82" s="36" t="s">
        <v>0</v>
      </c>
      <c r="J82" s="36" t="str">
        <f>IF(csv!O73="","",csv!O73)</f>
        <v>KAP</v>
      </c>
      <c r="K82" s="36" t="str">
        <f>IF(csv!P73="","",csv!P73)</f>
        <v>OK Kapela</v>
      </c>
      <c r="L82" s="36" t="s">
        <v>0</v>
      </c>
      <c r="M82" s="79" t="str">
        <f>IF(csv!Q73="","",csv!Q73)</f>
        <v>CRO</v>
      </c>
      <c r="N82" s="57" t="s">
        <v>0</v>
      </c>
      <c r="O82" s="62" t="str">
        <f>IF(csv!E73="","",csv!S73)</f>
        <v>M35</v>
      </c>
      <c r="P82" s="86">
        <f>IF(O82="","",IF(COUNTIF(O$11:O81,O82)=0,P81+1,P81))</f>
        <v>7</v>
      </c>
      <c r="Q82" s="102">
        <f t="shared" si="98"/>
        <v>107</v>
      </c>
      <c r="R82" s="103" t="str" cm="1">
        <f t="array" ref="R82">IF(S82="","",INDEX(natjecanjeStaze_naziv,MATCH(S82,natjecanjeStaze_stazaId,0)))</f>
        <v>M35</v>
      </c>
      <c r="S82" s="63">
        <f t="shared" si="99"/>
        <v>1002</v>
      </c>
      <c r="T82" s="57" t="s">
        <v>0</v>
      </c>
      <c r="U82" s="191" t="str">
        <f t="shared" si="100"/>
        <v>M35</v>
      </c>
      <c r="V82" s="57" t="s">
        <v>0</v>
      </c>
      <c r="W82" s="62" t="str">
        <f t="shared" si="124"/>
        <v>CRO</v>
      </c>
      <c r="X82" s="86">
        <f t="shared" si="101"/>
        <v>1</v>
      </c>
      <c r="Y82" s="36" t="str">
        <f t="shared" si="125"/>
        <v/>
      </c>
      <c r="Z82" s="79" t="str">
        <f>IF(Y82="","",MAX(Z$11:Z81)+1)</f>
        <v/>
      </c>
      <c r="AA82" s="57" t="s">
        <v>0</v>
      </c>
      <c r="AB82" s="149"/>
      <c r="AC82" s="57" t="s">
        <v>0</v>
      </c>
      <c r="AD82" s="23" t="str">
        <f t="shared" si="126"/>
        <v/>
      </c>
      <c r="AE82" s="57" t="s">
        <v>0</v>
      </c>
      <c r="AF82" s="191" t="str">
        <f t="shared" si="127"/>
        <v>CRO</v>
      </c>
      <c r="AG82" s="57" t="s">
        <v>0</v>
      </c>
      <c r="AH82" s="62" t="str">
        <f t="shared" si="128"/>
        <v>KAP</v>
      </c>
      <c r="AI82" s="36" t="str">
        <f t="shared" si="129"/>
        <v>OK Kapela</v>
      </c>
      <c r="AJ82" s="86" t="str">
        <f t="shared" si="102"/>
        <v/>
      </c>
      <c r="AK82" s="36" t="str" cm="1">
        <f t="array" ref="AK82">IF(AJ82="",""&amp;AI82,IF(AJ82="NEMA",AI82,INDEX(klub_naziv,MATCH(INDEX(klubAlias_klubId,AJ82),klub_id,0))))</f>
        <v>OK Kapela</v>
      </c>
      <c r="AL82" s="36" t="str" cm="1">
        <f t="array" ref="AL82">IFERROR(INDEX(registarNatjecatelji,CG82,4),"")</f>
        <v>OK Kapela</v>
      </c>
      <c r="AM82" s="86" t="str">
        <f t="shared" si="130"/>
        <v/>
      </c>
      <c r="AN82" s="79" t="str">
        <f t="shared" si="131"/>
        <v>OK Kapela</v>
      </c>
      <c r="AO82" s="57" t="s">
        <v>0</v>
      </c>
      <c r="AP82" s="95" t="str">
        <f>IF(AJ82&lt;&gt;"NEMA","",IF(IFERROR(MATCH(AI82,AI$11:AI81,0),0)&lt;&gt;0,"",AI82))</f>
        <v/>
      </c>
      <c r="AQ82" s="57" t="s">
        <v>0</v>
      </c>
      <c r="AR82" s="149"/>
      <c r="AS82" s="57" t="s">
        <v>0</v>
      </c>
      <c r="AT82" s="62" t="str">
        <f t="shared" si="132"/>
        <v/>
      </c>
      <c r="AU82" s="36" t="str">
        <f>IF(AT82="","",MAX(AU$11:AU81)+1)</f>
        <v/>
      </c>
      <c r="AV82" s="36" t="str">
        <f t="shared" si="133"/>
        <v/>
      </c>
      <c r="AW82" s="36" t="str">
        <f t="shared" si="134"/>
        <v/>
      </c>
      <c r="AX82" s="36" t="str">
        <f>IF(AR82="","",MAX(AX$11:AX81)+1)</f>
        <v/>
      </c>
      <c r="AY82" s="103" t="str">
        <f t="shared" si="135"/>
        <v/>
      </c>
      <c r="AZ82" s="79" t="str">
        <f t="shared" si="136"/>
        <v/>
      </c>
      <c r="BA82" s="57" t="s">
        <v>0</v>
      </c>
      <c r="BB82" s="23" t="str">
        <f t="shared" si="137"/>
        <v/>
      </c>
      <c r="BC82" s="57" t="s">
        <v>0</v>
      </c>
      <c r="BD82" s="191" t="str">
        <f t="shared" si="138"/>
        <v>OK Kapela</v>
      </c>
      <c r="BE82" s="57" t="s">
        <v>0</v>
      </c>
      <c r="BF82" s="68" t="str">
        <f t="shared" si="139"/>
        <v>61:34</v>
      </c>
      <c r="BG82" s="102" t="str">
        <f t="shared" si="140"/>
        <v>0</v>
      </c>
      <c r="BH82" s="238">
        <f t="shared" si="141"/>
        <v>3694</v>
      </c>
      <c r="BI82" s="239">
        <f t="shared" si="103"/>
        <v>1</v>
      </c>
      <c r="BJ82" s="57" t="s">
        <v>0</v>
      </c>
      <c r="BK82" s="62" t="str">
        <f t="shared" si="142"/>
        <v>Ivan</v>
      </c>
      <c r="BL82" s="36" t="str">
        <f t="shared" si="143"/>
        <v>Gverić</v>
      </c>
      <c r="BM82" s="86">
        <f t="shared" si="104"/>
        <v>1205</v>
      </c>
      <c r="BN82" s="86" t="str">
        <f t="shared" si="105"/>
        <v/>
      </c>
      <c r="BO82" s="36" t="str">
        <f t="shared" si="106"/>
        <v>Ivan</v>
      </c>
      <c r="BP82" s="79" t="str">
        <f t="shared" si="107"/>
        <v>Gverić</v>
      </c>
      <c r="BQ82" s="57" t="s">
        <v>0</v>
      </c>
      <c r="BR82" s="95" t="str">
        <f t="shared" si="108"/>
        <v/>
      </c>
      <c r="BS82" s="57" t="s">
        <v>0</v>
      </c>
      <c r="BT82" s="23" t="str">
        <f>IF(OR(BB82&lt;&gt;"NEMA",BR82&lt;&gt;""),"","SELECT '"&amp;BA82&amp;"',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2" s="57" t="s">
        <v>0</v>
      </c>
      <c r="BV82" s="172"/>
      <c r="BW82" s="172"/>
      <c r="BX82" s="172"/>
      <c r="BY82" s="57" t="s">
        <v>0</v>
      </c>
      <c r="BZ82" s="62" t="str">
        <f t="shared" si="109"/>
        <v>Ivan – Gverić – OK Kapela – M35</v>
      </c>
      <c r="CA82" s="63">
        <f t="shared" si="144"/>
        <v>247</v>
      </c>
      <c r="CB82" s="57" t="s">
        <v>0</v>
      </c>
      <c r="CC82" s="62" t="str">
        <f t="shared" si="110"/>
        <v>Ivan – Gverić – OK Kapela</v>
      </c>
      <c r="CD82" s="63">
        <f t="shared" si="145"/>
        <v>247</v>
      </c>
      <c r="CE82" s="57" t="s">
        <v>0</v>
      </c>
      <c r="CF82" s="62" t="str">
        <f t="shared" si="111"/>
        <v>Ivan – Gverić</v>
      </c>
      <c r="CG82" s="63">
        <f t="shared" si="146"/>
        <v>247</v>
      </c>
      <c r="CH82" s="57" t="s">
        <v>0</v>
      </c>
      <c r="CI82" s="68">
        <f t="shared" si="147"/>
        <v>247</v>
      </c>
      <c r="CJ82" s="86" cm="1">
        <f t="array" ref="CJ82">IF(CI82="","",INDEX(imePrezime_id,CI82,0))</f>
        <v>1205</v>
      </c>
      <c r="CK82" s="63" t="str">
        <f t="shared" si="112"/>
        <v/>
      </c>
      <c r="CL82" s="57" t="s">
        <v>0</v>
      </c>
      <c r="CM82" s="23" t="str">
        <f t="shared" si="113"/>
        <v/>
      </c>
      <c r="CN82" s="57" t="s">
        <v>0</v>
      </c>
      <c r="CO82" s="149"/>
      <c r="CP82" s="57" t="s">
        <v>0</v>
      </c>
      <c r="CQ82" s="62" t="str">
        <f t="shared" si="114"/>
        <v/>
      </c>
      <c r="CR82" s="86" t="str">
        <f>IF(CO82="","",MAX(CR$11:CR81)+1)</f>
        <v/>
      </c>
      <c r="CS82" s="63" t="str">
        <f t="shared" si="115"/>
        <v/>
      </c>
      <c r="CT82" s="57" t="s">
        <v>0</v>
      </c>
      <c r="CU82" s="23" t="str">
        <f t="shared" si="148"/>
        <v/>
      </c>
      <c r="CV82" s="57" t="s">
        <v>0</v>
      </c>
      <c r="CW82" s="72" t="str">
        <f>IF(AND(CG82="NEMA",CK82=""),MAX(CW$11:CW81)+1,"")</f>
        <v/>
      </c>
      <c r="CX82" t="s">
        <v>0</v>
      </c>
      <c r="CY82" s="152" t="str">
        <f t="shared" si="116"/>
        <v>M</v>
      </c>
      <c r="CZ82" t="s">
        <v>0</v>
      </c>
      <c r="DA82" s="62" t="str">
        <f t="shared" si="117"/>
        <v/>
      </c>
      <c r="DB82" s="79" t="str">
        <f t="shared" si="118"/>
        <v/>
      </c>
      <c r="DC82" t="s">
        <v>0</v>
      </c>
      <c r="DD82" s="23" t="str">
        <f t="shared" si="149"/>
        <v/>
      </c>
      <c r="DE82" s="57" t="s">
        <v>0</v>
      </c>
      <c r="DF82" s="95" t="str">
        <f t="shared" si="119"/>
        <v>ime-pre-klu-kat</v>
      </c>
      <c r="DG82" s="57" t="s">
        <v>0</v>
      </c>
      <c r="DH82" s="68">
        <f>IF(BZ82="","",MAX(DH$11:DH81)+1)</f>
        <v>1059</v>
      </c>
      <c r="DI82" s="86">
        <f t="shared" si="120"/>
        <v>1002</v>
      </c>
      <c r="DJ82" s="86">
        <f t="shared" si="150"/>
        <v>1205</v>
      </c>
      <c r="DK82" s="86">
        <f t="shared" si="121"/>
        <v>3694</v>
      </c>
      <c r="DL82" s="86">
        <f t="shared" si="122"/>
        <v>1</v>
      </c>
      <c r="DM82" s="86">
        <f t="shared" si="123"/>
        <v>1</v>
      </c>
      <c r="DN82" s="86">
        <f t="shared" si="151"/>
        <v>1</v>
      </c>
      <c r="DO82" s="86"/>
      <c r="DP82" s="86"/>
      <c r="DQ82" s="86"/>
      <c r="DR82" s="63" t="e">
        <f>IF(#REF!="","",#REF!)</f>
        <v>#REF!</v>
      </c>
      <c r="DS82" s="57" t="s">
        <v>0</v>
      </c>
    </row>
    <row r="83" spans="1:123" x14ac:dyDescent="0.25">
      <c r="A83" t="s">
        <v>0</v>
      </c>
      <c r="B83" s="62" t="str">
        <f>IF(csv!E74="","",csv!S74)</f>
        <v>M35</v>
      </c>
      <c r="C83" s="36" t="s">
        <v>0</v>
      </c>
      <c r="D83" s="36" t="str">
        <f>IF(csv!E74="","",csv!E74)</f>
        <v>Miroslav</v>
      </c>
      <c r="E83" s="36" t="str">
        <f>IF(csv!D74="","",csv!D74)</f>
        <v>Hainž</v>
      </c>
      <c r="F83" s="36" t="s">
        <v>0</v>
      </c>
      <c r="G83" s="86" t="str">
        <f>IF(csv!L74="","",csv!L74)</f>
        <v>63:10</v>
      </c>
      <c r="H83" s="86" t="str">
        <f>IF(csv!M74="","",csv!M74)</f>
        <v>0</v>
      </c>
      <c r="I83" s="36" t="s">
        <v>0</v>
      </c>
      <c r="J83" s="36" t="str">
        <f>IF(csv!O74="","",csv!O74)</f>
        <v>OK Varaždin</v>
      </c>
      <c r="K83" s="36" t="str">
        <f>IF(csv!P74="","",csv!P74)</f>
        <v>OK Varaždin</v>
      </c>
      <c r="L83" s="36" t="s">
        <v>0</v>
      </c>
      <c r="M83" s="79" t="str">
        <f>IF(csv!Q74="","",csv!Q74)</f>
        <v>CRO</v>
      </c>
      <c r="N83" s="57" t="s">
        <v>0</v>
      </c>
      <c r="O83" s="62" t="str">
        <f>IF(csv!E74="","",csv!S74)</f>
        <v>M35</v>
      </c>
      <c r="P83" s="86">
        <f>IF(O83="","",IF(COUNTIF(O$11:O82,O83)=0,P82+1,P82))</f>
        <v>7</v>
      </c>
      <c r="Q83" s="102">
        <f t="shared" si="98"/>
        <v>107</v>
      </c>
      <c r="R83" s="103" t="str" cm="1">
        <f t="array" ref="R83">IF(S83="","",INDEX(natjecanjeStaze_naziv,MATCH(S83,natjecanjeStaze_stazaId,0)))</f>
        <v>M35</v>
      </c>
      <c r="S83" s="63">
        <f t="shared" si="99"/>
        <v>1002</v>
      </c>
      <c r="T83" s="57" t="s">
        <v>0</v>
      </c>
      <c r="U83" s="191" t="str">
        <f t="shared" si="100"/>
        <v>M35</v>
      </c>
      <c r="V83" s="57" t="s">
        <v>0</v>
      </c>
      <c r="W83" s="62" t="str">
        <f t="shared" si="124"/>
        <v>CRO</v>
      </c>
      <c r="X83" s="86">
        <f t="shared" si="101"/>
        <v>1</v>
      </c>
      <c r="Y83" s="36" t="str">
        <f t="shared" si="125"/>
        <v/>
      </c>
      <c r="Z83" s="79" t="str">
        <f>IF(Y83="","",MAX(Z$11:Z82)+1)</f>
        <v/>
      </c>
      <c r="AA83" s="57" t="s">
        <v>0</v>
      </c>
      <c r="AB83" s="149"/>
      <c r="AC83" s="57" t="s">
        <v>0</v>
      </c>
      <c r="AD83" s="23" t="str">
        <f t="shared" si="126"/>
        <v/>
      </c>
      <c r="AE83" s="57" t="s">
        <v>0</v>
      </c>
      <c r="AF83" s="191" t="str">
        <f t="shared" si="127"/>
        <v>CRO</v>
      </c>
      <c r="AG83" s="57" t="s">
        <v>0</v>
      </c>
      <c r="AH83" s="62" t="str">
        <f t="shared" si="128"/>
        <v>OK Varaždin</v>
      </c>
      <c r="AI83" s="36" t="str">
        <f t="shared" si="129"/>
        <v>OK Varaždin</v>
      </c>
      <c r="AJ83" s="86" t="str">
        <f t="shared" si="102"/>
        <v/>
      </c>
      <c r="AK83" s="36" t="str" cm="1">
        <f t="array" ref="AK83">IF(AJ83="",""&amp;AI83,IF(AJ83="NEMA",AI83,INDEX(klub_naziv,MATCH(INDEX(klubAlias_klubId,AJ83),klub_id,0))))</f>
        <v>OK Varaždin</v>
      </c>
      <c r="AL83" s="36" t="str" cm="1">
        <f t="array" ref="AL83">IFERROR(INDEX(registarNatjecatelji,CG83,4),"")</f>
        <v>OK Varaždin</v>
      </c>
      <c r="AM83" s="86" t="str">
        <f t="shared" si="130"/>
        <v/>
      </c>
      <c r="AN83" s="79" t="str">
        <f t="shared" si="131"/>
        <v>OK Varaždin</v>
      </c>
      <c r="AO83" s="57" t="s">
        <v>0</v>
      </c>
      <c r="AP83" s="95" t="str">
        <f>IF(AJ83&lt;&gt;"NEMA","",IF(IFERROR(MATCH(AI83,AI$11:AI82,0),0)&lt;&gt;0,"",AI83))</f>
        <v/>
      </c>
      <c r="AQ83" s="57" t="s">
        <v>0</v>
      </c>
      <c r="AR83" s="149"/>
      <c r="AS83" s="57" t="s">
        <v>0</v>
      </c>
      <c r="AT83" s="62" t="str">
        <f t="shared" si="132"/>
        <v/>
      </c>
      <c r="AU83" s="36" t="str">
        <f>IF(AT83="","",MAX(AU$11:AU82)+1)</f>
        <v/>
      </c>
      <c r="AV83" s="36" t="str">
        <f t="shared" si="133"/>
        <v/>
      </c>
      <c r="AW83" s="36" t="str">
        <f t="shared" si="134"/>
        <v/>
      </c>
      <c r="AX83" s="36" t="str">
        <f>IF(AR83="","",MAX(AX$11:AX82)+1)</f>
        <v/>
      </c>
      <c r="AY83" s="103" t="str">
        <f t="shared" si="135"/>
        <v/>
      </c>
      <c r="AZ83" s="79" t="str">
        <f t="shared" si="136"/>
        <v/>
      </c>
      <c r="BA83" s="57" t="s">
        <v>0</v>
      </c>
      <c r="BB83" s="23" t="str">
        <f t="shared" si="137"/>
        <v/>
      </c>
      <c r="BC83" s="57" t="s">
        <v>0</v>
      </c>
      <c r="BD83" s="191" t="str">
        <f t="shared" si="138"/>
        <v>OK Varaždin</v>
      </c>
      <c r="BE83" s="57" t="s">
        <v>0</v>
      </c>
      <c r="BF83" s="68" t="str">
        <f t="shared" si="139"/>
        <v>63:10</v>
      </c>
      <c r="BG83" s="102" t="str">
        <f t="shared" si="140"/>
        <v>0</v>
      </c>
      <c r="BH83" s="238">
        <f t="shared" si="141"/>
        <v>3790</v>
      </c>
      <c r="BI83" s="239">
        <f t="shared" si="103"/>
        <v>1</v>
      </c>
      <c r="BJ83" s="57" t="s">
        <v>0</v>
      </c>
      <c r="BK83" s="62" t="str">
        <f t="shared" si="142"/>
        <v>Miroslav</v>
      </c>
      <c r="BL83" s="36" t="str">
        <f t="shared" si="143"/>
        <v>Hainž</v>
      </c>
      <c r="BM83" s="86">
        <f t="shared" si="104"/>
        <v>1151</v>
      </c>
      <c r="BN83" s="86" t="str">
        <f t="shared" si="105"/>
        <v/>
      </c>
      <c r="BO83" s="36" t="str">
        <f t="shared" si="106"/>
        <v>Miroslav</v>
      </c>
      <c r="BP83" s="79" t="str">
        <f t="shared" si="107"/>
        <v>Hainž</v>
      </c>
      <c r="BQ83" s="57" t="s">
        <v>0</v>
      </c>
      <c r="BR83" s="95" t="str">
        <f t="shared" si="108"/>
        <v/>
      </c>
      <c r="BS83" s="57" t="s">
        <v>0</v>
      </c>
      <c r="BT83" s="23" t="str">
        <f>IF(OR(BB83&lt;&gt;"NEMA",BR83&lt;&gt;""),"","SELECT '"&amp;BA83&amp;"',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3" s="57" t="s">
        <v>0</v>
      </c>
      <c r="BV83" s="172"/>
      <c r="BW83" s="172"/>
      <c r="BX83" s="172"/>
      <c r="BY83" s="57" t="s">
        <v>0</v>
      </c>
      <c r="BZ83" s="62" t="str">
        <f t="shared" si="109"/>
        <v>Miroslav – Hainž – OK Varaždin – M35</v>
      </c>
      <c r="CA83" s="63">
        <f t="shared" si="144"/>
        <v>525</v>
      </c>
      <c r="CB83" s="57" t="s">
        <v>0</v>
      </c>
      <c r="CC83" s="62" t="str">
        <f t="shared" si="110"/>
        <v>Miroslav – Hainž – OK Varaždin</v>
      </c>
      <c r="CD83" s="63">
        <f t="shared" si="145"/>
        <v>525</v>
      </c>
      <c r="CE83" s="57" t="s">
        <v>0</v>
      </c>
      <c r="CF83" s="62" t="str">
        <f t="shared" si="111"/>
        <v>Miroslav – Hainž</v>
      </c>
      <c r="CG83" s="63">
        <f t="shared" si="146"/>
        <v>525</v>
      </c>
      <c r="CH83" s="57" t="s">
        <v>0</v>
      </c>
      <c r="CI83" s="68">
        <f t="shared" si="147"/>
        <v>525</v>
      </c>
      <c r="CJ83" s="86" cm="1">
        <f t="array" ref="CJ83">IF(CI83="","",INDEX(imePrezime_id,CI83,0))</f>
        <v>1151</v>
      </c>
      <c r="CK83" s="63" t="str">
        <f t="shared" si="112"/>
        <v/>
      </c>
      <c r="CL83" s="57" t="s">
        <v>0</v>
      </c>
      <c r="CM83" s="23" t="str">
        <f t="shared" si="113"/>
        <v/>
      </c>
      <c r="CN83" s="57" t="s">
        <v>0</v>
      </c>
      <c r="CO83" s="149"/>
      <c r="CP83" s="57" t="s">
        <v>0</v>
      </c>
      <c r="CQ83" s="62" t="str">
        <f t="shared" si="114"/>
        <v/>
      </c>
      <c r="CR83" s="86" t="str">
        <f>IF(CO83="","",MAX(CR$11:CR82)+1)</f>
        <v/>
      </c>
      <c r="CS83" s="63" t="str">
        <f t="shared" si="115"/>
        <v/>
      </c>
      <c r="CT83" s="57" t="s">
        <v>0</v>
      </c>
      <c r="CU83" s="23" t="str">
        <f t="shared" si="148"/>
        <v/>
      </c>
      <c r="CV83" s="57" t="s">
        <v>0</v>
      </c>
      <c r="CW83" s="72" t="str">
        <f>IF(AND(CG83="NEMA",CK83=""),MAX(CW$11:CW82)+1,"")</f>
        <v/>
      </c>
      <c r="CX83" t="s">
        <v>0</v>
      </c>
      <c r="CY83" s="152" t="str">
        <f t="shared" si="116"/>
        <v>M</v>
      </c>
      <c r="CZ83" t="s">
        <v>0</v>
      </c>
      <c r="DA83" s="62" t="str">
        <f t="shared" si="117"/>
        <v/>
      </c>
      <c r="DB83" s="79" t="str">
        <f t="shared" si="118"/>
        <v/>
      </c>
      <c r="DC83" t="s">
        <v>0</v>
      </c>
      <c r="DD83" s="23" t="str">
        <f t="shared" si="149"/>
        <v/>
      </c>
      <c r="DE83" s="57" t="s">
        <v>0</v>
      </c>
      <c r="DF83" s="95" t="str">
        <f t="shared" si="119"/>
        <v>ime-pre-klu-kat</v>
      </c>
      <c r="DG83" s="57" t="s">
        <v>0</v>
      </c>
      <c r="DH83" s="68">
        <f>IF(BZ83="","",MAX(DH$11:DH82)+1)</f>
        <v>1060</v>
      </c>
      <c r="DI83" s="86">
        <f t="shared" si="120"/>
        <v>1002</v>
      </c>
      <c r="DJ83" s="86">
        <f t="shared" si="150"/>
        <v>1151</v>
      </c>
      <c r="DK83" s="86">
        <f t="shared" si="121"/>
        <v>3790</v>
      </c>
      <c r="DL83" s="86">
        <f t="shared" si="122"/>
        <v>1</v>
      </c>
      <c r="DM83" s="86">
        <f t="shared" si="123"/>
        <v>1</v>
      </c>
      <c r="DN83" s="86">
        <f t="shared" si="151"/>
        <v>1</v>
      </c>
      <c r="DO83" s="86"/>
      <c r="DP83" s="86"/>
      <c r="DQ83" s="86"/>
      <c r="DR83" s="63" t="e">
        <f>IF(#REF!="","",#REF!)</f>
        <v>#REF!</v>
      </c>
      <c r="DS83" s="57" t="s">
        <v>0</v>
      </c>
    </row>
    <row r="84" spans="1:123" x14ac:dyDescent="0.25">
      <c r="A84" t="s">
        <v>0</v>
      </c>
      <c r="B84" s="62" t="str">
        <f>IF(csv!E75="","",csv!S75)</f>
        <v>M35</v>
      </c>
      <c r="C84" s="36" t="s">
        <v>0</v>
      </c>
      <c r="D84" s="36" t="str">
        <f>IF(csv!E75="","",csv!E75)</f>
        <v>Marko</v>
      </c>
      <c r="E84" s="36" t="str">
        <f>IF(csv!D75="","",csv!D75)</f>
        <v>Bunčić</v>
      </c>
      <c r="F84" s="36" t="s">
        <v>0</v>
      </c>
      <c r="G84" s="86" t="str">
        <f>IF(csv!L75="","",csv!L75)</f>
        <v>66:07</v>
      </c>
      <c r="H84" s="86" t="str">
        <f>IF(csv!M75="","",csv!M75)</f>
        <v>0</v>
      </c>
      <c r="I84" s="36" t="s">
        <v>0</v>
      </c>
      <c r="J84" s="36" t="str">
        <f>IF(csv!O75="","",csv!O75)</f>
        <v>KAP</v>
      </c>
      <c r="K84" s="36" t="str">
        <f>IF(csv!P75="","",csv!P75)</f>
        <v>OK Kapela</v>
      </c>
      <c r="L84" s="36" t="s">
        <v>0</v>
      </c>
      <c r="M84" s="79" t="str">
        <f>IF(csv!Q75="","",csv!Q75)</f>
        <v>CRO</v>
      </c>
      <c r="N84" s="57" t="s">
        <v>0</v>
      </c>
      <c r="O84" s="62" t="str">
        <f>IF(csv!E75="","",csv!S75)</f>
        <v>M35</v>
      </c>
      <c r="P84" s="86">
        <f>IF(O84="","",IF(COUNTIF(O$11:O83,O84)=0,P83+1,P83))</f>
        <v>7</v>
      </c>
      <c r="Q84" s="102">
        <f t="shared" si="98"/>
        <v>107</v>
      </c>
      <c r="R84" s="103" t="str" cm="1">
        <f t="array" ref="R84">IF(S84="","",INDEX(natjecanjeStaze_naziv,MATCH(S84,natjecanjeStaze_stazaId,0)))</f>
        <v>M35</v>
      </c>
      <c r="S84" s="63">
        <f t="shared" si="99"/>
        <v>1002</v>
      </c>
      <c r="T84" s="57" t="s">
        <v>0</v>
      </c>
      <c r="U84" s="191" t="str">
        <f t="shared" si="100"/>
        <v>M35</v>
      </c>
      <c r="V84" s="57" t="s">
        <v>0</v>
      </c>
      <c r="W84" s="62" t="str">
        <f t="shared" si="124"/>
        <v>CRO</v>
      </c>
      <c r="X84" s="86">
        <f t="shared" si="101"/>
        <v>1</v>
      </c>
      <c r="Y84" s="36" t="str">
        <f t="shared" si="125"/>
        <v/>
      </c>
      <c r="Z84" s="79" t="str">
        <f>IF(Y84="","",MAX(Z$11:Z83)+1)</f>
        <v/>
      </c>
      <c r="AA84" s="57" t="s">
        <v>0</v>
      </c>
      <c r="AB84" s="149"/>
      <c r="AC84" s="57" t="s">
        <v>0</v>
      </c>
      <c r="AD84" s="23" t="str">
        <f t="shared" si="126"/>
        <v/>
      </c>
      <c r="AE84" s="57" t="s">
        <v>0</v>
      </c>
      <c r="AF84" s="191" t="str">
        <f t="shared" si="127"/>
        <v>CRO</v>
      </c>
      <c r="AG84" s="57" t="s">
        <v>0</v>
      </c>
      <c r="AH84" s="62" t="str">
        <f t="shared" si="128"/>
        <v>KAP</v>
      </c>
      <c r="AI84" s="36" t="str">
        <f t="shared" si="129"/>
        <v>OK Kapela</v>
      </c>
      <c r="AJ84" s="86" t="str">
        <f t="shared" si="102"/>
        <v/>
      </c>
      <c r="AK84" s="36" t="str" cm="1">
        <f t="array" ref="AK84">IF(AJ84="",""&amp;AI84,IF(AJ84="NEMA",AI84,INDEX(klub_naziv,MATCH(INDEX(klubAlias_klubId,AJ84),klub_id,0))))</f>
        <v>OK Kapela</v>
      </c>
      <c r="AL84" s="36" t="str" cm="1">
        <f t="array" ref="AL84">IFERROR(INDEX(registarNatjecatelji,CG84,4),"")</f>
        <v>OK Kapela</v>
      </c>
      <c r="AM84" s="86" t="str">
        <f t="shared" si="130"/>
        <v/>
      </c>
      <c r="AN84" s="79" t="str">
        <f t="shared" si="131"/>
        <v>OK Kapela</v>
      </c>
      <c r="AO84" s="57" t="s">
        <v>0</v>
      </c>
      <c r="AP84" s="95" t="str">
        <f>IF(AJ84&lt;&gt;"NEMA","",IF(IFERROR(MATCH(AI84,AI$11:AI83,0),0)&lt;&gt;0,"",AI84))</f>
        <v/>
      </c>
      <c r="AQ84" s="57" t="s">
        <v>0</v>
      </c>
      <c r="AR84" s="149"/>
      <c r="AS84" s="57" t="s">
        <v>0</v>
      </c>
      <c r="AT84" s="62" t="str">
        <f t="shared" si="132"/>
        <v/>
      </c>
      <c r="AU84" s="36" t="str">
        <f>IF(AT84="","",MAX(AU$11:AU83)+1)</f>
        <v/>
      </c>
      <c r="AV84" s="36" t="str">
        <f t="shared" si="133"/>
        <v/>
      </c>
      <c r="AW84" s="36" t="str">
        <f t="shared" si="134"/>
        <v/>
      </c>
      <c r="AX84" s="36" t="str">
        <f>IF(AR84="","",MAX(AX$11:AX83)+1)</f>
        <v/>
      </c>
      <c r="AY84" s="103" t="str">
        <f t="shared" si="135"/>
        <v/>
      </c>
      <c r="AZ84" s="79" t="str">
        <f t="shared" si="136"/>
        <v/>
      </c>
      <c r="BA84" s="57" t="s">
        <v>0</v>
      </c>
      <c r="BB84" s="23" t="str">
        <f t="shared" si="137"/>
        <v/>
      </c>
      <c r="BC84" s="57" t="s">
        <v>0</v>
      </c>
      <c r="BD84" s="191" t="str">
        <f t="shared" si="138"/>
        <v>OK Kapela</v>
      </c>
      <c r="BE84" s="57" t="s">
        <v>0</v>
      </c>
      <c r="BF84" s="68" t="str">
        <f t="shared" si="139"/>
        <v>66:07</v>
      </c>
      <c r="BG84" s="102" t="str">
        <f t="shared" si="140"/>
        <v>0</v>
      </c>
      <c r="BH84" s="238">
        <f t="shared" si="141"/>
        <v>3967</v>
      </c>
      <c r="BI84" s="239">
        <f t="shared" si="103"/>
        <v>1</v>
      </c>
      <c r="BJ84" s="57" t="s">
        <v>0</v>
      </c>
      <c r="BK84" s="62" t="str">
        <f t="shared" si="142"/>
        <v>Marko</v>
      </c>
      <c r="BL84" s="36" t="str">
        <f t="shared" si="143"/>
        <v>Bunčić</v>
      </c>
      <c r="BM84" s="86">
        <f t="shared" si="104"/>
        <v>1849</v>
      </c>
      <c r="BN84" s="86" t="str">
        <f t="shared" si="105"/>
        <v/>
      </c>
      <c r="BO84" s="36" t="str">
        <f t="shared" si="106"/>
        <v>Marko</v>
      </c>
      <c r="BP84" s="79" t="str">
        <f t="shared" si="107"/>
        <v>Bunčić</v>
      </c>
      <c r="BQ84" s="57" t="s">
        <v>0</v>
      </c>
      <c r="BR84" s="95" t="str">
        <f t="shared" si="108"/>
        <v/>
      </c>
      <c r="BS84" s="57" t="s">
        <v>0</v>
      </c>
      <c r="BT84" s="23" t="str">
        <f>IF(OR(BB84&lt;&gt;"NEMA",BR84&lt;&gt;""),"","SELECT '"&amp;BA84&amp;"',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4" s="57" t="s">
        <v>0</v>
      </c>
      <c r="BV84" s="172"/>
      <c r="BW84" s="172"/>
      <c r="BX84" s="172"/>
      <c r="BY84" s="57" t="s">
        <v>0</v>
      </c>
      <c r="BZ84" s="62" t="str">
        <f t="shared" si="109"/>
        <v>Marko – Bunčić – OK Kapela – M35</v>
      </c>
      <c r="CA84" s="63">
        <f t="shared" si="144"/>
        <v>216</v>
      </c>
      <c r="CB84" s="57" t="s">
        <v>0</v>
      </c>
      <c r="CC84" s="62" t="str">
        <f t="shared" si="110"/>
        <v>Marko – Bunčić – OK Kapela</v>
      </c>
      <c r="CD84" s="63">
        <f t="shared" si="145"/>
        <v>216</v>
      </c>
      <c r="CE84" s="57" t="s">
        <v>0</v>
      </c>
      <c r="CF84" s="62" t="str">
        <f t="shared" si="111"/>
        <v>Marko – Bunčić</v>
      </c>
      <c r="CG84" s="63">
        <f t="shared" si="146"/>
        <v>216</v>
      </c>
      <c r="CH84" s="57" t="s">
        <v>0</v>
      </c>
      <c r="CI84" s="68">
        <f t="shared" si="147"/>
        <v>216</v>
      </c>
      <c r="CJ84" s="86" cm="1">
        <f t="array" ref="CJ84">IF(CI84="","",INDEX(imePrezime_id,CI84,0))</f>
        <v>1849</v>
      </c>
      <c r="CK84" s="63" t="str">
        <f t="shared" si="112"/>
        <v/>
      </c>
      <c r="CL84" s="57" t="s">
        <v>0</v>
      </c>
      <c r="CM84" s="23" t="str">
        <f t="shared" si="113"/>
        <v/>
      </c>
      <c r="CN84" s="57" t="s">
        <v>0</v>
      </c>
      <c r="CO84" s="149"/>
      <c r="CP84" s="57" t="s">
        <v>0</v>
      </c>
      <c r="CQ84" s="62" t="str">
        <f t="shared" si="114"/>
        <v/>
      </c>
      <c r="CR84" s="86" t="str">
        <f>IF(CO84="","",MAX(CR$11:CR83)+1)</f>
        <v/>
      </c>
      <c r="CS84" s="63" t="str">
        <f t="shared" si="115"/>
        <v/>
      </c>
      <c r="CT84" s="57" t="s">
        <v>0</v>
      </c>
      <c r="CU84" s="23" t="str">
        <f t="shared" si="148"/>
        <v/>
      </c>
      <c r="CV84" s="57" t="s">
        <v>0</v>
      </c>
      <c r="CW84" s="72" t="str">
        <f>IF(AND(CG84="NEMA",CK84=""),MAX(CW$11:CW83)+1,"")</f>
        <v/>
      </c>
      <c r="CX84" t="s">
        <v>0</v>
      </c>
      <c r="CY84" s="152" t="str">
        <f t="shared" si="116"/>
        <v>M</v>
      </c>
      <c r="CZ84" t="s">
        <v>0</v>
      </c>
      <c r="DA84" s="62" t="str">
        <f t="shared" si="117"/>
        <v/>
      </c>
      <c r="DB84" s="79" t="str">
        <f t="shared" si="118"/>
        <v/>
      </c>
      <c r="DC84" t="s">
        <v>0</v>
      </c>
      <c r="DD84" s="23" t="str">
        <f t="shared" si="149"/>
        <v/>
      </c>
      <c r="DE84" s="57" t="s">
        <v>0</v>
      </c>
      <c r="DF84" s="95" t="str">
        <f t="shared" si="119"/>
        <v>ime-pre-klu-kat</v>
      </c>
      <c r="DG84" s="57" t="s">
        <v>0</v>
      </c>
      <c r="DH84" s="68">
        <f>IF(BZ84="","",MAX(DH$11:DH83)+1)</f>
        <v>1061</v>
      </c>
      <c r="DI84" s="86">
        <f t="shared" si="120"/>
        <v>1002</v>
      </c>
      <c r="DJ84" s="86">
        <f t="shared" si="150"/>
        <v>1849</v>
      </c>
      <c r="DK84" s="86">
        <f t="shared" si="121"/>
        <v>3967</v>
      </c>
      <c r="DL84" s="86">
        <f t="shared" si="122"/>
        <v>1</v>
      </c>
      <c r="DM84" s="86">
        <f t="shared" si="123"/>
        <v>1</v>
      </c>
      <c r="DN84" s="86">
        <f t="shared" si="151"/>
        <v>1</v>
      </c>
      <c r="DO84" s="86"/>
      <c r="DP84" s="86"/>
      <c r="DQ84" s="86"/>
      <c r="DR84" s="63" t="e">
        <f>IF(#REF!="","",#REF!)</f>
        <v>#REF!</v>
      </c>
      <c r="DS84" s="57" t="s">
        <v>0</v>
      </c>
    </row>
    <row r="85" spans="1:123" x14ac:dyDescent="0.25">
      <c r="A85" t="s">
        <v>0</v>
      </c>
      <c r="B85" s="62" t="str">
        <f>IF(csv!E76="","",csv!S76)</f>
        <v>M35</v>
      </c>
      <c r="C85" s="36" t="s">
        <v>0</v>
      </c>
      <c r="D85" s="36" t="str">
        <f>IF(csv!E76="","",csv!E76)</f>
        <v>Vacant</v>
      </c>
      <c r="E85" s="36" t="str">
        <f>IF(csv!D76="","",csv!D76)</f>
        <v/>
      </c>
      <c r="F85" s="36" t="s">
        <v>0</v>
      </c>
      <c r="G85" s="86" t="str">
        <f>IF(csv!L76="","",csv!L76)</f>
        <v/>
      </c>
      <c r="H85" s="86" t="str">
        <f>IF(csv!M76="","",csv!M76)</f>
        <v>0</v>
      </c>
      <c r="I85" s="36" t="s">
        <v>0</v>
      </c>
      <c r="J85" s="36" t="str">
        <f>IF(csv!O76="","",csv!O76)</f>
        <v/>
      </c>
      <c r="K85" s="36" t="str">
        <f>IF(csv!P76="","",csv!P76)</f>
        <v/>
      </c>
      <c r="L85" s="36" t="s">
        <v>0</v>
      </c>
      <c r="M85" s="79" t="str">
        <f>IF(csv!Q76="","",csv!Q76)</f>
        <v/>
      </c>
      <c r="N85" s="57" t="s">
        <v>0</v>
      </c>
      <c r="O85" s="62" t="str">
        <f>IF(csv!E76="","",csv!S76)</f>
        <v>M35</v>
      </c>
      <c r="P85" s="86">
        <f>IF(O85="","",IF(COUNTIF(O$11:O84,O85)=0,P84+1,P84))</f>
        <v>7</v>
      </c>
      <c r="Q85" s="102">
        <f t="shared" si="98"/>
        <v>107</v>
      </c>
      <c r="R85" s="103" t="str" cm="1">
        <f t="array" ref="R85">IF(S85="","",INDEX(natjecanjeStaze_naziv,MATCH(S85,natjecanjeStaze_stazaId,0)))</f>
        <v/>
      </c>
      <c r="S85" s="63" t="str">
        <f t="shared" si="99"/>
        <v/>
      </c>
      <c r="T85" s="57" t="s">
        <v>0</v>
      </c>
      <c r="U85" s="191" t="str">
        <f t="shared" si="100"/>
        <v>M35</v>
      </c>
      <c r="V85" s="57" t="s">
        <v>0</v>
      </c>
      <c r="W85" s="62" t="str">
        <f t="shared" si="124"/>
        <v/>
      </c>
      <c r="X85" s="86" t="str">
        <f t="shared" si="101"/>
        <v/>
      </c>
      <c r="Y85" s="36" t="str">
        <f t="shared" si="125"/>
        <v/>
      </c>
      <c r="Z85" s="79" t="str">
        <f>IF(Y85="","",MAX(Z$11:Z84)+1)</f>
        <v/>
      </c>
      <c r="AA85" s="57" t="s">
        <v>0</v>
      </c>
      <c r="AB85" s="149"/>
      <c r="AC85" s="57" t="s">
        <v>0</v>
      </c>
      <c r="AD85" s="23" t="str">
        <f t="shared" si="126"/>
        <v/>
      </c>
      <c r="AE85" s="57" t="s">
        <v>0</v>
      </c>
      <c r="AF85" s="191" t="str">
        <f t="shared" si="127"/>
        <v/>
      </c>
      <c r="AG85" s="57" t="s">
        <v>0</v>
      </c>
      <c r="AH85" s="62" t="str">
        <f t="shared" si="128"/>
        <v/>
      </c>
      <c r="AI85" s="36" t="str">
        <f t="shared" si="129"/>
        <v/>
      </c>
      <c r="AJ85" s="86" t="str">
        <f t="shared" si="102"/>
        <v/>
      </c>
      <c r="AK85" s="36" t="str" cm="1">
        <f t="array" ref="AK85">IF(AJ85="",""&amp;AI85,IF(AJ85="NEMA",AI85,INDEX(klub_naziv,MATCH(INDEX(klubAlias_klubId,AJ85),klub_id,0))))</f>
        <v/>
      </c>
      <c r="AL85" s="36" t="str" cm="1">
        <f t="array" ref="AL85">IFERROR(INDEX(registarNatjecatelji,CG85,4),"")</f>
        <v/>
      </c>
      <c r="AM85" s="86" t="str">
        <f t="shared" si="130"/>
        <v/>
      </c>
      <c r="AN85" s="79" t="str">
        <f t="shared" si="131"/>
        <v/>
      </c>
      <c r="AO85" s="57" t="s">
        <v>0</v>
      </c>
      <c r="AP85" s="95" t="str">
        <f>IF(AJ85&lt;&gt;"NEMA","",IF(IFERROR(MATCH(AI85,AI$11:AI84,0),0)&lt;&gt;0,"",AI85))</f>
        <v/>
      </c>
      <c r="AQ85" s="57" t="s">
        <v>0</v>
      </c>
      <c r="AR85" s="149"/>
      <c r="AS85" s="57" t="s">
        <v>0</v>
      </c>
      <c r="AT85" s="62" t="str">
        <f t="shared" si="132"/>
        <v/>
      </c>
      <c r="AU85" s="36" t="str">
        <f>IF(AT85="","",MAX(AU$11:AU84)+1)</f>
        <v/>
      </c>
      <c r="AV85" s="36" t="str">
        <f t="shared" si="133"/>
        <v/>
      </c>
      <c r="AW85" s="36" t="str">
        <f t="shared" si="134"/>
        <v/>
      </c>
      <c r="AX85" s="36" t="str">
        <f>IF(AR85="","",MAX(AX$11:AX84)+1)</f>
        <v/>
      </c>
      <c r="AY85" s="103" t="str">
        <f t="shared" si="135"/>
        <v/>
      </c>
      <c r="AZ85" s="79" t="str">
        <f t="shared" si="136"/>
        <v/>
      </c>
      <c r="BA85" s="57" t="s">
        <v>0</v>
      </c>
      <c r="BB85" s="23" t="str">
        <f t="shared" si="137"/>
        <v/>
      </c>
      <c r="BC85" s="57" t="s">
        <v>0</v>
      </c>
      <c r="BD85" s="191" t="str">
        <f t="shared" si="138"/>
        <v/>
      </c>
      <c r="BE85" s="57" t="s">
        <v>0</v>
      </c>
      <c r="BF85" s="68" t="str">
        <f t="shared" si="139"/>
        <v/>
      </c>
      <c r="BG85" s="102" t="str">
        <f t="shared" si="140"/>
        <v>0</v>
      </c>
      <c r="BH85" s="238" t="str">
        <f t="shared" si="141"/>
        <v/>
      </c>
      <c r="BI85" s="239" t="str">
        <f t="shared" si="103"/>
        <v/>
      </c>
      <c r="BJ85" s="57" t="s">
        <v>0</v>
      </c>
      <c r="BK85" s="62" t="str">
        <f t="shared" si="142"/>
        <v>Vacant</v>
      </c>
      <c r="BL85" s="36" t="str">
        <f t="shared" si="143"/>
        <v/>
      </c>
      <c r="BM85" s="86" t="str">
        <f t="shared" si="104"/>
        <v/>
      </c>
      <c r="BN85" s="86" t="str">
        <f t="shared" si="105"/>
        <v/>
      </c>
      <c r="BO85" s="36" t="str">
        <f t="shared" si="106"/>
        <v/>
      </c>
      <c r="BP85" s="79" t="str">
        <f t="shared" si="107"/>
        <v/>
      </c>
      <c r="BQ85" s="57" t="s">
        <v>0</v>
      </c>
      <c r="BR85" s="95" t="str">
        <f t="shared" si="108"/>
        <v/>
      </c>
      <c r="BS85" s="57" t="s">
        <v>0</v>
      </c>
      <c r="BT85" s="23" t="str">
        <f>IF(OR(BB85&lt;&gt;"NEMA",BR85&lt;&gt;""),"","SELECT '"&amp;BA85&amp;"',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5" s="57" t="s">
        <v>0</v>
      </c>
      <c r="BV85" s="172"/>
      <c r="BW85" s="172"/>
      <c r="BX85" s="172"/>
      <c r="BY85" s="57" t="s">
        <v>0</v>
      </c>
      <c r="BZ85" s="62" t="str">
        <f t="shared" si="109"/>
        <v/>
      </c>
      <c r="CA85" s="63" t="str">
        <f t="shared" si="144"/>
        <v/>
      </c>
      <c r="CB85" s="57" t="s">
        <v>0</v>
      </c>
      <c r="CC85" s="62" t="str">
        <f t="shared" si="110"/>
        <v/>
      </c>
      <c r="CD85" s="63" t="str">
        <f t="shared" si="145"/>
        <v/>
      </c>
      <c r="CE85" s="57" t="s">
        <v>0</v>
      </c>
      <c r="CF85" s="62" t="str">
        <f t="shared" si="111"/>
        <v/>
      </c>
      <c r="CG85" s="63" t="str">
        <f t="shared" si="146"/>
        <v/>
      </c>
      <c r="CH85" s="57" t="s">
        <v>0</v>
      </c>
      <c r="CI85" s="68" t="str">
        <f t="shared" si="147"/>
        <v/>
      </c>
      <c r="CJ85" s="86" t="str" cm="1">
        <f t="array" ref="CJ85">IF(CI85="","",INDEX(imePrezime_id,CI85,0))</f>
        <v/>
      </c>
      <c r="CK85" s="63" t="str">
        <f t="shared" si="112"/>
        <v/>
      </c>
      <c r="CL85" s="57" t="s">
        <v>0</v>
      </c>
      <c r="CM85" s="23" t="str">
        <f t="shared" si="113"/>
        <v/>
      </c>
      <c r="CN85" s="57" t="s">
        <v>0</v>
      </c>
      <c r="CO85" s="149"/>
      <c r="CP85" s="57" t="s">
        <v>0</v>
      </c>
      <c r="CQ85" s="62" t="str">
        <f t="shared" si="114"/>
        <v/>
      </c>
      <c r="CR85" s="86" t="str">
        <f>IF(CO85="","",MAX(CR$11:CR84)+1)</f>
        <v/>
      </c>
      <c r="CS85" s="63" t="str">
        <f t="shared" si="115"/>
        <v/>
      </c>
      <c r="CT85" s="57" t="s">
        <v>0</v>
      </c>
      <c r="CU85" s="23" t="str">
        <f t="shared" si="148"/>
        <v/>
      </c>
      <c r="CV85" s="57" t="s">
        <v>0</v>
      </c>
      <c r="CW85" s="72" t="str">
        <f>IF(AND(CG85="NEMA",CK85=""),MAX(CW$11:CW84)+1,"")</f>
        <v/>
      </c>
      <c r="CX85" t="s">
        <v>0</v>
      </c>
      <c r="CY85" s="152" t="str">
        <f t="shared" si="116"/>
        <v>M</v>
      </c>
      <c r="CZ85" t="s">
        <v>0</v>
      </c>
      <c r="DA85" s="62" t="str">
        <f t="shared" si="117"/>
        <v/>
      </c>
      <c r="DB85" s="79" t="str">
        <f t="shared" si="118"/>
        <v/>
      </c>
      <c r="DC85" t="s">
        <v>0</v>
      </c>
      <c r="DD85" s="23" t="str">
        <f t="shared" si="149"/>
        <v/>
      </c>
      <c r="DE85" s="57" t="s">
        <v>0</v>
      </c>
      <c r="DF85" s="95" t="str">
        <f t="shared" si="119"/>
        <v/>
      </c>
      <c r="DG85" s="57" t="s">
        <v>0</v>
      </c>
      <c r="DH85" s="68" t="str">
        <f>IF(BZ85="","",MAX(DH$11:DH84)+1)</f>
        <v/>
      </c>
      <c r="DI85" s="86" t="str">
        <f t="shared" si="120"/>
        <v/>
      </c>
      <c r="DJ85" s="86" t="str">
        <f t="shared" si="150"/>
        <v/>
      </c>
      <c r="DK85" s="86" t="str">
        <f t="shared" si="121"/>
        <v/>
      </c>
      <c r="DL85" s="86" t="str">
        <f t="shared" si="122"/>
        <v/>
      </c>
      <c r="DM85" s="86" t="str">
        <f t="shared" si="123"/>
        <v/>
      </c>
      <c r="DN85" s="86" t="str">
        <f t="shared" si="151"/>
        <v/>
      </c>
      <c r="DO85" s="86"/>
      <c r="DP85" s="86"/>
      <c r="DQ85" s="86"/>
      <c r="DR85" s="63" t="e">
        <f>IF(#REF!="","",#REF!)</f>
        <v>#REF!</v>
      </c>
      <c r="DS85" s="57" t="s">
        <v>0</v>
      </c>
    </row>
    <row r="86" spans="1:123" x14ac:dyDescent="0.25">
      <c r="A86" t="s">
        <v>0</v>
      </c>
      <c r="B86" s="62" t="str">
        <f>IF(csv!E77="","",csv!S77)</f>
        <v>M35</v>
      </c>
      <c r="C86" s="36" t="s">
        <v>0</v>
      </c>
      <c r="D86" s="36" t="str">
        <f>IF(csv!E77="","",csv!E77)</f>
        <v>Vacant</v>
      </c>
      <c r="E86" s="36" t="str">
        <f>IF(csv!D77="","",csv!D77)</f>
        <v/>
      </c>
      <c r="F86" s="36" t="s">
        <v>0</v>
      </c>
      <c r="G86" s="86" t="str">
        <f>IF(csv!L77="","",csv!L77)</f>
        <v/>
      </c>
      <c r="H86" s="86" t="str">
        <f>IF(csv!M77="","",csv!M77)</f>
        <v>0</v>
      </c>
      <c r="I86" s="36" t="s">
        <v>0</v>
      </c>
      <c r="J86" s="36" t="str">
        <f>IF(csv!O77="","",csv!O77)</f>
        <v/>
      </c>
      <c r="K86" s="36" t="str">
        <f>IF(csv!P77="","",csv!P77)</f>
        <v/>
      </c>
      <c r="L86" s="36" t="s">
        <v>0</v>
      </c>
      <c r="M86" s="79" t="str">
        <f>IF(csv!Q77="","",csv!Q77)</f>
        <v/>
      </c>
      <c r="N86" s="57" t="s">
        <v>0</v>
      </c>
      <c r="O86" s="62" t="str">
        <f>IF(csv!E77="","",csv!S77)</f>
        <v>M35</v>
      </c>
      <c r="P86" s="86">
        <f>IF(O86="","",IF(COUNTIF(O$11:O85,O86)=0,P85+1,P85))</f>
        <v>7</v>
      </c>
      <c r="Q86" s="102">
        <f t="shared" si="98"/>
        <v>107</v>
      </c>
      <c r="R86" s="103" t="str" cm="1">
        <f t="array" ref="R86">IF(S86="","",INDEX(natjecanjeStaze_naziv,MATCH(S86,natjecanjeStaze_stazaId,0)))</f>
        <v/>
      </c>
      <c r="S86" s="63" t="str">
        <f t="shared" si="99"/>
        <v/>
      </c>
      <c r="T86" s="57" t="s">
        <v>0</v>
      </c>
      <c r="U86" s="191" t="str">
        <f t="shared" si="100"/>
        <v>M35</v>
      </c>
      <c r="V86" s="57" t="s">
        <v>0</v>
      </c>
      <c r="W86" s="62" t="str">
        <f t="shared" si="124"/>
        <v/>
      </c>
      <c r="X86" s="86" t="str">
        <f t="shared" si="101"/>
        <v/>
      </c>
      <c r="Y86" s="36" t="str">
        <f t="shared" si="125"/>
        <v/>
      </c>
      <c r="Z86" s="79" t="str">
        <f>IF(Y86="","",MAX(Z$11:Z85)+1)</f>
        <v/>
      </c>
      <c r="AA86" s="57" t="s">
        <v>0</v>
      </c>
      <c r="AB86" s="149"/>
      <c r="AC86" s="57" t="s">
        <v>0</v>
      </c>
      <c r="AD86" s="23" t="str">
        <f t="shared" si="126"/>
        <v/>
      </c>
      <c r="AE86" s="57" t="s">
        <v>0</v>
      </c>
      <c r="AF86" s="191" t="str">
        <f t="shared" si="127"/>
        <v/>
      </c>
      <c r="AG86" s="57" t="s">
        <v>0</v>
      </c>
      <c r="AH86" s="62" t="str">
        <f t="shared" si="128"/>
        <v/>
      </c>
      <c r="AI86" s="36" t="str">
        <f t="shared" si="129"/>
        <v/>
      </c>
      <c r="AJ86" s="86" t="str">
        <f t="shared" si="102"/>
        <v/>
      </c>
      <c r="AK86" s="36" t="str" cm="1">
        <f t="array" ref="AK86">IF(AJ86="",""&amp;AI86,IF(AJ86="NEMA",AI86,INDEX(klub_naziv,MATCH(INDEX(klubAlias_klubId,AJ86),klub_id,0))))</f>
        <v/>
      </c>
      <c r="AL86" s="36" t="str" cm="1">
        <f t="array" ref="AL86">IFERROR(INDEX(registarNatjecatelji,CG86,4),"")</f>
        <v/>
      </c>
      <c r="AM86" s="86" t="str">
        <f t="shared" si="130"/>
        <v/>
      </c>
      <c r="AN86" s="79" t="str">
        <f t="shared" si="131"/>
        <v/>
      </c>
      <c r="AO86" s="57" t="s">
        <v>0</v>
      </c>
      <c r="AP86" s="95" t="str">
        <f>IF(AJ86&lt;&gt;"NEMA","",IF(IFERROR(MATCH(AI86,AI$11:AI85,0),0)&lt;&gt;0,"",AI86))</f>
        <v/>
      </c>
      <c r="AQ86" s="57" t="s">
        <v>0</v>
      </c>
      <c r="AR86" s="149"/>
      <c r="AS86" s="57" t="s">
        <v>0</v>
      </c>
      <c r="AT86" s="62" t="str">
        <f t="shared" si="132"/>
        <v/>
      </c>
      <c r="AU86" s="36" t="str">
        <f>IF(AT86="","",MAX(AU$11:AU85)+1)</f>
        <v/>
      </c>
      <c r="AV86" s="36" t="str">
        <f t="shared" si="133"/>
        <v/>
      </c>
      <c r="AW86" s="36" t="str">
        <f t="shared" si="134"/>
        <v/>
      </c>
      <c r="AX86" s="36" t="str">
        <f>IF(AR86="","",MAX(AX$11:AX85)+1)</f>
        <v/>
      </c>
      <c r="AY86" s="103" t="str">
        <f t="shared" si="135"/>
        <v/>
      </c>
      <c r="AZ86" s="79" t="str">
        <f t="shared" si="136"/>
        <v/>
      </c>
      <c r="BA86" s="57" t="s">
        <v>0</v>
      </c>
      <c r="BB86" s="23" t="str">
        <f t="shared" si="137"/>
        <v/>
      </c>
      <c r="BC86" s="57" t="s">
        <v>0</v>
      </c>
      <c r="BD86" s="191" t="str">
        <f t="shared" si="138"/>
        <v/>
      </c>
      <c r="BE86" s="57" t="s">
        <v>0</v>
      </c>
      <c r="BF86" s="68" t="str">
        <f t="shared" si="139"/>
        <v/>
      </c>
      <c r="BG86" s="102" t="str">
        <f t="shared" si="140"/>
        <v>0</v>
      </c>
      <c r="BH86" s="238" t="str">
        <f t="shared" si="141"/>
        <v/>
      </c>
      <c r="BI86" s="239" t="str">
        <f t="shared" si="103"/>
        <v/>
      </c>
      <c r="BJ86" s="57" t="s">
        <v>0</v>
      </c>
      <c r="BK86" s="62" t="str">
        <f t="shared" si="142"/>
        <v>Vacant</v>
      </c>
      <c r="BL86" s="36" t="str">
        <f t="shared" si="143"/>
        <v/>
      </c>
      <c r="BM86" s="86" t="str">
        <f t="shared" si="104"/>
        <v/>
      </c>
      <c r="BN86" s="86" t="str">
        <f t="shared" si="105"/>
        <v/>
      </c>
      <c r="BO86" s="36" t="str">
        <f t="shared" si="106"/>
        <v/>
      </c>
      <c r="BP86" s="79" t="str">
        <f t="shared" si="107"/>
        <v/>
      </c>
      <c r="BQ86" s="57" t="s">
        <v>0</v>
      </c>
      <c r="BR86" s="95" t="str">
        <f t="shared" si="108"/>
        <v/>
      </c>
      <c r="BS86" s="57" t="s">
        <v>0</v>
      </c>
      <c r="BT86" s="23" t="str">
        <f>IF(OR(BB86&lt;&gt;"NEMA",BR86&lt;&gt;""),"","SELECT '"&amp;BA86&amp;"',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6" s="57" t="s">
        <v>0</v>
      </c>
      <c r="BV86" s="172"/>
      <c r="BW86" s="172"/>
      <c r="BX86" s="172"/>
      <c r="BY86" s="57" t="s">
        <v>0</v>
      </c>
      <c r="BZ86" s="62" t="str">
        <f t="shared" si="109"/>
        <v/>
      </c>
      <c r="CA86" s="63" t="str">
        <f t="shared" si="144"/>
        <v/>
      </c>
      <c r="CB86" s="57" t="s">
        <v>0</v>
      </c>
      <c r="CC86" s="62" t="str">
        <f t="shared" si="110"/>
        <v/>
      </c>
      <c r="CD86" s="63" t="str">
        <f t="shared" si="145"/>
        <v/>
      </c>
      <c r="CE86" s="57" t="s">
        <v>0</v>
      </c>
      <c r="CF86" s="62" t="str">
        <f t="shared" si="111"/>
        <v/>
      </c>
      <c r="CG86" s="63" t="str">
        <f t="shared" si="146"/>
        <v/>
      </c>
      <c r="CH86" s="57" t="s">
        <v>0</v>
      </c>
      <c r="CI86" s="68" t="str">
        <f t="shared" si="147"/>
        <v/>
      </c>
      <c r="CJ86" s="86" t="str" cm="1">
        <f t="array" ref="CJ86">IF(CI86="","",INDEX(imePrezime_id,CI86,0))</f>
        <v/>
      </c>
      <c r="CK86" s="63" t="str">
        <f t="shared" si="112"/>
        <v/>
      </c>
      <c r="CL86" s="57" t="s">
        <v>0</v>
      </c>
      <c r="CM86" s="23" t="str">
        <f t="shared" si="113"/>
        <v/>
      </c>
      <c r="CN86" s="57" t="s">
        <v>0</v>
      </c>
      <c r="CO86" s="149"/>
      <c r="CP86" s="57" t="s">
        <v>0</v>
      </c>
      <c r="CQ86" s="62" t="str">
        <f t="shared" si="114"/>
        <v/>
      </c>
      <c r="CR86" s="86" t="str">
        <f>IF(CO86="","",MAX(CR$11:CR85)+1)</f>
        <v/>
      </c>
      <c r="CS86" s="63" t="str">
        <f t="shared" si="115"/>
        <v/>
      </c>
      <c r="CT86" s="57" t="s">
        <v>0</v>
      </c>
      <c r="CU86" s="23" t="str">
        <f t="shared" si="148"/>
        <v/>
      </c>
      <c r="CV86" s="57" t="s">
        <v>0</v>
      </c>
      <c r="CW86" s="72" t="str">
        <f>IF(AND(CG86="NEMA",CK86=""),MAX(CW$11:CW85)+1,"")</f>
        <v/>
      </c>
      <c r="CX86" t="s">
        <v>0</v>
      </c>
      <c r="CY86" s="152" t="str">
        <f t="shared" si="116"/>
        <v>M</v>
      </c>
      <c r="CZ86" t="s">
        <v>0</v>
      </c>
      <c r="DA86" s="62" t="str">
        <f t="shared" si="117"/>
        <v/>
      </c>
      <c r="DB86" s="79" t="str">
        <f t="shared" si="118"/>
        <v/>
      </c>
      <c r="DC86" t="s">
        <v>0</v>
      </c>
      <c r="DD86" s="23" t="str">
        <f t="shared" si="149"/>
        <v/>
      </c>
      <c r="DE86" s="57" t="s">
        <v>0</v>
      </c>
      <c r="DF86" s="95" t="str">
        <f t="shared" si="119"/>
        <v/>
      </c>
      <c r="DG86" s="57" t="s">
        <v>0</v>
      </c>
      <c r="DH86" s="68" t="str">
        <f>IF(BZ86="","",MAX(DH$11:DH85)+1)</f>
        <v/>
      </c>
      <c r="DI86" s="86" t="str">
        <f t="shared" si="120"/>
        <v/>
      </c>
      <c r="DJ86" s="86" t="str">
        <f t="shared" si="150"/>
        <v/>
      </c>
      <c r="DK86" s="86" t="str">
        <f t="shared" si="121"/>
        <v/>
      </c>
      <c r="DL86" s="86" t="str">
        <f t="shared" si="122"/>
        <v/>
      </c>
      <c r="DM86" s="86" t="str">
        <f t="shared" si="123"/>
        <v/>
      </c>
      <c r="DN86" s="86" t="str">
        <f t="shared" si="151"/>
        <v/>
      </c>
      <c r="DO86" s="86"/>
      <c r="DP86" s="86"/>
      <c r="DQ86" s="86"/>
      <c r="DR86" s="63" t="e">
        <f>IF(#REF!="","",#REF!)</f>
        <v>#REF!</v>
      </c>
      <c r="DS86" s="57" t="s">
        <v>0</v>
      </c>
    </row>
    <row r="87" spans="1:123" x14ac:dyDescent="0.25">
      <c r="A87" t="s">
        <v>0</v>
      </c>
      <c r="B87" s="62" t="str">
        <f>IF(csv!E78="","",csv!S78)</f>
        <v>M45</v>
      </c>
      <c r="C87" s="36" t="s">
        <v>0</v>
      </c>
      <c r="D87" s="36" t="str">
        <f>IF(csv!E78="","",csv!E78)</f>
        <v>Tihomir</v>
      </c>
      <c r="E87" s="36" t="str">
        <f>IF(csv!D78="","",csv!D78)</f>
        <v>Salopek</v>
      </c>
      <c r="F87" s="36" t="s">
        <v>0</v>
      </c>
      <c r="G87" s="86" t="str">
        <f>IF(csv!L78="","",csv!L78)</f>
        <v>29:48</v>
      </c>
      <c r="H87" s="86" t="str">
        <f>IF(csv!M78="","",csv!M78)</f>
        <v>0</v>
      </c>
      <c r="I87" s="36" t="s">
        <v>0</v>
      </c>
      <c r="J87" s="36" t="str">
        <f>IF(csv!O78="","",csv!O78)</f>
        <v>RIS</v>
      </c>
      <c r="K87" s="36" t="str">
        <f>IF(csv!P78="","",csv!P78)</f>
        <v>OK Ris</v>
      </c>
      <c r="L87" s="36" t="s">
        <v>0</v>
      </c>
      <c r="M87" s="79" t="str">
        <f>IF(csv!Q78="","",csv!Q78)</f>
        <v>CRO</v>
      </c>
      <c r="N87" s="57" t="s">
        <v>0</v>
      </c>
      <c r="O87" s="62" t="str">
        <f>IF(csv!E78="","",csv!S78)</f>
        <v>M45</v>
      </c>
      <c r="P87" s="86">
        <f>IF(O87="","",IF(COUNTIF(O$11:O86,O87)=0,P86+1,P86))</f>
        <v>8</v>
      </c>
      <c r="Q87" s="102">
        <f t="shared" si="98"/>
        <v>106</v>
      </c>
      <c r="R87" s="103" t="str" cm="1">
        <f t="array" ref="R87">IF(S87="","",INDEX(natjecanjeStaze_naziv,MATCH(S87,natjecanjeStaze_stazaId,0)))</f>
        <v>M45 – Ž20 – Ž35</v>
      </c>
      <c r="S87" s="63">
        <f t="shared" si="99"/>
        <v>1011</v>
      </c>
      <c r="T87" s="57" t="s">
        <v>0</v>
      </c>
      <c r="U87" s="191" t="str">
        <f t="shared" si="100"/>
        <v>M45</v>
      </c>
      <c r="V87" s="57" t="s">
        <v>0</v>
      </c>
      <c r="W87" s="62" t="str">
        <f t="shared" si="124"/>
        <v>CRO</v>
      </c>
      <c r="X87" s="86">
        <f t="shared" si="101"/>
        <v>1</v>
      </c>
      <c r="Y87" s="36" t="str">
        <f t="shared" si="125"/>
        <v/>
      </c>
      <c r="Z87" s="79" t="str">
        <f>IF(Y87="","",MAX(Z$11:Z86)+1)</f>
        <v/>
      </c>
      <c r="AA87" s="57" t="s">
        <v>0</v>
      </c>
      <c r="AB87" s="149"/>
      <c r="AC87" s="57" t="s">
        <v>0</v>
      </c>
      <c r="AD87" s="23" t="str">
        <f t="shared" si="126"/>
        <v/>
      </c>
      <c r="AE87" s="57" t="s">
        <v>0</v>
      </c>
      <c r="AF87" s="191" t="str">
        <f t="shared" si="127"/>
        <v>CRO</v>
      </c>
      <c r="AG87" s="57" t="s">
        <v>0</v>
      </c>
      <c r="AH87" s="62" t="str">
        <f t="shared" si="128"/>
        <v>RIS</v>
      </c>
      <c r="AI87" s="36" t="str">
        <f t="shared" si="129"/>
        <v>OK Ris</v>
      </c>
      <c r="AJ87" s="86" t="str">
        <f t="shared" si="102"/>
        <v/>
      </c>
      <c r="AK87" s="36" t="str" cm="1">
        <f t="array" ref="AK87">IF(AJ87="",""&amp;AI87,IF(AJ87="NEMA",AI87,INDEX(klub_naziv,MATCH(INDEX(klubAlias_klubId,AJ87),klub_id,0))))</f>
        <v>OK Ris</v>
      </c>
      <c r="AL87" s="36" t="str" cm="1">
        <f t="array" ref="AL87">IFERROR(INDEX(registarNatjecatelji,CG87,4),"")</f>
        <v>OK Ris</v>
      </c>
      <c r="AM87" s="86" t="str">
        <f t="shared" si="130"/>
        <v/>
      </c>
      <c r="AN87" s="79" t="str">
        <f t="shared" si="131"/>
        <v>OK Ris</v>
      </c>
      <c r="AO87" s="57" t="s">
        <v>0</v>
      </c>
      <c r="AP87" s="95" t="str">
        <f>IF(AJ87&lt;&gt;"NEMA","",IF(IFERROR(MATCH(AI87,AI$11:AI86,0),0)&lt;&gt;0,"",AI87))</f>
        <v/>
      </c>
      <c r="AQ87" s="57" t="s">
        <v>0</v>
      </c>
      <c r="AR87" s="149"/>
      <c r="AS87" s="57" t="s">
        <v>0</v>
      </c>
      <c r="AT87" s="62" t="str">
        <f t="shared" si="132"/>
        <v/>
      </c>
      <c r="AU87" s="36" t="str">
        <f>IF(AT87="","",MAX(AU$11:AU86)+1)</f>
        <v/>
      </c>
      <c r="AV87" s="36" t="str">
        <f t="shared" si="133"/>
        <v/>
      </c>
      <c r="AW87" s="36" t="str">
        <f t="shared" si="134"/>
        <v/>
      </c>
      <c r="AX87" s="36" t="str">
        <f>IF(AR87="","",MAX(AX$11:AX86)+1)</f>
        <v/>
      </c>
      <c r="AY87" s="103" t="str">
        <f t="shared" si="135"/>
        <v/>
      </c>
      <c r="AZ87" s="79" t="str">
        <f t="shared" si="136"/>
        <v/>
      </c>
      <c r="BA87" s="57" t="s">
        <v>0</v>
      </c>
      <c r="BB87" s="23" t="str">
        <f t="shared" si="137"/>
        <v/>
      </c>
      <c r="BC87" s="57" t="s">
        <v>0</v>
      </c>
      <c r="BD87" s="191" t="str">
        <f t="shared" si="138"/>
        <v>OK Ris</v>
      </c>
      <c r="BE87" s="57" t="s">
        <v>0</v>
      </c>
      <c r="BF87" s="68" t="str">
        <f t="shared" si="139"/>
        <v>29:48</v>
      </c>
      <c r="BG87" s="102" t="str">
        <f t="shared" si="140"/>
        <v>0</v>
      </c>
      <c r="BH87" s="238">
        <f t="shared" si="141"/>
        <v>1788</v>
      </c>
      <c r="BI87" s="239">
        <f t="shared" si="103"/>
        <v>1</v>
      </c>
      <c r="BJ87" s="57" t="s">
        <v>0</v>
      </c>
      <c r="BK87" s="62" t="str">
        <f t="shared" si="142"/>
        <v>Tihomir</v>
      </c>
      <c r="BL87" s="36" t="str">
        <f t="shared" si="143"/>
        <v>Salopek</v>
      </c>
      <c r="BM87" s="86">
        <f t="shared" si="104"/>
        <v>1835</v>
      </c>
      <c r="BN87" s="86" t="str">
        <f t="shared" si="105"/>
        <v/>
      </c>
      <c r="BO87" s="36" t="str">
        <f t="shared" si="106"/>
        <v>Tihomir</v>
      </c>
      <c r="BP87" s="79" t="str">
        <f t="shared" si="107"/>
        <v>Salopek</v>
      </c>
      <c r="BQ87" s="57" t="s">
        <v>0</v>
      </c>
      <c r="BR87" s="95" t="str">
        <f t="shared" si="108"/>
        <v/>
      </c>
      <c r="BS87" s="57" t="s">
        <v>0</v>
      </c>
      <c r="BT87" s="23" t="str">
        <f>IF(OR(BB87&lt;&gt;"NEMA",BR87&lt;&gt;""),"","SELECT '"&amp;BA87&amp;"',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7" s="57" t="s">
        <v>0</v>
      </c>
      <c r="BV87" s="172"/>
      <c r="BW87" s="172"/>
      <c r="BX87" s="172"/>
      <c r="BY87" s="57" t="s">
        <v>0</v>
      </c>
      <c r="BZ87" s="62" t="str">
        <f t="shared" si="109"/>
        <v>Tihomir – Salopek – OK Ris – M45</v>
      </c>
      <c r="CA87" s="63" t="str">
        <f t="shared" si="144"/>
        <v>NEMA</v>
      </c>
      <c r="CB87" s="57" t="s">
        <v>0</v>
      </c>
      <c r="CC87" s="62" t="str">
        <f t="shared" si="110"/>
        <v>Tihomir – Salopek – OK Ris</v>
      </c>
      <c r="CD87" s="63">
        <f t="shared" si="145"/>
        <v>442</v>
      </c>
      <c r="CE87" s="57" t="s">
        <v>0</v>
      </c>
      <c r="CF87" s="62" t="str">
        <f t="shared" si="111"/>
        <v>Tihomir – Salopek</v>
      </c>
      <c r="CG87" s="63">
        <f t="shared" si="146"/>
        <v>442</v>
      </c>
      <c r="CH87" s="57" t="s">
        <v>0</v>
      </c>
      <c r="CI87" s="68">
        <f t="shared" si="147"/>
        <v>442</v>
      </c>
      <c r="CJ87" s="86" cm="1">
        <f t="array" ref="CJ87">IF(CI87="","",INDEX(imePrezime_id,CI87,0))</f>
        <v>1835</v>
      </c>
      <c r="CK87" s="63" t="str">
        <f t="shared" si="112"/>
        <v/>
      </c>
      <c r="CL87" s="57" t="s">
        <v>0</v>
      </c>
      <c r="CM87" s="23" t="str">
        <f t="shared" si="113"/>
        <v/>
      </c>
      <c r="CN87" s="57" t="s">
        <v>0</v>
      </c>
      <c r="CO87" s="149"/>
      <c r="CP87" s="57" t="s">
        <v>0</v>
      </c>
      <c r="CQ87" s="62" t="str">
        <f t="shared" si="114"/>
        <v/>
      </c>
      <c r="CR87" s="86" t="str">
        <f>IF(CO87="","",MAX(CR$11:CR86)+1)</f>
        <v/>
      </c>
      <c r="CS87" s="63" t="str">
        <f t="shared" si="115"/>
        <v/>
      </c>
      <c r="CT87" s="57" t="s">
        <v>0</v>
      </c>
      <c r="CU87" s="23" t="str">
        <f t="shared" si="148"/>
        <v/>
      </c>
      <c r="CV87" s="57" t="s">
        <v>0</v>
      </c>
      <c r="CW87" s="72" t="str">
        <f>IF(AND(CG87="NEMA",CK87=""),MAX(CW$11:CW86)+1,"")</f>
        <v/>
      </c>
      <c r="CX87" t="s">
        <v>0</v>
      </c>
      <c r="CY87" s="152" t="str">
        <f t="shared" si="116"/>
        <v>M</v>
      </c>
      <c r="CZ87" t="s">
        <v>0</v>
      </c>
      <c r="DA87" s="62" t="str">
        <f t="shared" si="117"/>
        <v/>
      </c>
      <c r="DB87" s="79" t="str">
        <f t="shared" si="118"/>
        <v/>
      </c>
      <c r="DC87" t="s">
        <v>0</v>
      </c>
      <c r="DD87" s="23" t="str">
        <f t="shared" si="149"/>
        <v/>
      </c>
      <c r="DE87" s="57" t="s">
        <v>0</v>
      </c>
      <c r="DF87" s="95" t="str">
        <f t="shared" si="119"/>
        <v>ime-pre-klu</v>
      </c>
      <c r="DG87" s="57" t="s">
        <v>0</v>
      </c>
      <c r="DH87" s="68">
        <f>IF(BZ87="","",MAX(DH$11:DH86)+1)</f>
        <v>1062</v>
      </c>
      <c r="DI87" s="86">
        <f t="shared" si="120"/>
        <v>1011</v>
      </c>
      <c r="DJ87" s="86">
        <f t="shared" si="150"/>
        <v>1835</v>
      </c>
      <c r="DK87" s="86">
        <f t="shared" si="121"/>
        <v>1788</v>
      </c>
      <c r="DL87" s="86">
        <f t="shared" si="122"/>
        <v>1</v>
      </c>
      <c r="DM87" s="86">
        <f t="shared" si="123"/>
        <v>0</v>
      </c>
      <c r="DN87" s="86">
        <f t="shared" si="151"/>
        <v>5</v>
      </c>
      <c r="DO87" s="86"/>
      <c r="DP87" s="86"/>
      <c r="DQ87" s="86"/>
      <c r="DR87" s="63" t="e">
        <f>IF(#REF!="","",#REF!)</f>
        <v>#REF!</v>
      </c>
      <c r="DS87" s="57" t="s">
        <v>0</v>
      </c>
    </row>
    <row r="88" spans="1:123" x14ac:dyDescent="0.25">
      <c r="A88" t="s">
        <v>0</v>
      </c>
      <c r="B88" s="62" t="str">
        <f>IF(csv!E79="","",csv!S79)</f>
        <v>M45</v>
      </c>
      <c r="C88" s="36" t="s">
        <v>0</v>
      </c>
      <c r="D88" s="36" t="str">
        <f>IF(csv!E79="","",csv!E79)</f>
        <v>Damir</v>
      </c>
      <c r="E88" s="36" t="str">
        <f>IF(csv!D79="","",csv!D79)</f>
        <v>Gobec</v>
      </c>
      <c r="F88" s="36" t="s">
        <v>0</v>
      </c>
      <c r="G88" s="86" t="str">
        <f>IF(csv!L79="","",csv!L79)</f>
        <v>32:56</v>
      </c>
      <c r="H88" s="86" t="str">
        <f>IF(csv!M79="","",csv!M79)</f>
        <v>0</v>
      </c>
      <c r="I88" s="36" t="s">
        <v>0</v>
      </c>
      <c r="J88" s="36" t="str">
        <f>IF(csv!O79="","",csv!O79)</f>
        <v>Vihor</v>
      </c>
      <c r="K88" s="36" t="str">
        <f>IF(csv!P79="","",csv!P79)</f>
        <v>OK Vihor</v>
      </c>
      <c r="L88" s="36" t="s">
        <v>0</v>
      </c>
      <c r="M88" s="79" t="str">
        <f>IF(csv!Q79="","",csv!Q79)</f>
        <v>CRO</v>
      </c>
      <c r="N88" s="57" t="s">
        <v>0</v>
      </c>
      <c r="O88" s="62" t="str">
        <f>IF(csv!E79="","",csv!S79)</f>
        <v>M45</v>
      </c>
      <c r="P88" s="86">
        <f>IF(O88="","",IF(COUNTIF(O$11:O87,O88)=0,P87+1,P87))</f>
        <v>8</v>
      </c>
      <c r="Q88" s="102">
        <f t="shared" si="98"/>
        <v>106</v>
      </c>
      <c r="R88" s="103" t="str" cm="1">
        <f t="array" ref="R88">IF(S88="","",INDEX(natjecanjeStaze_naziv,MATCH(S88,natjecanjeStaze_stazaId,0)))</f>
        <v>M45 – Ž20 – Ž35</v>
      </c>
      <c r="S88" s="63">
        <f t="shared" si="99"/>
        <v>1011</v>
      </c>
      <c r="T88" s="57" t="s">
        <v>0</v>
      </c>
      <c r="U88" s="191" t="str">
        <f t="shared" si="100"/>
        <v>M45</v>
      </c>
      <c r="V88" s="57" t="s">
        <v>0</v>
      </c>
      <c r="W88" s="62" t="str">
        <f t="shared" si="124"/>
        <v>CRO</v>
      </c>
      <c r="X88" s="86">
        <f t="shared" si="101"/>
        <v>1</v>
      </c>
      <c r="Y88" s="36" t="str">
        <f t="shared" si="125"/>
        <v/>
      </c>
      <c r="Z88" s="79" t="str">
        <f>IF(Y88="","",MAX(Z$11:Z87)+1)</f>
        <v/>
      </c>
      <c r="AA88" s="57" t="s">
        <v>0</v>
      </c>
      <c r="AB88" s="149"/>
      <c r="AC88" s="57" t="s">
        <v>0</v>
      </c>
      <c r="AD88" s="23" t="str">
        <f t="shared" si="126"/>
        <v/>
      </c>
      <c r="AE88" s="57" t="s">
        <v>0</v>
      </c>
      <c r="AF88" s="191" t="str">
        <f t="shared" si="127"/>
        <v>CRO</v>
      </c>
      <c r="AG88" s="57" t="s">
        <v>0</v>
      </c>
      <c r="AH88" s="62" t="str">
        <f t="shared" si="128"/>
        <v>Vihor</v>
      </c>
      <c r="AI88" s="36" t="str">
        <f t="shared" si="129"/>
        <v>OK Vihor</v>
      </c>
      <c r="AJ88" s="86" t="str">
        <f t="shared" si="102"/>
        <v/>
      </c>
      <c r="AK88" s="36" t="str" cm="1">
        <f t="array" ref="AK88">IF(AJ88="",""&amp;AI88,IF(AJ88="NEMA",AI88,INDEX(klub_naziv,MATCH(INDEX(klubAlias_klubId,AJ88),klub_id,0))))</f>
        <v>OK Vihor</v>
      </c>
      <c r="AL88" s="36" t="str" cm="1">
        <f t="array" ref="AL88">IFERROR(INDEX(registarNatjecatelji,CG88,4),"")</f>
        <v>OK Vihor</v>
      </c>
      <c r="AM88" s="86" t="str">
        <f t="shared" si="130"/>
        <v/>
      </c>
      <c r="AN88" s="79" t="str">
        <f t="shared" si="131"/>
        <v>OK Vihor</v>
      </c>
      <c r="AO88" s="57" t="s">
        <v>0</v>
      </c>
      <c r="AP88" s="95" t="str">
        <f>IF(AJ88&lt;&gt;"NEMA","",IF(IFERROR(MATCH(AI88,AI$11:AI87,0),0)&lt;&gt;0,"",AI88))</f>
        <v/>
      </c>
      <c r="AQ88" s="57" t="s">
        <v>0</v>
      </c>
      <c r="AR88" s="149"/>
      <c r="AS88" s="57" t="s">
        <v>0</v>
      </c>
      <c r="AT88" s="62" t="str">
        <f t="shared" si="132"/>
        <v/>
      </c>
      <c r="AU88" s="36" t="str">
        <f>IF(AT88="","",MAX(AU$11:AU87)+1)</f>
        <v/>
      </c>
      <c r="AV88" s="36" t="str">
        <f t="shared" si="133"/>
        <v/>
      </c>
      <c r="AW88" s="36" t="str">
        <f t="shared" si="134"/>
        <v/>
      </c>
      <c r="AX88" s="36" t="str">
        <f>IF(AR88="","",MAX(AX$11:AX87)+1)</f>
        <v/>
      </c>
      <c r="AY88" s="103" t="str">
        <f t="shared" si="135"/>
        <v/>
      </c>
      <c r="AZ88" s="79" t="str">
        <f t="shared" si="136"/>
        <v/>
      </c>
      <c r="BA88" s="57" t="s">
        <v>0</v>
      </c>
      <c r="BB88" s="23" t="str">
        <f t="shared" si="137"/>
        <v/>
      </c>
      <c r="BC88" s="57" t="s">
        <v>0</v>
      </c>
      <c r="BD88" s="191" t="str">
        <f t="shared" si="138"/>
        <v>OK Vihor</v>
      </c>
      <c r="BE88" s="57" t="s">
        <v>0</v>
      </c>
      <c r="BF88" s="68" t="str">
        <f t="shared" si="139"/>
        <v>32:56</v>
      </c>
      <c r="BG88" s="102" t="str">
        <f t="shared" si="140"/>
        <v>0</v>
      </c>
      <c r="BH88" s="238">
        <f t="shared" si="141"/>
        <v>1976</v>
      </c>
      <c r="BI88" s="239">
        <f t="shared" si="103"/>
        <v>1</v>
      </c>
      <c r="BJ88" s="57" t="s">
        <v>0</v>
      </c>
      <c r="BK88" s="62" t="str">
        <f t="shared" si="142"/>
        <v>Damir</v>
      </c>
      <c r="BL88" s="36" t="str">
        <f t="shared" si="143"/>
        <v>Gobec</v>
      </c>
      <c r="BM88" s="86">
        <f t="shared" si="104"/>
        <v>1209</v>
      </c>
      <c r="BN88" s="86" t="str">
        <f t="shared" si="105"/>
        <v/>
      </c>
      <c r="BO88" s="36" t="str">
        <f t="shared" si="106"/>
        <v>Damir</v>
      </c>
      <c r="BP88" s="79" t="str">
        <f t="shared" si="107"/>
        <v>Gobec</v>
      </c>
      <c r="BQ88" s="57" t="s">
        <v>0</v>
      </c>
      <c r="BR88" s="95" t="str">
        <f t="shared" si="108"/>
        <v/>
      </c>
      <c r="BS88" s="57" t="s">
        <v>0</v>
      </c>
      <c r="BT88" s="23" t="str">
        <f>IF(OR(BB88&lt;&gt;"NEMA",BR88&lt;&gt;""),"","SELECT '"&amp;BA88&amp;"',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8" s="57" t="s">
        <v>0</v>
      </c>
      <c r="BV88" s="172"/>
      <c r="BW88" s="172"/>
      <c r="BX88" s="172"/>
      <c r="BY88" s="57" t="s">
        <v>0</v>
      </c>
      <c r="BZ88" s="62" t="str">
        <f t="shared" si="109"/>
        <v>Damir – Gobec – OK Vihor – M45</v>
      </c>
      <c r="CA88" s="63">
        <f t="shared" si="144"/>
        <v>662</v>
      </c>
      <c r="CB88" s="57" t="s">
        <v>0</v>
      </c>
      <c r="CC88" s="62" t="str">
        <f t="shared" si="110"/>
        <v>Damir – Gobec – OK Vihor</v>
      </c>
      <c r="CD88" s="63">
        <f t="shared" si="145"/>
        <v>662</v>
      </c>
      <c r="CE88" s="57" t="s">
        <v>0</v>
      </c>
      <c r="CF88" s="62" t="str">
        <f t="shared" si="111"/>
        <v>Damir – Gobec</v>
      </c>
      <c r="CG88" s="63">
        <f t="shared" si="146"/>
        <v>662</v>
      </c>
      <c r="CH88" s="57" t="s">
        <v>0</v>
      </c>
      <c r="CI88" s="68">
        <f t="shared" si="147"/>
        <v>662</v>
      </c>
      <c r="CJ88" s="86" cm="1">
        <f t="array" ref="CJ88">IF(CI88="","",INDEX(imePrezime_id,CI88,0))</f>
        <v>1209</v>
      </c>
      <c r="CK88" s="63" t="str">
        <f t="shared" si="112"/>
        <v/>
      </c>
      <c r="CL88" s="57" t="s">
        <v>0</v>
      </c>
      <c r="CM88" s="23" t="str">
        <f t="shared" si="113"/>
        <v/>
      </c>
      <c r="CN88" s="57" t="s">
        <v>0</v>
      </c>
      <c r="CO88" s="149"/>
      <c r="CP88" s="57" t="s">
        <v>0</v>
      </c>
      <c r="CQ88" s="62" t="str">
        <f t="shared" si="114"/>
        <v/>
      </c>
      <c r="CR88" s="86" t="str">
        <f>IF(CO88="","",MAX(CR$11:CR87)+1)</f>
        <v/>
      </c>
      <c r="CS88" s="63" t="str">
        <f t="shared" si="115"/>
        <v/>
      </c>
      <c r="CT88" s="57" t="s">
        <v>0</v>
      </c>
      <c r="CU88" s="23" t="str">
        <f t="shared" si="148"/>
        <v/>
      </c>
      <c r="CV88" s="57" t="s">
        <v>0</v>
      </c>
      <c r="CW88" s="72" t="str">
        <f>IF(AND(CG88="NEMA",CK88=""),MAX(CW$11:CW87)+1,"")</f>
        <v/>
      </c>
      <c r="CX88" t="s">
        <v>0</v>
      </c>
      <c r="CY88" s="152" t="str">
        <f t="shared" si="116"/>
        <v>M</v>
      </c>
      <c r="CZ88" t="s">
        <v>0</v>
      </c>
      <c r="DA88" s="62" t="str">
        <f t="shared" si="117"/>
        <v/>
      </c>
      <c r="DB88" s="79" t="str">
        <f t="shared" si="118"/>
        <v/>
      </c>
      <c r="DC88" t="s">
        <v>0</v>
      </c>
      <c r="DD88" s="23" t="str">
        <f t="shared" si="149"/>
        <v/>
      </c>
      <c r="DE88" s="57" t="s">
        <v>0</v>
      </c>
      <c r="DF88" s="95" t="str">
        <f t="shared" si="119"/>
        <v>ime-pre-klu-kat</v>
      </c>
      <c r="DG88" s="57" t="s">
        <v>0</v>
      </c>
      <c r="DH88" s="68">
        <f>IF(BZ88="","",MAX(DH$11:DH87)+1)</f>
        <v>1063</v>
      </c>
      <c r="DI88" s="86">
        <f t="shared" si="120"/>
        <v>1011</v>
      </c>
      <c r="DJ88" s="86">
        <f t="shared" si="150"/>
        <v>1209</v>
      </c>
      <c r="DK88" s="86">
        <f t="shared" si="121"/>
        <v>1976</v>
      </c>
      <c r="DL88" s="86">
        <f t="shared" si="122"/>
        <v>1</v>
      </c>
      <c r="DM88" s="86">
        <f t="shared" si="123"/>
        <v>1</v>
      </c>
      <c r="DN88" s="86">
        <f t="shared" si="151"/>
        <v>1</v>
      </c>
      <c r="DO88" s="86"/>
      <c r="DP88" s="86"/>
      <c r="DQ88" s="86"/>
      <c r="DR88" s="63" t="e">
        <f>IF(#REF!="","",#REF!)</f>
        <v>#REF!</v>
      </c>
      <c r="DS88" s="57" t="s">
        <v>0</v>
      </c>
    </row>
    <row r="89" spans="1:123" x14ac:dyDescent="0.25">
      <c r="A89" t="s">
        <v>0</v>
      </c>
      <c r="B89" s="62" t="str">
        <f>IF(csv!E80="","",csv!S80)</f>
        <v>M45</v>
      </c>
      <c r="C89" s="36" t="s">
        <v>0</v>
      </c>
      <c r="D89" s="36" t="str">
        <f>IF(csv!E80="","",csv!E80)</f>
        <v>Robert</v>
      </c>
      <c r="E89" s="36" t="str">
        <f>IF(csv!D80="","",csv!D80)</f>
        <v>Orehoci</v>
      </c>
      <c r="F89" s="36" t="s">
        <v>0</v>
      </c>
      <c r="G89" s="86" t="str">
        <f>IF(csv!L80="","",csv!L80)</f>
        <v>33:56</v>
      </c>
      <c r="H89" s="86" t="str">
        <f>IF(csv!M80="","",csv!M80)</f>
        <v>0</v>
      </c>
      <c r="I89" s="36" t="s">
        <v>0</v>
      </c>
      <c r="J89" s="36" t="str">
        <f>IF(csv!O80="","",csv!O80)</f>
        <v>BJE</v>
      </c>
      <c r="K89" s="36" t="str">
        <f>IF(csv!P80="","",csv!P80)</f>
        <v>OK Bjelovar</v>
      </c>
      <c r="L89" s="36" t="s">
        <v>0</v>
      </c>
      <c r="M89" s="79" t="str">
        <f>IF(csv!Q80="","",csv!Q80)</f>
        <v>CRO</v>
      </c>
      <c r="N89" s="57" t="s">
        <v>0</v>
      </c>
      <c r="O89" s="62" t="str">
        <f>IF(csv!E80="","",csv!S80)</f>
        <v>M45</v>
      </c>
      <c r="P89" s="86">
        <f>IF(O89="","",IF(COUNTIF(O$11:O88,O89)=0,P88+1,P88))</f>
        <v>8</v>
      </c>
      <c r="Q89" s="102">
        <f t="shared" si="98"/>
        <v>106</v>
      </c>
      <c r="R89" s="103" t="str" cm="1">
        <f t="array" ref="R89">IF(S89="","",INDEX(natjecanjeStaze_naziv,MATCH(S89,natjecanjeStaze_stazaId,0)))</f>
        <v>M45 – Ž20 – Ž35</v>
      </c>
      <c r="S89" s="63">
        <f t="shared" si="99"/>
        <v>1011</v>
      </c>
      <c r="T89" s="57" t="s">
        <v>0</v>
      </c>
      <c r="U89" s="191" t="str">
        <f t="shared" si="100"/>
        <v>M45</v>
      </c>
      <c r="V89" s="57" t="s">
        <v>0</v>
      </c>
      <c r="W89" s="62" t="str">
        <f t="shared" si="124"/>
        <v>CRO</v>
      </c>
      <c r="X89" s="86">
        <f t="shared" si="101"/>
        <v>1</v>
      </c>
      <c r="Y89" s="36" t="str">
        <f t="shared" si="125"/>
        <v/>
      </c>
      <c r="Z89" s="79" t="str">
        <f>IF(Y89="","",MAX(Z$11:Z88)+1)</f>
        <v/>
      </c>
      <c r="AA89" s="57" t="s">
        <v>0</v>
      </c>
      <c r="AB89" s="149"/>
      <c r="AC89" s="57" t="s">
        <v>0</v>
      </c>
      <c r="AD89" s="23" t="str">
        <f t="shared" si="126"/>
        <v/>
      </c>
      <c r="AE89" s="57" t="s">
        <v>0</v>
      </c>
      <c r="AF89" s="191" t="str">
        <f t="shared" si="127"/>
        <v>CRO</v>
      </c>
      <c r="AG89" s="57" t="s">
        <v>0</v>
      </c>
      <c r="AH89" s="62" t="str">
        <f t="shared" si="128"/>
        <v>BJE</v>
      </c>
      <c r="AI89" s="36" t="str">
        <f t="shared" si="129"/>
        <v>OK Bjelovar</v>
      </c>
      <c r="AJ89" s="86" t="str">
        <f t="shared" si="102"/>
        <v/>
      </c>
      <c r="AK89" s="36" t="str" cm="1">
        <f t="array" ref="AK89">IF(AJ89="",""&amp;AI89,IF(AJ89="NEMA",AI89,INDEX(klub_naziv,MATCH(INDEX(klubAlias_klubId,AJ89),klub_id,0))))</f>
        <v>OK Bjelovar</v>
      </c>
      <c r="AL89" s="36" t="str" cm="1">
        <f t="array" ref="AL89">IFERROR(INDEX(registarNatjecatelji,CG89,4),"")</f>
        <v>OK Bjelovar</v>
      </c>
      <c r="AM89" s="86" t="str">
        <f t="shared" si="130"/>
        <v/>
      </c>
      <c r="AN89" s="79" t="str">
        <f t="shared" si="131"/>
        <v>OK Bjelovar</v>
      </c>
      <c r="AO89" s="57" t="s">
        <v>0</v>
      </c>
      <c r="AP89" s="95" t="str">
        <f>IF(AJ89&lt;&gt;"NEMA","",IF(IFERROR(MATCH(AI89,AI$11:AI88,0),0)&lt;&gt;0,"",AI89))</f>
        <v/>
      </c>
      <c r="AQ89" s="57" t="s">
        <v>0</v>
      </c>
      <c r="AR89" s="149"/>
      <c r="AS89" s="57" t="s">
        <v>0</v>
      </c>
      <c r="AT89" s="62" t="str">
        <f t="shared" si="132"/>
        <v/>
      </c>
      <c r="AU89" s="36" t="str">
        <f>IF(AT89="","",MAX(AU$11:AU88)+1)</f>
        <v/>
      </c>
      <c r="AV89" s="36" t="str">
        <f t="shared" si="133"/>
        <v/>
      </c>
      <c r="AW89" s="36" t="str">
        <f t="shared" si="134"/>
        <v/>
      </c>
      <c r="AX89" s="36" t="str">
        <f>IF(AR89="","",MAX(AX$11:AX88)+1)</f>
        <v/>
      </c>
      <c r="AY89" s="103" t="str">
        <f t="shared" si="135"/>
        <v/>
      </c>
      <c r="AZ89" s="79" t="str">
        <f t="shared" si="136"/>
        <v/>
      </c>
      <c r="BA89" s="57" t="s">
        <v>0</v>
      </c>
      <c r="BB89" s="23" t="str">
        <f t="shared" si="137"/>
        <v/>
      </c>
      <c r="BC89" s="57" t="s">
        <v>0</v>
      </c>
      <c r="BD89" s="191" t="str">
        <f t="shared" si="138"/>
        <v>OK Bjelovar</v>
      </c>
      <c r="BE89" s="57" t="s">
        <v>0</v>
      </c>
      <c r="BF89" s="68" t="str">
        <f t="shared" si="139"/>
        <v>33:56</v>
      </c>
      <c r="BG89" s="102" t="str">
        <f t="shared" si="140"/>
        <v>0</v>
      </c>
      <c r="BH89" s="238">
        <f t="shared" si="141"/>
        <v>2036</v>
      </c>
      <c r="BI89" s="239">
        <f t="shared" si="103"/>
        <v>1</v>
      </c>
      <c r="BJ89" s="57" t="s">
        <v>0</v>
      </c>
      <c r="BK89" s="62" t="str">
        <f t="shared" si="142"/>
        <v>Robert</v>
      </c>
      <c r="BL89" s="36" t="str">
        <f t="shared" si="143"/>
        <v>Orehoci</v>
      </c>
      <c r="BM89" s="86">
        <f t="shared" si="104"/>
        <v>1453</v>
      </c>
      <c r="BN89" s="86" t="str">
        <f t="shared" si="105"/>
        <v/>
      </c>
      <c r="BO89" s="36" t="str">
        <f t="shared" si="106"/>
        <v>Robert</v>
      </c>
      <c r="BP89" s="79" t="str">
        <f t="shared" si="107"/>
        <v>Orehoci</v>
      </c>
      <c r="BQ89" s="57" t="s">
        <v>0</v>
      </c>
      <c r="BR89" s="95" t="str">
        <f t="shared" si="108"/>
        <v/>
      </c>
      <c r="BS89" s="57" t="s">
        <v>0</v>
      </c>
      <c r="BT89" s="23" t="str">
        <f>IF(OR(BB89&lt;&gt;"NEMA",BR89&lt;&gt;""),"","SELECT '"&amp;BA89&amp;"',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89" s="57" t="s">
        <v>0</v>
      </c>
      <c r="BV89" s="172"/>
      <c r="BW89" s="172"/>
      <c r="BX89" s="172"/>
      <c r="BY89" s="57" t="s">
        <v>0</v>
      </c>
      <c r="BZ89" s="62" t="str">
        <f t="shared" si="109"/>
        <v>Robert – Orehoci – OK Bjelovar – M45</v>
      </c>
      <c r="CA89" s="63">
        <f t="shared" si="144"/>
        <v>13</v>
      </c>
      <c r="CB89" s="57" t="s">
        <v>0</v>
      </c>
      <c r="CC89" s="62" t="str">
        <f t="shared" si="110"/>
        <v>Robert – Orehoci – OK Bjelovar</v>
      </c>
      <c r="CD89" s="63">
        <f t="shared" si="145"/>
        <v>13</v>
      </c>
      <c r="CE89" s="57" t="s">
        <v>0</v>
      </c>
      <c r="CF89" s="62" t="str">
        <f t="shared" si="111"/>
        <v>Robert – Orehoci</v>
      </c>
      <c r="CG89" s="63">
        <f t="shared" si="146"/>
        <v>13</v>
      </c>
      <c r="CH89" s="57" t="s">
        <v>0</v>
      </c>
      <c r="CI89" s="68">
        <f t="shared" si="147"/>
        <v>13</v>
      </c>
      <c r="CJ89" s="86" cm="1">
        <f t="array" ref="CJ89">IF(CI89="","",INDEX(imePrezime_id,CI89,0))</f>
        <v>1453</v>
      </c>
      <c r="CK89" s="63" t="str">
        <f t="shared" si="112"/>
        <v/>
      </c>
      <c r="CL89" s="57" t="s">
        <v>0</v>
      </c>
      <c r="CM89" s="23" t="str">
        <f t="shared" si="113"/>
        <v/>
      </c>
      <c r="CN89" s="57" t="s">
        <v>0</v>
      </c>
      <c r="CO89" s="149"/>
      <c r="CP89" s="57" t="s">
        <v>0</v>
      </c>
      <c r="CQ89" s="62" t="str">
        <f t="shared" si="114"/>
        <v/>
      </c>
      <c r="CR89" s="86" t="str">
        <f>IF(CO89="","",MAX(CR$11:CR88)+1)</f>
        <v/>
      </c>
      <c r="CS89" s="63" t="str">
        <f t="shared" si="115"/>
        <v/>
      </c>
      <c r="CT89" s="57" t="s">
        <v>0</v>
      </c>
      <c r="CU89" s="23" t="str">
        <f t="shared" si="148"/>
        <v/>
      </c>
      <c r="CV89" s="57" t="s">
        <v>0</v>
      </c>
      <c r="CW89" s="72" t="str">
        <f>IF(AND(CG89="NEMA",CK89=""),MAX(CW$11:CW88)+1,"")</f>
        <v/>
      </c>
      <c r="CX89" t="s">
        <v>0</v>
      </c>
      <c r="CY89" s="152" t="str">
        <f t="shared" si="116"/>
        <v>M</v>
      </c>
      <c r="CZ89" t="s">
        <v>0</v>
      </c>
      <c r="DA89" s="62" t="str">
        <f t="shared" si="117"/>
        <v/>
      </c>
      <c r="DB89" s="79" t="str">
        <f t="shared" si="118"/>
        <v/>
      </c>
      <c r="DC89" t="s">
        <v>0</v>
      </c>
      <c r="DD89" s="23" t="str">
        <f t="shared" si="149"/>
        <v/>
      </c>
      <c r="DE89" s="57" t="s">
        <v>0</v>
      </c>
      <c r="DF89" s="95" t="str">
        <f t="shared" si="119"/>
        <v>ime-pre-klu-kat</v>
      </c>
      <c r="DG89" s="57" t="s">
        <v>0</v>
      </c>
      <c r="DH89" s="68">
        <f>IF(BZ89="","",MAX(DH$11:DH88)+1)</f>
        <v>1064</v>
      </c>
      <c r="DI89" s="86">
        <f t="shared" si="120"/>
        <v>1011</v>
      </c>
      <c r="DJ89" s="86">
        <f t="shared" si="150"/>
        <v>1453</v>
      </c>
      <c r="DK89" s="86">
        <f t="shared" si="121"/>
        <v>2036</v>
      </c>
      <c r="DL89" s="86">
        <f t="shared" si="122"/>
        <v>1</v>
      </c>
      <c r="DM89" s="86">
        <f t="shared" si="123"/>
        <v>1</v>
      </c>
      <c r="DN89" s="86">
        <f t="shared" si="151"/>
        <v>1</v>
      </c>
      <c r="DO89" s="86"/>
      <c r="DP89" s="86"/>
      <c r="DQ89" s="86"/>
      <c r="DR89" s="63" t="e">
        <f>IF(#REF!="","",#REF!)</f>
        <v>#REF!</v>
      </c>
      <c r="DS89" s="57" t="s">
        <v>0</v>
      </c>
    </row>
    <row r="90" spans="1:123" x14ac:dyDescent="0.25">
      <c r="A90" t="s">
        <v>0</v>
      </c>
      <c r="B90" s="62" t="str">
        <f>IF(csv!E81="","",csv!S81)</f>
        <v>M45</v>
      </c>
      <c r="C90" s="36" t="s">
        <v>0</v>
      </c>
      <c r="D90" s="36" t="str">
        <f>IF(csv!E81="","",csv!E81)</f>
        <v>Vladimir</v>
      </c>
      <c r="E90" s="36" t="str">
        <f>IF(csv!D81="","",csv!D81)</f>
        <v>Trivunović</v>
      </c>
      <c r="F90" s="36" t="s">
        <v>0</v>
      </c>
      <c r="G90" s="86" t="str">
        <f>IF(csv!L81="","",csv!L81)</f>
        <v>39:57</v>
      </c>
      <c r="H90" s="86" t="str">
        <f>IF(csv!M81="","",csv!M81)</f>
        <v>0</v>
      </c>
      <c r="I90" s="36" t="s">
        <v>0</v>
      </c>
      <c r="J90" s="36" t="str">
        <f>IF(csv!O81="","",csv!O81)</f>
        <v>KAP</v>
      </c>
      <c r="K90" s="36" t="str">
        <f>IF(csv!P81="","",csv!P81)</f>
        <v>OK Kapela</v>
      </c>
      <c r="L90" s="36" t="s">
        <v>0</v>
      </c>
      <c r="M90" s="79" t="str">
        <f>IF(csv!Q81="","",csv!Q81)</f>
        <v>CRO</v>
      </c>
      <c r="N90" s="57" t="s">
        <v>0</v>
      </c>
      <c r="O90" s="62" t="str">
        <f>IF(csv!E81="","",csv!S81)</f>
        <v>M45</v>
      </c>
      <c r="P90" s="86">
        <f>IF(O90="","",IF(COUNTIF(O$11:O89,O90)=0,P89+1,P89))</f>
        <v>8</v>
      </c>
      <c r="Q90" s="102">
        <f t="shared" si="98"/>
        <v>106</v>
      </c>
      <c r="R90" s="103" t="str" cm="1">
        <f t="array" ref="R90">IF(S90="","",INDEX(natjecanjeStaze_naziv,MATCH(S90,natjecanjeStaze_stazaId,0)))</f>
        <v>M45 – Ž20 – Ž35</v>
      </c>
      <c r="S90" s="63">
        <f t="shared" si="99"/>
        <v>1011</v>
      </c>
      <c r="T90" s="57" t="s">
        <v>0</v>
      </c>
      <c r="U90" s="191" t="str">
        <f t="shared" si="100"/>
        <v>M45</v>
      </c>
      <c r="V90" s="57" t="s">
        <v>0</v>
      </c>
      <c r="W90" s="62" t="str">
        <f t="shared" si="124"/>
        <v>CRO</v>
      </c>
      <c r="X90" s="86">
        <f t="shared" si="101"/>
        <v>1</v>
      </c>
      <c r="Y90" s="36" t="str">
        <f t="shared" si="125"/>
        <v/>
      </c>
      <c r="Z90" s="79" t="str">
        <f>IF(Y90="","",MAX(Z$11:Z89)+1)</f>
        <v/>
      </c>
      <c r="AA90" s="57" t="s">
        <v>0</v>
      </c>
      <c r="AB90" s="149"/>
      <c r="AC90" s="57" t="s">
        <v>0</v>
      </c>
      <c r="AD90" s="23" t="str">
        <f t="shared" si="126"/>
        <v/>
      </c>
      <c r="AE90" s="57" t="s">
        <v>0</v>
      </c>
      <c r="AF90" s="191" t="str">
        <f t="shared" si="127"/>
        <v>CRO</v>
      </c>
      <c r="AG90" s="57" t="s">
        <v>0</v>
      </c>
      <c r="AH90" s="62" t="str">
        <f t="shared" si="128"/>
        <v>KAP</v>
      </c>
      <c r="AI90" s="36" t="str">
        <f t="shared" si="129"/>
        <v>OK Kapela</v>
      </c>
      <c r="AJ90" s="86" t="str">
        <f t="shared" si="102"/>
        <v/>
      </c>
      <c r="AK90" s="36" t="str" cm="1">
        <f t="array" ref="AK90">IF(AJ90="",""&amp;AI90,IF(AJ90="NEMA",AI90,INDEX(klub_naziv,MATCH(INDEX(klubAlias_klubId,AJ90),klub_id,0))))</f>
        <v>OK Kapela</v>
      </c>
      <c r="AL90" s="36" t="str" cm="1">
        <f t="array" ref="AL90">IFERROR(INDEX(registarNatjecatelji,CG90,4),"")</f>
        <v>OK Kapela</v>
      </c>
      <c r="AM90" s="86" t="str">
        <f t="shared" si="130"/>
        <v/>
      </c>
      <c r="AN90" s="79" t="str">
        <f t="shared" si="131"/>
        <v>OK Kapela</v>
      </c>
      <c r="AO90" s="57" t="s">
        <v>0</v>
      </c>
      <c r="AP90" s="95" t="str">
        <f>IF(AJ90&lt;&gt;"NEMA","",IF(IFERROR(MATCH(AI90,AI$11:AI89,0),0)&lt;&gt;0,"",AI90))</f>
        <v/>
      </c>
      <c r="AQ90" s="57" t="s">
        <v>0</v>
      </c>
      <c r="AR90" s="149"/>
      <c r="AS90" s="57" t="s">
        <v>0</v>
      </c>
      <c r="AT90" s="62" t="str">
        <f t="shared" si="132"/>
        <v/>
      </c>
      <c r="AU90" s="36" t="str">
        <f>IF(AT90="","",MAX(AU$11:AU89)+1)</f>
        <v/>
      </c>
      <c r="AV90" s="36" t="str">
        <f t="shared" si="133"/>
        <v/>
      </c>
      <c r="AW90" s="36" t="str">
        <f t="shared" si="134"/>
        <v/>
      </c>
      <c r="AX90" s="36" t="str">
        <f>IF(AR90="","",MAX(AX$11:AX89)+1)</f>
        <v/>
      </c>
      <c r="AY90" s="103" t="str">
        <f t="shared" si="135"/>
        <v/>
      </c>
      <c r="AZ90" s="79" t="str">
        <f t="shared" si="136"/>
        <v/>
      </c>
      <c r="BA90" s="57" t="s">
        <v>0</v>
      </c>
      <c r="BB90" s="23" t="str">
        <f t="shared" si="137"/>
        <v/>
      </c>
      <c r="BC90" s="57" t="s">
        <v>0</v>
      </c>
      <c r="BD90" s="191" t="str">
        <f t="shared" si="138"/>
        <v>OK Kapela</v>
      </c>
      <c r="BE90" s="57" t="s">
        <v>0</v>
      </c>
      <c r="BF90" s="68" t="str">
        <f t="shared" si="139"/>
        <v>39:57</v>
      </c>
      <c r="BG90" s="102" t="str">
        <f t="shared" si="140"/>
        <v>0</v>
      </c>
      <c r="BH90" s="238">
        <f t="shared" si="141"/>
        <v>2397</v>
      </c>
      <c r="BI90" s="239">
        <f t="shared" si="103"/>
        <v>1</v>
      </c>
      <c r="BJ90" s="57" t="s">
        <v>0</v>
      </c>
      <c r="BK90" s="62" t="str">
        <f t="shared" si="142"/>
        <v>Vladimir</v>
      </c>
      <c r="BL90" s="36" t="str">
        <f t="shared" si="143"/>
        <v>Trivunović</v>
      </c>
      <c r="BM90" s="86">
        <f t="shared" si="104"/>
        <v>1126</v>
      </c>
      <c r="BN90" s="86" t="str">
        <f t="shared" si="105"/>
        <v/>
      </c>
      <c r="BO90" s="36" t="str">
        <f t="shared" si="106"/>
        <v>Vladimir</v>
      </c>
      <c r="BP90" s="79" t="str">
        <f t="shared" si="107"/>
        <v>Trivunović</v>
      </c>
      <c r="BQ90" s="57" t="s">
        <v>0</v>
      </c>
      <c r="BR90" s="95" t="str">
        <f t="shared" si="108"/>
        <v/>
      </c>
      <c r="BS90" s="57" t="s">
        <v>0</v>
      </c>
      <c r="BT90" s="23" t="str">
        <f>IF(OR(BB90&lt;&gt;"NEMA",BR90&lt;&gt;""),"","SELECT '"&amp;BA90&amp;"',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0" s="57" t="s">
        <v>0</v>
      </c>
      <c r="BV90" s="172"/>
      <c r="BW90" s="172"/>
      <c r="BX90" s="172"/>
      <c r="BY90" s="57" t="s">
        <v>0</v>
      </c>
      <c r="BZ90" s="62" t="str">
        <f t="shared" si="109"/>
        <v>Vladimir – Trivunović – OK Kapela – M45</v>
      </c>
      <c r="CA90" s="63">
        <f t="shared" si="144"/>
        <v>315</v>
      </c>
      <c r="CB90" s="57" t="s">
        <v>0</v>
      </c>
      <c r="CC90" s="62" t="str">
        <f t="shared" si="110"/>
        <v>Vladimir – Trivunović – OK Kapela</v>
      </c>
      <c r="CD90" s="63">
        <f t="shared" si="145"/>
        <v>315</v>
      </c>
      <c r="CE90" s="57" t="s">
        <v>0</v>
      </c>
      <c r="CF90" s="62" t="str">
        <f t="shared" si="111"/>
        <v>Vladimir – Trivunović</v>
      </c>
      <c r="CG90" s="63">
        <f t="shared" si="146"/>
        <v>315</v>
      </c>
      <c r="CH90" s="57" t="s">
        <v>0</v>
      </c>
      <c r="CI90" s="68">
        <f t="shared" si="147"/>
        <v>315</v>
      </c>
      <c r="CJ90" s="86" cm="1">
        <f t="array" ref="CJ90">IF(CI90="","",INDEX(imePrezime_id,CI90,0))</f>
        <v>1126</v>
      </c>
      <c r="CK90" s="63" t="str">
        <f t="shared" si="112"/>
        <v/>
      </c>
      <c r="CL90" s="57" t="s">
        <v>0</v>
      </c>
      <c r="CM90" s="23" t="str">
        <f t="shared" si="113"/>
        <v/>
      </c>
      <c r="CN90" s="57" t="s">
        <v>0</v>
      </c>
      <c r="CO90" s="149"/>
      <c r="CP90" s="57" t="s">
        <v>0</v>
      </c>
      <c r="CQ90" s="62" t="str">
        <f t="shared" si="114"/>
        <v/>
      </c>
      <c r="CR90" s="86" t="str">
        <f>IF(CO90="","",MAX(CR$11:CR89)+1)</f>
        <v/>
      </c>
      <c r="CS90" s="63" t="str">
        <f t="shared" si="115"/>
        <v/>
      </c>
      <c r="CT90" s="57" t="s">
        <v>0</v>
      </c>
      <c r="CU90" s="23" t="str">
        <f t="shared" si="148"/>
        <v/>
      </c>
      <c r="CV90" s="57" t="s">
        <v>0</v>
      </c>
      <c r="CW90" s="72" t="str">
        <f>IF(AND(CG90="NEMA",CK90=""),MAX(CW$11:CW89)+1,"")</f>
        <v/>
      </c>
      <c r="CX90" t="s">
        <v>0</v>
      </c>
      <c r="CY90" s="152" t="str">
        <f t="shared" si="116"/>
        <v>M</v>
      </c>
      <c r="CZ90" t="s">
        <v>0</v>
      </c>
      <c r="DA90" s="62" t="str">
        <f t="shared" si="117"/>
        <v/>
      </c>
      <c r="DB90" s="79" t="str">
        <f t="shared" si="118"/>
        <v/>
      </c>
      <c r="DC90" t="s">
        <v>0</v>
      </c>
      <c r="DD90" s="23" t="str">
        <f t="shared" si="149"/>
        <v/>
      </c>
      <c r="DE90" s="57" t="s">
        <v>0</v>
      </c>
      <c r="DF90" s="95" t="str">
        <f t="shared" si="119"/>
        <v>ime-pre-klu-kat</v>
      </c>
      <c r="DG90" s="57" t="s">
        <v>0</v>
      </c>
      <c r="DH90" s="68">
        <f>IF(BZ90="","",MAX(DH$11:DH89)+1)</f>
        <v>1065</v>
      </c>
      <c r="DI90" s="86">
        <f t="shared" si="120"/>
        <v>1011</v>
      </c>
      <c r="DJ90" s="86">
        <f t="shared" si="150"/>
        <v>1126</v>
      </c>
      <c r="DK90" s="86">
        <f t="shared" si="121"/>
        <v>2397</v>
      </c>
      <c r="DL90" s="86">
        <f t="shared" si="122"/>
        <v>1</v>
      </c>
      <c r="DM90" s="86">
        <f t="shared" si="123"/>
        <v>1</v>
      </c>
      <c r="DN90" s="86">
        <f t="shared" si="151"/>
        <v>1</v>
      </c>
      <c r="DO90" s="86"/>
      <c r="DP90" s="86"/>
      <c r="DQ90" s="86"/>
      <c r="DR90" s="63" t="e">
        <f>IF(#REF!="","",#REF!)</f>
        <v>#REF!</v>
      </c>
      <c r="DS90" s="57" t="s">
        <v>0</v>
      </c>
    </row>
    <row r="91" spans="1:123" x14ac:dyDescent="0.25">
      <c r="A91" t="s">
        <v>0</v>
      </c>
      <c r="B91" s="62" t="str">
        <f>IF(csv!E82="","",csv!S82)</f>
        <v>M45</v>
      </c>
      <c r="C91" s="36" t="s">
        <v>0</v>
      </c>
      <c r="D91" s="36" t="str">
        <f>IF(csv!E82="","",csv!E82)</f>
        <v>Ivan Ivo</v>
      </c>
      <c r="E91" s="36" t="str">
        <f>IF(csv!D82="","",csv!D82)</f>
        <v>Penić</v>
      </c>
      <c r="F91" s="36" t="s">
        <v>0</v>
      </c>
      <c r="G91" s="86" t="str">
        <f>IF(csv!L82="","",csv!L82)</f>
        <v>47:00</v>
      </c>
      <c r="H91" s="86" t="str">
        <f>IF(csv!M82="","",csv!M82)</f>
        <v>0</v>
      </c>
      <c r="I91" s="36" t="s">
        <v>0</v>
      </c>
      <c r="J91" s="36" t="str">
        <f>IF(csv!O82="","",csv!O82)</f>
        <v>KAP</v>
      </c>
      <c r="K91" s="36" t="str">
        <f>IF(csv!P82="","",csv!P82)</f>
        <v>OK Kapela</v>
      </c>
      <c r="L91" s="36" t="s">
        <v>0</v>
      </c>
      <c r="M91" s="79" t="str">
        <f>IF(csv!Q82="","",csv!Q82)</f>
        <v>CRO</v>
      </c>
      <c r="N91" s="57" t="s">
        <v>0</v>
      </c>
      <c r="O91" s="62" t="str">
        <f>IF(csv!E82="","",csv!S82)</f>
        <v>M45</v>
      </c>
      <c r="P91" s="86">
        <f>IF(O91="","",IF(COUNTIF(O$11:O90,O91)=0,P90+1,P90))</f>
        <v>8</v>
      </c>
      <c r="Q91" s="102">
        <f t="shared" si="98"/>
        <v>106</v>
      </c>
      <c r="R91" s="103" t="str" cm="1">
        <f t="array" ref="R91">IF(S91="","",INDEX(natjecanjeStaze_naziv,MATCH(S91,natjecanjeStaze_stazaId,0)))</f>
        <v>M45 – Ž20 – Ž35</v>
      </c>
      <c r="S91" s="63">
        <f t="shared" si="99"/>
        <v>1011</v>
      </c>
      <c r="T91" s="57" t="s">
        <v>0</v>
      </c>
      <c r="U91" s="191" t="str">
        <f t="shared" si="100"/>
        <v>M45</v>
      </c>
      <c r="V91" s="57" t="s">
        <v>0</v>
      </c>
      <c r="W91" s="62" t="str">
        <f t="shared" si="124"/>
        <v>CRO</v>
      </c>
      <c r="X91" s="86">
        <f t="shared" si="101"/>
        <v>1</v>
      </c>
      <c r="Y91" s="36" t="str">
        <f t="shared" si="125"/>
        <v/>
      </c>
      <c r="Z91" s="79" t="str">
        <f>IF(Y91="","",MAX(Z$11:Z90)+1)</f>
        <v/>
      </c>
      <c r="AA91" s="57" t="s">
        <v>0</v>
      </c>
      <c r="AB91" s="149"/>
      <c r="AC91" s="57" t="s">
        <v>0</v>
      </c>
      <c r="AD91" s="23" t="str">
        <f t="shared" si="126"/>
        <v/>
      </c>
      <c r="AE91" s="57" t="s">
        <v>0</v>
      </c>
      <c r="AF91" s="191" t="str">
        <f t="shared" si="127"/>
        <v>CRO</v>
      </c>
      <c r="AG91" s="57" t="s">
        <v>0</v>
      </c>
      <c r="AH91" s="62" t="str">
        <f t="shared" si="128"/>
        <v>KAP</v>
      </c>
      <c r="AI91" s="36" t="str">
        <f t="shared" si="129"/>
        <v>OK Kapela</v>
      </c>
      <c r="AJ91" s="86" t="str">
        <f t="shared" si="102"/>
        <v/>
      </c>
      <c r="AK91" s="36" t="str" cm="1">
        <f t="array" ref="AK91">IF(AJ91="",""&amp;AI91,IF(AJ91="NEMA",AI91,INDEX(klub_naziv,MATCH(INDEX(klubAlias_klubId,AJ91),klub_id,0))))</f>
        <v>OK Kapela</v>
      </c>
      <c r="AL91" s="36" t="str" cm="1">
        <f t="array" ref="AL91">IFERROR(INDEX(registarNatjecatelji,CG91,4),"")</f>
        <v>OK Kapela</v>
      </c>
      <c r="AM91" s="86" t="str">
        <f t="shared" si="130"/>
        <v/>
      </c>
      <c r="AN91" s="79" t="str">
        <f t="shared" si="131"/>
        <v>OK Kapela</v>
      </c>
      <c r="AO91" s="57" t="s">
        <v>0</v>
      </c>
      <c r="AP91" s="95" t="str">
        <f>IF(AJ91&lt;&gt;"NEMA","",IF(IFERROR(MATCH(AI91,AI$11:AI90,0),0)&lt;&gt;0,"",AI91))</f>
        <v/>
      </c>
      <c r="AQ91" s="57" t="s">
        <v>0</v>
      </c>
      <c r="AR91" s="149"/>
      <c r="AS91" s="57" t="s">
        <v>0</v>
      </c>
      <c r="AT91" s="62" t="str">
        <f t="shared" si="132"/>
        <v/>
      </c>
      <c r="AU91" s="36" t="str">
        <f>IF(AT91="","",MAX(AU$11:AU90)+1)</f>
        <v/>
      </c>
      <c r="AV91" s="36" t="str">
        <f t="shared" si="133"/>
        <v/>
      </c>
      <c r="AW91" s="36" t="str">
        <f t="shared" si="134"/>
        <v/>
      </c>
      <c r="AX91" s="36" t="str">
        <f>IF(AR91="","",MAX(AX$11:AX90)+1)</f>
        <v/>
      </c>
      <c r="AY91" s="103" t="str">
        <f t="shared" si="135"/>
        <v/>
      </c>
      <c r="AZ91" s="79" t="str">
        <f t="shared" si="136"/>
        <v/>
      </c>
      <c r="BA91" s="57" t="s">
        <v>0</v>
      </c>
      <c r="BB91" s="23" t="str">
        <f t="shared" si="137"/>
        <v/>
      </c>
      <c r="BC91" s="57" t="s">
        <v>0</v>
      </c>
      <c r="BD91" s="191" t="str">
        <f t="shared" si="138"/>
        <v>OK Kapela</v>
      </c>
      <c r="BE91" s="57" t="s">
        <v>0</v>
      </c>
      <c r="BF91" s="68" t="str">
        <f t="shared" si="139"/>
        <v>47:00</v>
      </c>
      <c r="BG91" s="102" t="str">
        <f t="shared" si="140"/>
        <v>0</v>
      </c>
      <c r="BH91" s="238">
        <f t="shared" si="141"/>
        <v>2820</v>
      </c>
      <c r="BI91" s="239">
        <f t="shared" si="103"/>
        <v>1</v>
      </c>
      <c r="BJ91" s="57" t="s">
        <v>0</v>
      </c>
      <c r="BK91" s="62" t="str">
        <f t="shared" si="142"/>
        <v>Ivan Ivo</v>
      </c>
      <c r="BL91" s="36" t="str">
        <f t="shared" si="143"/>
        <v>Penić</v>
      </c>
      <c r="BM91" s="86">
        <f t="shared" si="104"/>
        <v>1211</v>
      </c>
      <c r="BN91" s="86" t="str">
        <f t="shared" si="105"/>
        <v/>
      </c>
      <c r="BO91" s="36" t="str">
        <f t="shared" si="106"/>
        <v>Ivan Ivo</v>
      </c>
      <c r="BP91" s="79" t="str">
        <f t="shared" si="107"/>
        <v>Penić</v>
      </c>
      <c r="BQ91" s="57" t="s">
        <v>0</v>
      </c>
      <c r="BR91" s="95" t="str">
        <f t="shared" si="108"/>
        <v/>
      </c>
      <c r="BS91" s="57" t="s">
        <v>0</v>
      </c>
      <c r="BT91" s="23" t="str">
        <f>IF(OR(BB91&lt;&gt;"NEMA",BR91&lt;&gt;""),"","SELECT '"&amp;BA91&amp;"',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1" s="57" t="s">
        <v>0</v>
      </c>
      <c r="BV91" s="172"/>
      <c r="BW91" s="172"/>
      <c r="BX91" s="172"/>
      <c r="BY91" s="57" t="s">
        <v>0</v>
      </c>
      <c r="BZ91" s="62" t="str">
        <f t="shared" si="109"/>
        <v>Ivan Ivo – Penić – OK Kapela – M45</v>
      </c>
      <c r="CA91" s="63">
        <f t="shared" si="144"/>
        <v>289</v>
      </c>
      <c r="CB91" s="57" t="s">
        <v>0</v>
      </c>
      <c r="CC91" s="62" t="str">
        <f t="shared" si="110"/>
        <v>Ivan Ivo – Penić – OK Kapela</v>
      </c>
      <c r="CD91" s="63">
        <f t="shared" si="145"/>
        <v>289</v>
      </c>
      <c r="CE91" s="57" t="s">
        <v>0</v>
      </c>
      <c r="CF91" s="62" t="str">
        <f t="shared" si="111"/>
        <v>Ivan Ivo – Penić</v>
      </c>
      <c r="CG91" s="63">
        <f t="shared" si="146"/>
        <v>289</v>
      </c>
      <c r="CH91" s="57" t="s">
        <v>0</v>
      </c>
      <c r="CI91" s="68">
        <f t="shared" si="147"/>
        <v>289</v>
      </c>
      <c r="CJ91" s="86" cm="1">
        <f t="array" ref="CJ91">IF(CI91="","",INDEX(imePrezime_id,CI91,0))</f>
        <v>1211</v>
      </c>
      <c r="CK91" s="63" t="str">
        <f t="shared" si="112"/>
        <v/>
      </c>
      <c r="CL91" s="57" t="s">
        <v>0</v>
      </c>
      <c r="CM91" s="23" t="str">
        <f t="shared" si="113"/>
        <v/>
      </c>
      <c r="CN91" s="57" t="s">
        <v>0</v>
      </c>
      <c r="CO91" s="149"/>
      <c r="CP91" s="57" t="s">
        <v>0</v>
      </c>
      <c r="CQ91" s="62" t="str">
        <f t="shared" si="114"/>
        <v/>
      </c>
      <c r="CR91" s="86" t="str">
        <f>IF(CO91="","",MAX(CR$11:CR90)+1)</f>
        <v/>
      </c>
      <c r="CS91" s="63" t="str">
        <f t="shared" si="115"/>
        <v/>
      </c>
      <c r="CT91" s="57" t="s">
        <v>0</v>
      </c>
      <c r="CU91" s="23" t="str">
        <f t="shared" si="148"/>
        <v/>
      </c>
      <c r="CV91" s="57" t="s">
        <v>0</v>
      </c>
      <c r="CW91" s="72" t="str">
        <f>IF(AND(CG91="NEMA",CK91=""),MAX(CW$11:CW90)+1,"")</f>
        <v/>
      </c>
      <c r="CX91" t="s">
        <v>0</v>
      </c>
      <c r="CY91" s="152" t="str">
        <f t="shared" si="116"/>
        <v>M</v>
      </c>
      <c r="CZ91" t="s">
        <v>0</v>
      </c>
      <c r="DA91" s="62" t="str">
        <f t="shared" si="117"/>
        <v/>
      </c>
      <c r="DB91" s="79" t="str">
        <f t="shared" si="118"/>
        <v/>
      </c>
      <c r="DC91" t="s">
        <v>0</v>
      </c>
      <c r="DD91" s="23" t="str">
        <f t="shared" si="149"/>
        <v/>
      </c>
      <c r="DE91" s="57" t="s">
        <v>0</v>
      </c>
      <c r="DF91" s="95" t="str">
        <f t="shared" si="119"/>
        <v>ime-pre-klu-kat</v>
      </c>
      <c r="DG91" s="57" t="s">
        <v>0</v>
      </c>
      <c r="DH91" s="68">
        <f>IF(BZ91="","",MAX(DH$11:DH90)+1)</f>
        <v>1066</v>
      </c>
      <c r="DI91" s="86">
        <f t="shared" si="120"/>
        <v>1011</v>
      </c>
      <c r="DJ91" s="86">
        <f t="shared" si="150"/>
        <v>1211</v>
      </c>
      <c r="DK91" s="86">
        <f t="shared" si="121"/>
        <v>2820</v>
      </c>
      <c r="DL91" s="86">
        <f t="shared" si="122"/>
        <v>1</v>
      </c>
      <c r="DM91" s="86">
        <f t="shared" si="123"/>
        <v>1</v>
      </c>
      <c r="DN91" s="86">
        <f t="shared" si="151"/>
        <v>1</v>
      </c>
      <c r="DO91" s="86"/>
      <c r="DP91" s="86"/>
      <c r="DQ91" s="86"/>
      <c r="DR91" s="63" t="e">
        <f>IF(#REF!="","",#REF!)</f>
        <v>#REF!</v>
      </c>
      <c r="DS91" s="57" t="s">
        <v>0</v>
      </c>
    </row>
    <row r="92" spans="1:123" x14ac:dyDescent="0.25">
      <c r="A92" t="s">
        <v>0</v>
      </c>
      <c r="B92" s="62" t="str">
        <f>IF(csv!E83="","",csv!S83)</f>
        <v>M45</v>
      </c>
      <c r="C92" s="36" t="s">
        <v>0</v>
      </c>
      <c r="D92" s="36" t="str">
        <f>IF(csv!E83="","",csv!E83)</f>
        <v>Hrvoje</v>
      </c>
      <c r="E92" s="36" t="str">
        <f>IF(csv!D83="","",csv!D83)</f>
        <v>Dasović</v>
      </c>
      <c r="F92" s="36" t="s">
        <v>0</v>
      </c>
      <c r="G92" s="86" t="str">
        <f>IF(csv!L83="","",csv!L83)</f>
        <v>47:36</v>
      </c>
      <c r="H92" s="86" t="str">
        <f>IF(csv!M83="","",csv!M83)</f>
        <v>0</v>
      </c>
      <c r="I92" s="36" t="s">
        <v>0</v>
      </c>
      <c r="J92" s="36" t="str">
        <f>IF(csv!O83="","",csv!O83)</f>
        <v>KAP</v>
      </c>
      <c r="K92" s="36" t="str">
        <f>IF(csv!P83="","",csv!P83)</f>
        <v>OK Kapela</v>
      </c>
      <c r="L92" s="36" t="s">
        <v>0</v>
      </c>
      <c r="M92" s="79" t="str">
        <f>IF(csv!Q83="","",csv!Q83)</f>
        <v>CRO</v>
      </c>
      <c r="N92" s="57" t="s">
        <v>0</v>
      </c>
      <c r="O92" s="62" t="str">
        <f>IF(csv!E83="","",csv!S83)</f>
        <v>M45</v>
      </c>
      <c r="P92" s="86">
        <f>IF(O92="","",IF(COUNTIF(O$11:O91,O92)=0,P91+1,P91))</f>
        <v>8</v>
      </c>
      <c r="Q92" s="102">
        <f t="shared" si="98"/>
        <v>106</v>
      </c>
      <c r="R92" s="103" t="str" cm="1">
        <f t="array" ref="R92">IF(S92="","",INDEX(natjecanjeStaze_naziv,MATCH(S92,natjecanjeStaze_stazaId,0)))</f>
        <v>M45 – Ž20 – Ž35</v>
      </c>
      <c r="S92" s="63">
        <f t="shared" si="99"/>
        <v>1011</v>
      </c>
      <c r="T92" s="57" t="s">
        <v>0</v>
      </c>
      <c r="U92" s="191" t="str">
        <f t="shared" si="100"/>
        <v>M45</v>
      </c>
      <c r="V92" s="57" t="s">
        <v>0</v>
      </c>
      <c r="W92" s="62" t="str">
        <f t="shared" si="124"/>
        <v>CRO</v>
      </c>
      <c r="X92" s="86">
        <f t="shared" si="101"/>
        <v>1</v>
      </c>
      <c r="Y92" s="36" t="str">
        <f t="shared" si="125"/>
        <v/>
      </c>
      <c r="Z92" s="79" t="str">
        <f>IF(Y92="","",MAX(Z$11:Z91)+1)</f>
        <v/>
      </c>
      <c r="AA92" s="57" t="s">
        <v>0</v>
      </c>
      <c r="AB92" s="149"/>
      <c r="AC92" s="57" t="s">
        <v>0</v>
      </c>
      <c r="AD92" s="23" t="str">
        <f t="shared" si="126"/>
        <v/>
      </c>
      <c r="AE92" s="57" t="s">
        <v>0</v>
      </c>
      <c r="AF92" s="191" t="str">
        <f t="shared" si="127"/>
        <v>CRO</v>
      </c>
      <c r="AG92" s="57" t="s">
        <v>0</v>
      </c>
      <c r="AH92" s="62" t="str">
        <f t="shared" si="128"/>
        <v>KAP</v>
      </c>
      <c r="AI92" s="36" t="str">
        <f t="shared" si="129"/>
        <v>OK Kapela</v>
      </c>
      <c r="AJ92" s="86" t="str">
        <f t="shared" si="102"/>
        <v/>
      </c>
      <c r="AK92" s="36" t="str" cm="1">
        <f t="array" ref="AK92">IF(AJ92="",""&amp;AI92,IF(AJ92="NEMA",AI92,INDEX(klub_naziv,MATCH(INDEX(klubAlias_klubId,AJ92),klub_id,0))))</f>
        <v>OK Kapela</v>
      </c>
      <c r="AL92" s="36" t="str" cm="1">
        <f t="array" ref="AL92">IFERROR(INDEX(registarNatjecatelji,CG92,4),"")</f>
        <v>OK Kapela</v>
      </c>
      <c r="AM92" s="86" t="str">
        <f t="shared" si="130"/>
        <v/>
      </c>
      <c r="AN92" s="79" t="str">
        <f t="shared" si="131"/>
        <v>OK Kapela</v>
      </c>
      <c r="AO92" s="57" t="s">
        <v>0</v>
      </c>
      <c r="AP92" s="95" t="str">
        <f>IF(AJ92&lt;&gt;"NEMA","",IF(IFERROR(MATCH(AI92,AI$11:AI91,0),0)&lt;&gt;0,"",AI92))</f>
        <v/>
      </c>
      <c r="AQ92" s="57" t="s">
        <v>0</v>
      </c>
      <c r="AR92" s="149"/>
      <c r="AS92" s="57" t="s">
        <v>0</v>
      </c>
      <c r="AT92" s="62" t="str">
        <f t="shared" si="132"/>
        <v/>
      </c>
      <c r="AU92" s="36" t="str">
        <f>IF(AT92="","",MAX(AU$11:AU91)+1)</f>
        <v/>
      </c>
      <c r="AV92" s="36" t="str">
        <f t="shared" si="133"/>
        <v/>
      </c>
      <c r="AW92" s="36" t="str">
        <f t="shared" si="134"/>
        <v/>
      </c>
      <c r="AX92" s="36" t="str">
        <f>IF(AR92="","",MAX(AX$11:AX91)+1)</f>
        <v/>
      </c>
      <c r="AY92" s="103" t="str">
        <f t="shared" si="135"/>
        <v/>
      </c>
      <c r="AZ92" s="79" t="str">
        <f t="shared" si="136"/>
        <v/>
      </c>
      <c r="BA92" s="57" t="s">
        <v>0</v>
      </c>
      <c r="BB92" s="23" t="str">
        <f t="shared" si="137"/>
        <v/>
      </c>
      <c r="BC92" s="57" t="s">
        <v>0</v>
      </c>
      <c r="BD92" s="191" t="str">
        <f t="shared" si="138"/>
        <v>OK Kapela</v>
      </c>
      <c r="BE92" s="57" t="s">
        <v>0</v>
      </c>
      <c r="BF92" s="68" t="str">
        <f t="shared" si="139"/>
        <v>47:36</v>
      </c>
      <c r="BG92" s="102" t="str">
        <f t="shared" si="140"/>
        <v>0</v>
      </c>
      <c r="BH92" s="238">
        <f t="shared" si="141"/>
        <v>2856</v>
      </c>
      <c r="BI92" s="239">
        <f t="shared" si="103"/>
        <v>1</v>
      </c>
      <c r="BJ92" s="57" t="s">
        <v>0</v>
      </c>
      <c r="BK92" s="62" t="str">
        <f t="shared" si="142"/>
        <v>Hrvoje</v>
      </c>
      <c r="BL92" s="36" t="str">
        <f t="shared" si="143"/>
        <v>Dasović</v>
      </c>
      <c r="BM92" s="86">
        <f t="shared" si="104"/>
        <v>1450</v>
      </c>
      <c r="BN92" s="86" t="str">
        <f t="shared" si="105"/>
        <v/>
      </c>
      <c r="BO92" s="36" t="str">
        <f t="shared" si="106"/>
        <v>Hrvoje</v>
      </c>
      <c r="BP92" s="79" t="str">
        <f t="shared" si="107"/>
        <v>Dasović</v>
      </c>
      <c r="BQ92" s="57" t="s">
        <v>0</v>
      </c>
      <c r="BR92" s="95" t="str">
        <f t="shared" si="108"/>
        <v/>
      </c>
      <c r="BS92" s="57" t="s">
        <v>0</v>
      </c>
      <c r="BT92" s="23" t="str">
        <f>IF(OR(BB92&lt;&gt;"NEMA",BR92&lt;&gt;""),"","SELECT '"&amp;BA92&amp;"',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2" s="57" t="s">
        <v>0</v>
      </c>
      <c r="BV92" s="172"/>
      <c r="BW92" s="172"/>
      <c r="BX92" s="172"/>
      <c r="BY92" s="57" t="s">
        <v>0</v>
      </c>
      <c r="BZ92" s="62" t="str">
        <f t="shared" si="109"/>
        <v>Hrvoje – Dasović – OK Kapela – M45</v>
      </c>
      <c r="CA92" s="63">
        <f t="shared" si="144"/>
        <v>223</v>
      </c>
      <c r="CB92" s="57" t="s">
        <v>0</v>
      </c>
      <c r="CC92" s="62" t="str">
        <f t="shared" si="110"/>
        <v>Hrvoje – Dasović – OK Kapela</v>
      </c>
      <c r="CD92" s="63">
        <f t="shared" si="145"/>
        <v>223</v>
      </c>
      <c r="CE92" s="57" t="s">
        <v>0</v>
      </c>
      <c r="CF92" s="62" t="str">
        <f t="shared" si="111"/>
        <v>Hrvoje – Dasović</v>
      </c>
      <c r="CG92" s="63">
        <f t="shared" si="146"/>
        <v>223</v>
      </c>
      <c r="CH92" s="57" t="s">
        <v>0</v>
      </c>
      <c r="CI92" s="68">
        <f t="shared" si="147"/>
        <v>223</v>
      </c>
      <c r="CJ92" s="86" cm="1">
        <f t="array" ref="CJ92">IF(CI92="","",INDEX(imePrezime_id,CI92,0))</f>
        <v>1450</v>
      </c>
      <c r="CK92" s="63" t="str">
        <f t="shared" si="112"/>
        <v/>
      </c>
      <c r="CL92" s="57" t="s">
        <v>0</v>
      </c>
      <c r="CM92" s="23" t="str">
        <f t="shared" si="113"/>
        <v/>
      </c>
      <c r="CN92" s="57" t="s">
        <v>0</v>
      </c>
      <c r="CO92" s="149"/>
      <c r="CP92" s="57" t="s">
        <v>0</v>
      </c>
      <c r="CQ92" s="62" t="str">
        <f t="shared" si="114"/>
        <v/>
      </c>
      <c r="CR92" s="86" t="str">
        <f>IF(CO92="","",MAX(CR$11:CR91)+1)</f>
        <v/>
      </c>
      <c r="CS92" s="63" t="str">
        <f t="shared" si="115"/>
        <v/>
      </c>
      <c r="CT92" s="57" t="s">
        <v>0</v>
      </c>
      <c r="CU92" s="23" t="str">
        <f t="shared" si="148"/>
        <v/>
      </c>
      <c r="CV92" s="57" t="s">
        <v>0</v>
      </c>
      <c r="CW92" s="72" t="str">
        <f>IF(AND(CG92="NEMA",CK92=""),MAX(CW$11:CW91)+1,"")</f>
        <v/>
      </c>
      <c r="CX92" t="s">
        <v>0</v>
      </c>
      <c r="CY92" s="152" t="str">
        <f t="shared" si="116"/>
        <v>M</v>
      </c>
      <c r="CZ92" t="s">
        <v>0</v>
      </c>
      <c r="DA92" s="62" t="str">
        <f t="shared" si="117"/>
        <v/>
      </c>
      <c r="DB92" s="79" t="str">
        <f t="shared" si="118"/>
        <v/>
      </c>
      <c r="DC92" t="s">
        <v>0</v>
      </c>
      <c r="DD92" s="23" t="str">
        <f t="shared" si="149"/>
        <v/>
      </c>
      <c r="DE92" s="57" t="s">
        <v>0</v>
      </c>
      <c r="DF92" s="95" t="str">
        <f t="shared" si="119"/>
        <v>ime-pre-klu-kat</v>
      </c>
      <c r="DG92" s="57" t="s">
        <v>0</v>
      </c>
      <c r="DH92" s="68">
        <f>IF(BZ92="","",MAX(DH$11:DH91)+1)</f>
        <v>1067</v>
      </c>
      <c r="DI92" s="86">
        <f t="shared" si="120"/>
        <v>1011</v>
      </c>
      <c r="DJ92" s="86">
        <f t="shared" si="150"/>
        <v>1450</v>
      </c>
      <c r="DK92" s="86">
        <f t="shared" si="121"/>
        <v>2856</v>
      </c>
      <c r="DL92" s="86">
        <f t="shared" si="122"/>
        <v>1</v>
      </c>
      <c r="DM92" s="86">
        <f t="shared" si="123"/>
        <v>1</v>
      </c>
      <c r="DN92" s="86">
        <f t="shared" si="151"/>
        <v>1</v>
      </c>
      <c r="DO92" s="86"/>
      <c r="DP92" s="86"/>
      <c r="DQ92" s="86"/>
      <c r="DR92" s="63" t="e">
        <f>IF(#REF!="","",#REF!)</f>
        <v>#REF!</v>
      </c>
      <c r="DS92" s="57" t="s">
        <v>0</v>
      </c>
    </row>
    <row r="93" spans="1:123" x14ac:dyDescent="0.25">
      <c r="A93" t="s">
        <v>0</v>
      </c>
      <c r="B93" s="62" t="str">
        <f>IF(csv!E84="","",csv!S84)</f>
        <v>M45</v>
      </c>
      <c r="C93" s="36" t="s">
        <v>0</v>
      </c>
      <c r="D93" s="36" t="str">
        <f>IF(csv!E84="","",csv!E84)</f>
        <v>Ivo</v>
      </c>
      <c r="E93" s="36" t="str">
        <f>IF(csv!D84="","",csv!D84)</f>
        <v>Tišljar</v>
      </c>
      <c r="F93" s="36" t="s">
        <v>0</v>
      </c>
      <c r="G93" s="86" t="str">
        <f>IF(csv!L84="","",csv!L84)</f>
        <v>47:51</v>
      </c>
      <c r="H93" s="86" t="str">
        <f>IF(csv!M84="","",csv!M84)</f>
        <v>0</v>
      </c>
      <c r="I93" s="36" t="s">
        <v>0</v>
      </c>
      <c r="J93" s="36" t="str">
        <f>IF(csv!O84="","",csv!O84)</f>
        <v>ORI</v>
      </c>
      <c r="K93" s="36" t="str">
        <f>IF(csv!P84="","",csv!P84)</f>
        <v>OK Orion</v>
      </c>
      <c r="L93" s="36" t="s">
        <v>0</v>
      </c>
      <c r="M93" s="79" t="str">
        <f>IF(csv!Q84="","",csv!Q84)</f>
        <v>CRO</v>
      </c>
      <c r="N93" s="57" t="s">
        <v>0</v>
      </c>
      <c r="O93" s="62" t="str">
        <f>IF(csv!E84="","",csv!S84)</f>
        <v>M45</v>
      </c>
      <c r="P93" s="86">
        <f>IF(O93="","",IF(COUNTIF(O$11:O92,O93)=0,P92+1,P92))</f>
        <v>8</v>
      </c>
      <c r="Q93" s="102">
        <f t="shared" si="98"/>
        <v>106</v>
      </c>
      <c r="R93" s="103" t="str" cm="1">
        <f t="array" ref="R93">IF(S93="","",INDEX(natjecanjeStaze_naziv,MATCH(S93,natjecanjeStaze_stazaId,0)))</f>
        <v>M45 – Ž20 – Ž35</v>
      </c>
      <c r="S93" s="63">
        <f t="shared" si="99"/>
        <v>1011</v>
      </c>
      <c r="T93" s="57" t="s">
        <v>0</v>
      </c>
      <c r="U93" s="191" t="str">
        <f t="shared" si="100"/>
        <v>M45</v>
      </c>
      <c r="V93" s="57" t="s">
        <v>0</v>
      </c>
      <c r="W93" s="62" t="str">
        <f t="shared" si="124"/>
        <v>CRO</v>
      </c>
      <c r="X93" s="86">
        <f t="shared" si="101"/>
        <v>1</v>
      </c>
      <c r="Y93" s="36" t="str">
        <f t="shared" si="125"/>
        <v/>
      </c>
      <c r="Z93" s="79" t="str">
        <f>IF(Y93="","",MAX(Z$11:Z92)+1)</f>
        <v/>
      </c>
      <c r="AA93" s="57" t="s">
        <v>0</v>
      </c>
      <c r="AB93" s="149"/>
      <c r="AC93" s="57" t="s">
        <v>0</v>
      </c>
      <c r="AD93" s="23" t="str">
        <f t="shared" si="126"/>
        <v/>
      </c>
      <c r="AE93" s="57" t="s">
        <v>0</v>
      </c>
      <c r="AF93" s="191" t="str">
        <f t="shared" si="127"/>
        <v>CRO</v>
      </c>
      <c r="AG93" s="57" t="s">
        <v>0</v>
      </c>
      <c r="AH93" s="62" t="str">
        <f t="shared" si="128"/>
        <v>ORI</v>
      </c>
      <c r="AI93" s="36" t="str">
        <f t="shared" si="129"/>
        <v>OK Orion</v>
      </c>
      <c r="AJ93" s="86" t="str">
        <f t="shared" si="102"/>
        <v/>
      </c>
      <c r="AK93" s="36" t="str" cm="1">
        <f t="array" ref="AK93">IF(AJ93="",""&amp;AI93,IF(AJ93="NEMA",AI93,INDEX(klub_naziv,MATCH(INDEX(klubAlias_klubId,AJ93),klub_id,0))))</f>
        <v>OK Orion</v>
      </c>
      <c r="AL93" s="36" t="str" cm="1">
        <f t="array" ref="AL93">IFERROR(INDEX(registarNatjecatelji,CG93,4),"")</f>
        <v>OK Orion</v>
      </c>
      <c r="AM93" s="86" t="str">
        <f t="shared" si="130"/>
        <v/>
      </c>
      <c r="AN93" s="79" t="str">
        <f t="shared" si="131"/>
        <v>OK Orion</v>
      </c>
      <c r="AO93" s="57" t="s">
        <v>0</v>
      </c>
      <c r="AP93" s="95" t="str">
        <f>IF(AJ93&lt;&gt;"NEMA","",IF(IFERROR(MATCH(AI93,AI$11:AI92,0),0)&lt;&gt;0,"",AI93))</f>
        <v/>
      </c>
      <c r="AQ93" s="57" t="s">
        <v>0</v>
      </c>
      <c r="AR93" s="149"/>
      <c r="AS93" s="57" t="s">
        <v>0</v>
      </c>
      <c r="AT93" s="62" t="str">
        <f t="shared" si="132"/>
        <v/>
      </c>
      <c r="AU93" s="36" t="str">
        <f>IF(AT93="","",MAX(AU$11:AU92)+1)</f>
        <v/>
      </c>
      <c r="AV93" s="36" t="str">
        <f t="shared" si="133"/>
        <v/>
      </c>
      <c r="AW93" s="36" t="str">
        <f t="shared" si="134"/>
        <v/>
      </c>
      <c r="AX93" s="36" t="str">
        <f>IF(AR93="","",MAX(AX$11:AX92)+1)</f>
        <v/>
      </c>
      <c r="AY93" s="103" t="str">
        <f t="shared" si="135"/>
        <v/>
      </c>
      <c r="AZ93" s="79" t="str">
        <f t="shared" si="136"/>
        <v/>
      </c>
      <c r="BA93" s="57" t="s">
        <v>0</v>
      </c>
      <c r="BB93" s="23" t="str">
        <f t="shared" si="137"/>
        <v/>
      </c>
      <c r="BC93" s="57" t="s">
        <v>0</v>
      </c>
      <c r="BD93" s="191" t="str">
        <f t="shared" si="138"/>
        <v>OK Orion</v>
      </c>
      <c r="BE93" s="57" t="s">
        <v>0</v>
      </c>
      <c r="BF93" s="68" t="str">
        <f t="shared" si="139"/>
        <v>47:51</v>
      </c>
      <c r="BG93" s="102" t="str">
        <f t="shared" si="140"/>
        <v>0</v>
      </c>
      <c r="BH93" s="238">
        <f t="shared" si="141"/>
        <v>2871</v>
      </c>
      <c r="BI93" s="239">
        <f t="shared" si="103"/>
        <v>1</v>
      </c>
      <c r="BJ93" s="57" t="s">
        <v>0</v>
      </c>
      <c r="BK93" s="62" t="str">
        <f t="shared" si="142"/>
        <v>Ivo</v>
      </c>
      <c r="BL93" s="36" t="str">
        <f t="shared" si="143"/>
        <v>Tišljar</v>
      </c>
      <c r="BM93" s="86">
        <f t="shared" si="104"/>
        <v>1249</v>
      </c>
      <c r="BN93" s="86" t="str">
        <f t="shared" si="105"/>
        <v/>
      </c>
      <c r="BO93" s="36" t="str">
        <f t="shared" si="106"/>
        <v>Ivo</v>
      </c>
      <c r="BP93" s="79" t="str">
        <f t="shared" si="107"/>
        <v>Tišljar</v>
      </c>
      <c r="BQ93" s="57" t="s">
        <v>0</v>
      </c>
      <c r="BR93" s="95" t="str">
        <f t="shared" si="108"/>
        <v/>
      </c>
      <c r="BS93" s="57" t="s">
        <v>0</v>
      </c>
      <c r="BT93" s="23" t="str">
        <f>IF(OR(BB93&lt;&gt;"NEMA",BR93&lt;&gt;""),"","SELECT '"&amp;BA93&amp;"',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3" s="57" t="s">
        <v>0</v>
      </c>
      <c r="BV93" s="172"/>
      <c r="BW93" s="172"/>
      <c r="BX93" s="172"/>
      <c r="BY93" s="57" t="s">
        <v>0</v>
      </c>
      <c r="BZ93" s="62" t="str">
        <f t="shared" si="109"/>
        <v>Ivo – Tišljar – OK Orion – M45</v>
      </c>
      <c r="CA93" s="63">
        <f t="shared" si="144"/>
        <v>436</v>
      </c>
      <c r="CB93" s="57" t="s">
        <v>0</v>
      </c>
      <c r="CC93" s="62" t="str">
        <f t="shared" si="110"/>
        <v>Ivo – Tišljar – OK Orion</v>
      </c>
      <c r="CD93" s="63">
        <f t="shared" si="145"/>
        <v>436</v>
      </c>
      <c r="CE93" s="57" t="s">
        <v>0</v>
      </c>
      <c r="CF93" s="62" t="str">
        <f t="shared" si="111"/>
        <v>Ivo – Tišljar</v>
      </c>
      <c r="CG93" s="63">
        <f t="shared" si="146"/>
        <v>436</v>
      </c>
      <c r="CH93" s="57" t="s">
        <v>0</v>
      </c>
      <c r="CI93" s="68">
        <f t="shared" si="147"/>
        <v>436</v>
      </c>
      <c r="CJ93" s="86" cm="1">
        <f t="array" ref="CJ93">IF(CI93="","",INDEX(imePrezime_id,CI93,0))</f>
        <v>1249</v>
      </c>
      <c r="CK93" s="63" t="str">
        <f t="shared" si="112"/>
        <v/>
      </c>
      <c r="CL93" s="57" t="s">
        <v>0</v>
      </c>
      <c r="CM93" s="23" t="str">
        <f t="shared" si="113"/>
        <v/>
      </c>
      <c r="CN93" s="57" t="s">
        <v>0</v>
      </c>
      <c r="CO93" s="149"/>
      <c r="CP93" s="57" t="s">
        <v>0</v>
      </c>
      <c r="CQ93" s="62" t="str">
        <f t="shared" si="114"/>
        <v/>
      </c>
      <c r="CR93" s="86" t="str">
        <f>IF(CO93="","",MAX(CR$11:CR92)+1)</f>
        <v/>
      </c>
      <c r="CS93" s="63" t="str">
        <f t="shared" si="115"/>
        <v/>
      </c>
      <c r="CT93" s="57" t="s">
        <v>0</v>
      </c>
      <c r="CU93" s="23" t="str">
        <f t="shared" si="148"/>
        <v/>
      </c>
      <c r="CV93" s="57" t="s">
        <v>0</v>
      </c>
      <c r="CW93" s="72" t="str">
        <f>IF(AND(CG93="NEMA",CK93=""),MAX(CW$11:CW92)+1,"")</f>
        <v/>
      </c>
      <c r="CX93" t="s">
        <v>0</v>
      </c>
      <c r="CY93" s="152" t="str">
        <f t="shared" si="116"/>
        <v>M</v>
      </c>
      <c r="CZ93" t="s">
        <v>0</v>
      </c>
      <c r="DA93" s="62" t="str">
        <f t="shared" si="117"/>
        <v/>
      </c>
      <c r="DB93" s="79" t="str">
        <f t="shared" si="118"/>
        <v/>
      </c>
      <c r="DC93" t="s">
        <v>0</v>
      </c>
      <c r="DD93" s="23" t="str">
        <f t="shared" si="149"/>
        <v/>
      </c>
      <c r="DE93" s="57" t="s">
        <v>0</v>
      </c>
      <c r="DF93" s="95" t="str">
        <f t="shared" si="119"/>
        <v>ime-pre-klu-kat</v>
      </c>
      <c r="DG93" s="57" t="s">
        <v>0</v>
      </c>
      <c r="DH93" s="68">
        <f>IF(BZ93="","",MAX(DH$11:DH92)+1)</f>
        <v>1068</v>
      </c>
      <c r="DI93" s="86">
        <f t="shared" si="120"/>
        <v>1011</v>
      </c>
      <c r="DJ93" s="86">
        <f t="shared" si="150"/>
        <v>1249</v>
      </c>
      <c r="DK93" s="86">
        <f t="shared" si="121"/>
        <v>2871</v>
      </c>
      <c r="DL93" s="86">
        <f t="shared" si="122"/>
        <v>1</v>
      </c>
      <c r="DM93" s="86">
        <f t="shared" si="123"/>
        <v>1</v>
      </c>
      <c r="DN93" s="86">
        <f t="shared" si="151"/>
        <v>1</v>
      </c>
      <c r="DO93" s="86"/>
      <c r="DP93" s="86"/>
      <c r="DQ93" s="86"/>
      <c r="DR93" s="63" t="e">
        <f>IF(#REF!="","",#REF!)</f>
        <v>#REF!</v>
      </c>
      <c r="DS93" s="57" t="s">
        <v>0</v>
      </c>
    </row>
    <row r="94" spans="1:123" x14ac:dyDescent="0.25">
      <c r="A94" t="s">
        <v>0</v>
      </c>
      <c r="B94" s="62" t="str">
        <f>IF(csv!E85="","",csv!S85)</f>
        <v>M45</v>
      </c>
      <c r="C94" s="36" t="s">
        <v>0</v>
      </c>
      <c r="D94" s="36" t="str">
        <f>IF(csv!E85="","",csv!E85)</f>
        <v>Siniša</v>
      </c>
      <c r="E94" s="36" t="str">
        <f>IF(csv!D85="","",csv!D85)</f>
        <v>Mareković</v>
      </c>
      <c r="F94" s="36" t="s">
        <v>0</v>
      </c>
      <c r="G94" s="86" t="str">
        <f>IF(csv!L85="","",csv!L85)</f>
        <v>48:43</v>
      </c>
      <c r="H94" s="86" t="str">
        <f>IF(csv!M85="","",csv!M85)</f>
        <v>0</v>
      </c>
      <c r="I94" s="36" t="s">
        <v>0</v>
      </c>
      <c r="J94" s="36" t="str">
        <f>IF(csv!O85="","",csv!O85)</f>
        <v>Vihor</v>
      </c>
      <c r="K94" s="36" t="str">
        <f>IF(csv!P85="","",csv!P85)</f>
        <v>OK Vihor</v>
      </c>
      <c r="L94" s="36" t="s">
        <v>0</v>
      </c>
      <c r="M94" s="79" t="str">
        <f>IF(csv!Q85="","",csv!Q85)</f>
        <v>CRO</v>
      </c>
      <c r="N94" s="57" t="s">
        <v>0</v>
      </c>
      <c r="O94" s="62" t="str">
        <f>IF(csv!E85="","",csv!S85)</f>
        <v>M45</v>
      </c>
      <c r="P94" s="86">
        <f>IF(O94="","",IF(COUNTIF(O$11:O93,O94)=0,P93+1,P93))</f>
        <v>8</v>
      </c>
      <c r="Q94" s="102">
        <f t="shared" si="98"/>
        <v>106</v>
      </c>
      <c r="R94" s="103" t="str" cm="1">
        <f t="array" ref="R94">IF(S94="","",INDEX(natjecanjeStaze_naziv,MATCH(S94,natjecanjeStaze_stazaId,0)))</f>
        <v>M45 – Ž20 – Ž35</v>
      </c>
      <c r="S94" s="63">
        <f t="shared" si="99"/>
        <v>1011</v>
      </c>
      <c r="T94" s="57" t="s">
        <v>0</v>
      </c>
      <c r="U94" s="191" t="str">
        <f t="shared" si="100"/>
        <v>M45</v>
      </c>
      <c r="V94" s="57" t="s">
        <v>0</v>
      </c>
      <c r="W94" s="62" t="str">
        <f t="shared" si="124"/>
        <v>CRO</v>
      </c>
      <c r="X94" s="86">
        <f t="shared" si="101"/>
        <v>1</v>
      </c>
      <c r="Y94" s="36" t="str">
        <f t="shared" si="125"/>
        <v/>
      </c>
      <c r="Z94" s="79" t="str">
        <f>IF(Y94="","",MAX(Z$11:Z93)+1)</f>
        <v/>
      </c>
      <c r="AA94" s="57" t="s">
        <v>0</v>
      </c>
      <c r="AB94" s="149"/>
      <c r="AC94" s="57" t="s">
        <v>0</v>
      </c>
      <c r="AD94" s="23" t="str">
        <f t="shared" si="126"/>
        <v/>
      </c>
      <c r="AE94" s="57" t="s">
        <v>0</v>
      </c>
      <c r="AF94" s="191" t="str">
        <f t="shared" si="127"/>
        <v>CRO</v>
      </c>
      <c r="AG94" s="57" t="s">
        <v>0</v>
      </c>
      <c r="AH94" s="62" t="str">
        <f t="shared" si="128"/>
        <v>Vihor</v>
      </c>
      <c r="AI94" s="36" t="str">
        <f t="shared" si="129"/>
        <v>OK Vihor</v>
      </c>
      <c r="AJ94" s="86" t="str">
        <f t="shared" si="102"/>
        <v/>
      </c>
      <c r="AK94" s="36" t="str" cm="1">
        <f t="array" ref="AK94">IF(AJ94="",""&amp;AI94,IF(AJ94="NEMA",AI94,INDEX(klub_naziv,MATCH(INDEX(klubAlias_klubId,AJ94),klub_id,0))))</f>
        <v>OK Vihor</v>
      </c>
      <c r="AL94" s="36" t="str" cm="1">
        <f t="array" ref="AL94">IFERROR(INDEX(registarNatjecatelji,CG94,4),"")</f>
        <v>OK Vihor</v>
      </c>
      <c r="AM94" s="86" t="str">
        <f t="shared" si="130"/>
        <v/>
      </c>
      <c r="AN94" s="79" t="str">
        <f t="shared" si="131"/>
        <v>OK Vihor</v>
      </c>
      <c r="AO94" s="57" t="s">
        <v>0</v>
      </c>
      <c r="AP94" s="95" t="str">
        <f>IF(AJ94&lt;&gt;"NEMA","",IF(IFERROR(MATCH(AI94,AI$11:AI93,0),0)&lt;&gt;0,"",AI94))</f>
        <v/>
      </c>
      <c r="AQ94" s="57" t="s">
        <v>0</v>
      </c>
      <c r="AR94" s="149"/>
      <c r="AS94" s="57" t="s">
        <v>0</v>
      </c>
      <c r="AT94" s="62" t="str">
        <f t="shared" si="132"/>
        <v/>
      </c>
      <c r="AU94" s="36" t="str">
        <f>IF(AT94="","",MAX(AU$11:AU93)+1)</f>
        <v/>
      </c>
      <c r="AV94" s="36" t="str">
        <f t="shared" si="133"/>
        <v/>
      </c>
      <c r="AW94" s="36" t="str">
        <f t="shared" si="134"/>
        <v/>
      </c>
      <c r="AX94" s="36" t="str">
        <f>IF(AR94="","",MAX(AX$11:AX93)+1)</f>
        <v/>
      </c>
      <c r="AY94" s="103" t="str">
        <f t="shared" si="135"/>
        <v/>
      </c>
      <c r="AZ94" s="79" t="str">
        <f t="shared" si="136"/>
        <v/>
      </c>
      <c r="BA94" s="57" t="s">
        <v>0</v>
      </c>
      <c r="BB94" s="23" t="str">
        <f t="shared" si="137"/>
        <v/>
      </c>
      <c r="BC94" s="57" t="s">
        <v>0</v>
      </c>
      <c r="BD94" s="191" t="str">
        <f t="shared" si="138"/>
        <v>OK Vihor</v>
      </c>
      <c r="BE94" s="57" t="s">
        <v>0</v>
      </c>
      <c r="BF94" s="68" t="str">
        <f t="shared" si="139"/>
        <v>48:43</v>
      </c>
      <c r="BG94" s="102" t="str">
        <f t="shared" si="140"/>
        <v>0</v>
      </c>
      <c r="BH94" s="238">
        <f t="shared" si="141"/>
        <v>2923</v>
      </c>
      <c r="BI94" s="239">
        <f t="shared" si="103"/>
        <v>1</v>
      </c>
      <c r="BJ94" s="57" t="s">
        <v>0</v>
      </c>
      <c r="BK94" s="62" t="str">
        <f t="shared" si="142"/>
        <v>Siniša</v>
      </c>
      <c r="BL94" s="36" t="str">
        <f t="shared" si="143"/>
        <v>Mareković</v>
      </c>
      <c r="BM94" s="86">
        <f t="shared" si="104"/>
        <v>1183</v>
      </c>
      <c r="BN94" s="86" t="str">
        <f t="shared" si="105"/>
        <v/>
      </c>
      <c r="BO94" s="36" t="str">
        <f t="shared" si="106"/>
        <v>Siniša</v>
      </c>
      <c r="BP94" s="79" t="str">
        <f t="shared" si="107"/>
        <v>Mareković</v>
      </c>
      <c r="BQ94" s="57" t="s">
        <v>0</v>
      </c>
      <c r="BR94" s="95" t="str">
        <f t="shared" si="108"/>
        <v/>
      </c>
      <c r="BS94" s="57" t="s">
        <v>0</v>
      </c>
      <c r="BT94" s="23" t="str">
        <f>IF(OR(BB94&lt;&gt;"NEMA",BR94&lt;&gt;""),"","SELECT '"&amp;BA94&amp;"',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4" s="57" t="s">
        <v>0</v>
      </c>
      <c r="BV94" s="172"/>
      <c r="BW94" s="172"/>
      <c r="BX94" s="172"/>
      <c r="BY94" s="57" t="s">
        <v>0</v>
      </c>
      <c r="BZ94" s="62" t="str">
        <f t="shared" si="109"/>
        <v>Siniša – Mareković – OK Vihor – M45</v>
      </c>
      <c r="CA94" s="63">
        <f t="shared" si="144"/>
        <v>779</v>
      </c>
      <c r="CB94" s="57" t="s">
        <v>0</v>
      </c>
      <c r="CC94" s="62" t="str">
        <f t="shared" si="110"/>
        <v>Siniša – Mareković – OK Vihor</v>
      </c>
      <c r="CD94" s="63">
        <f t="shared" si="145"/>
        <v>779</v>
      </c>
      <c r="CE94" s="57" t="s">
        <v>0</v>
      </c>
      <c r="CF94" s="62" t="str">
        <f t="shared" si="111"/>
        <v>Siniša – Mareković</v>
      </c>
      <c r="CG94" s="63">
        <f t="shared" si="146"/>
        <v>779</v>
      </c>
      <c r="CH94" s="57" t="s">
        <v>0</v>
      </c>
      <c r="CI94" s="68">
        <f t="shared" si="147"/>
        <v>779</v>
      </c>
      <c r="CJ94" s="86" cm="1">
        <f t="array" ref="CJ94">IF(CI94="","",INDEX(imePrezime_id,CI94,0))</f>
        <v>1183</v>
      </c>
      <c r="CK94" s="63" t="str">
        <f t="shared" si="112"/>
        <v/>
      </c>
      <c r="CL94" s="57" t="s">
        <v>0</v>
      </c>
      <c r="CM94" s="23" t="str">
        <f t="shared" si="113"/>
        <v/>
      </c>
      <c r="CN94" s="57" t="s">
        <v>0</v>
      </c>
      <c r="CO94" s="149"/>
      <c r="CP94" s="57" t="s">
        <v>0</v>
      </c>
      <c r="CQ94" s="62" t="str">
        <f t="shared" si="114"/>
        <v/>
      </c>
      <c r="CR94" s="86" t="str">
        <f>IF(CO94="","",MAX(CR$11:CR93)+1)</f>
        <v/>
      </c>
      <c r="CS94" s="63" t="str">
        <f t="shared" si="115"/>
        <v/>
      </c>
      <c r="CT94" s="57" t="s">
        <v>0</v>
      </c>
      <c r="CU94" s="23" t="str">
        <f t="shared" si="148"/>
        <v/>
      </c>
      <c r="CV94" s="57" t="s">
        <v>0</v>
      </c>
      <c r="CW94" s="72" t="str">
        <f>IF(AND(CG94="NEMA",CK94=""),MAX(CW$11:CW93)+1,"")</f>
        <v/>
      </c>
      <c r="CX94" t="s">
        <v>0</v>
      </c>
      <c r="CY94" s="152" t="str">
        <f t="shared" si="116"/>
        <v>M</v>
      </c>
      <c r="CZ94" t="s">
        <v>0</v>
      </c>
      <c r="DA94" s="62" t="str">
        <f t="shared" si="117"/>
        <v/>
      </c>
      <c r="DB94" s="79" t="str">
        <f t="shared" si="118"/>
        <v/>
      </c>
      <c r="DC94" t="s">
        <v>0</v>
      </c>
      <c r="DD94" s="23" t="str">
        <f t="shared" si="149"/>
        <v/>
      </c>
      <c r="DE94" s="57" t="s">
        <v>0</v>
      </c>
      <c r="DF94" s="95" t="str">
        <f t="shared" si="119"/>
        <v>ime-pre-klu-kat</v>
      </c>
      <c r="DG94" s="57" t="s">
        <v>0</v>
      </c>
      <c r="DH94" s="68">
        <f>IF(BZ94="","",MAX(DH$11:DH93)+1)</f>
        <v>1069</v>
      </c>
      <c r="DI94" s="86">
        <f t="shared" si="120"/>
        <v>1011</v>
      </c>
      <c r="DJ94" s="86">
        <f t="shared" si="150"/>
        <v>1183</v>
      </c>
      <c r="DK94" s="86">
        <f t="shared" si="121"/>
        <v>2923</v>
      </c>
      <c r="DL94" s="86">
        <f t="shared" si="122"/>
        <v>1</v>
      </c>
      <c r="DM94" s="86">
        <f t="shared" si="123"/>
        <v>1</v>
      </c>
      <c r="DN94" s="86">
        <f t="shared" si="151"/>
        <v>1</v>
      </c>
      <c r="DO94" s="86"/>
      <c r="DP94" s="86"/>
      <c r="DQ94" s="86"/>
      <c r="DR94" s="63" t="e">
        <f>IF(#REF!="","",#REF!)</f>
        <v>#REF!</v>
      </c>
      <c r="DS94" s="57" t="s">
        <v>0</v>
      </c>
    </row>
    <row r="95" spans="1:123" x14ac:dyDescent="0.25">
      <c r="A95" t="s">
        <v>0</v>
      </c>
      <c r="B95" s="62" t="str">
        <f>IF(csv!E86="","",csv!S86)</f>
        <v>M45</v>
      </c>
      <c r="C95" s="36" t="s">
        <v>0</v>
      </c>
      <c r="D95" s="36" t="str">
        <f>IF(csv!E86="","",csv!E86)</f>
        <v>Vlatko</v>
      </c>
      <c r="E95" s="36" t="str">
        <f>IF(csv!D86="","",csv!D86)</f>
        <v>Tounec</v>
      </c>
      <c r="F95" s="36" t="s">
        <v>0</v>
      </c>
      <c r="G95" s="86" t="str">
        <f>IF(csv!L86="","",csv!L86)</f>
        <v>53:11</v>
      </c>
      <c r="H95" s="86" t="str">
        <f>IF(csv!M86="","",csv!M86)</f>
        <v>0</v>
      </c>
      <c r="I95" s="36" t="s">
        <v>0</v>
      </c>
      <c r="J95" s="36" t="str">
        <f>IF(csv!O86="","",csv!O86)</f>
        <v>KAP</v>
      </c>
      <c r="K95" s="36" t="str">
        <f>IF(csv!P86="","",csv!P86)</f>
        <v>OK Kapela</v>
      </c>
      <c r="L95" s="36" t="s">
        <v>0</v>
      </c>
      <c r="M95" s="79" t="str">
        <f>IF(csv!Q86="","",csv!Q86)</f>
        <v>CRO</v>
      </c>
      <c r="N95" s="57" t="s">
        <v>0</v>
      </c>
      <c r="O95" s="62" t="str">
        <f>IF(csv!E86="","",csv!S86)</f>
        <v>M45</v>
      </c>
      <c r="P95" s="86">
        <f>IF(O95="","",IF(COUNTIF(O$11:O94,O95)=0,P94+1,P94))</f>
        <v>8</v>
      </c>
      <c r="Q95" s="102">
        <f t="shared" si="98"/>
        <v>106</v>
      </c>
      <c r="R95" s="103" t="str" cm="1">
        <f t="array" ref="R95">IF(S95="","",INDEX(natjecanjeStaze_naziv,MATCH(S95,natjecanjeStaze_stazaId,0)))</f>
        <v>M45 – Ž20 – Ž35</v>
      </c>
      <c r="S95" s="63">
        <f t="shared" si="99"/>
        <v>1011</v>
      </c>
      <c r="T95" s="57" t="s">
        <v>0</v>
      </c>
      <c r="U95" s="191" t="str">
        <f t="shared" si="100"/>
        <v>M45</v>
      </c>
      <c r="V95" s="57" t="s">
        <v>0</v>
      </c>
      <c r="W95" s="62" t="str">
        <f t="shared" si="124"/>
        <v>CRO</v>
      </c>
      <c r="X95" s="86">
        <f t="shared" si="101"/>
        <v>1</v>
      </c>
      <c r="Y95" s="36" t="str">
        <f t="shared" si="125"/>
        <v/>
      </c>
      <c r="Z95" s="79" t="str">
        <f>IF(Y95="","",MAX(Z$11:Z94)+1)</f>
        <v/>
      </c>
      <c r="AA95" s="57" t="s">
        <v>0</v>
      </c>
      <c r="AB95" s="149"/>
      <c r="AC95" s="57" t="s">
        <v>0</v>
      </c>
      <c r="AD95" s="23" t="str">
        <f t="shared" si="126"/>
        <v/>
      </c>
      <c r="AE95" s="57" t="s">
        <v>0</v>
      </c>
      <c r="AF95" s="191" t="str">
        <f t="shared" si="127"/>
        <v>CRO</v>
      </c>
      <c r="AG95" s="57" t="s">
        <v>0</v>
      </c>
      <c r="AH95" s="62" t="str">
        <f t="shared" si="128"/>
        <v>KAP</v>
      </c>
      <c r="AI95" s="36" t="str">
        <f t="shared" si="129"/>
        <v>OK Kapela</v>
      </c>
      <c r="AJ95" s="86" t="str">
        <f t="shared" si="102"/>
        <v/>
      </c>
      <c r="AK95" s="36" t="str" cm="1">
        <f t="array" ref="AK95">IF(AJ95="",""&amp;AI95,IF(AJ95="NEMA",AI95,INDEX(klub_naziv,MATCH(INDEX(klubAlias_klubId,AJ95),klub_id,0))))</f>
        <v>OK Kapela</v>
      </c>
      <c r="AL95" s="36" t="str" cm="1">
        <f t="array" ref="AL95">IFERROR(INDEX(registarNatjecatelji,CG95,4),"")</f>
        <v>OK Kapela</v>
      </c>
      <c r="AM95" s="86" t="str">
        <f t="shared" si="130"/>
        <v/>
      </c>
      <c r="AN95" s="79" t="str">
        <f t="shared" si="131"/>
        <v>OK Kapela</v>
      </c>
      <c r="AO95" s="57" t="s">
        <v>0</v>
      </c>
      <c r="AP95" s="95" t="str">
        <f>IF(AJ95&lt;&gt;"NEMA","",IF(IFERROR(MATCH(AI95,AI$11:AI94,0),0)&lt;&gt;0,"",AI95))</f>
        <v/>
      </c>
      <c r="AQ95" s="57" t="s">
        <v>0</v>
      </c>
      <c r="AR95" s="149"/>
      <c r="AS95" s="57" t="s">
        <v>0</v>
      </c>
      <c r="AT95" s="62" t="str">
        <f t="shared" si="132"/>
        <v/>
      </c>
      <c r="AU95" s="36" t="str">
        <f>IF(AT95="","",MAX(AU$11:AU94)+1)</f>
        <v/>
      </c>
      <c r="AV95" s="36" t="str">
        <f t="shared" si="133"/>
        <v/>
      </c>
      <c r="AW95" s="36" t="str">
        <f t="shared" si="134"/>
        <v/>
      </c>
      <c r="AX95" s="36" t="str">
        <f>IF(AR95="","",MAX(AX$11:AX94)+1)</f>
        <v/>
      </c>
      <c r="AY95" s="103" t="str">
        <f t="shared" si="135"/>
        <v/>
      </c>
      <c r="AZ95" s="79" t="str">
        <f t="shared" si="136"/>
        <v/>
      </c>
      <c r="BA95" s="57" t="s">
        <v>0</v>
      </c>
      <c r="BB95" s="23" t="str">
        <f t="shared" si="137"/>
        <v/>
      </c>
      <c r="BC95" s="57" t="s">
        <v>0</v>
      </c>
      <c r="BD95" s="191" t="str">
        <f t="shared" si="138"/>
        <v>OK Kapela</v>
      </c>
      <c r="BE95" s="57" t="s">
        <v>0</v>
      </c>
      <c r="BF95" s="68" t="str">
        <f t="shared" si="139"/>
        <v>53:11</v>
      </c>
      <c r="BG95" s="102" t="str">
        <f t="shared" si="140"/>
        <v>0</v>
      </c>
      <c r="BH95" s="238">
        <f t="shared" si="141"/>
        <v>3191</v>
      </c>
      <c r="BI95" s="239">
        <f t="shared" si="103"/>
        <v>1</v>
      </c>
      <c r="BJ95" s="57" t="s">
        <v>0</v>
      </c>
      <c r="BK95" s="62" t="str">
        <f t="shared" si="142"/>
        <v>Vlatko</v>
      </c>
      <c r="BL95" s="36" t="str">
        <f t="shared" si="143"/>
        <v>Tounec</v>
      </c>
      <c r="BM95" s="86">
        <f t="shared" si="104"/>
        <v>1072</v>
      </c>
      <c r="BN95" s="86" t="str">
        <f t="shared" si="105"/>
        <v/>
      </c>
      <c r="BO95" s="36" t="str">
        <f t="shared" si="106"/>
        <v>Vlatko</v>
      </c>
      <c r="BP95" s="79" t="str">
        <f t="shared" si="107"/>
        <v>Tounec</v>
      </c>
      <c r="BQ95" s="57" t="s">
        <v>0</v>
      </c>
      <c r="BR95" s="95" t="str">
        <f t="shared" si="108"/>
        <v/>
      </c>
      <c r="BS95" s="57" t="s">
        <v>0</v>
      </c>
      <c r="BT95" s="23" t="str">
        <f>IF(OR(BB95&lt;&gt;"NEMA",BR95&lt;&gt;""),"","SELECT '"&amp;BA95&amp;"',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5" s="57" t="s">
        <v>0</v>
      </c>
      <c r="BV95" s="172"/>
      <c r="BW95" s="172"/>
      <c r="BX95" s="172"/>
      <c r="BY95" s="57" t="s">
        <v>0</v>
      </c>
      <c r="BZ95" s="62" t="str">
        <f t="shared" si="109"/>
        <v>Vlatko – Tounec – OK Kapela – M45</v>
      </c>
      <c r="CA95" s="63">
        <f t="shared" si="144"/>
        <v>314</v>
      </c>
      <c r="CB95" s="57" t="s">
        <v>0</v>
      </c>
      <c r="CC95" s="62" t="str">
        <f t="shared" si="110"/>
        <v>Vlatko – Tounec – OK Kapela</v>
      </c>
      <c r="CD95" s="63">
        <f t="shared" si="145"/>
        <v>314</v>
      </c>
      <c r="CE95" s="57" t="s">
        <v>0</v>
      </c>
      <c r="CF95" s="62" t="str">
        <f t="shared" si="111"/>
        <v>Vlatko – Tounec</v>
      </c>
      <c r="CG95" s="63">
        <f t="shared" si="146"/>
        <v>314</v>
      </c>
      <c r="CH95" s="57" t="s">
        <v>0</v>
      </c>
      <c r="CI95" s="68">
        <f t="shared" si="147"/>
        <v>314</v>
      </c>
      <c r="CJ95" s="86" cm="1">
        <f t="array" ref="CJ95">IF(CI95="","",INDEX(imePrezime_id,CI95,0))</f>
        <v>1072</v>
      </c>
      <c r="CK95" s="63" t="str">
        <f t="shared" si="112"/>
        <v/>
      </c>
      <c r="CL95" s="57" t="s">
        <v>0</v>
      </c>
      <c r="CM95" s="23" t="str">
        <f t="shared" si="113"/>
        <v/>
      </c>
      <c r="CN95" s="57" t="s">
        <v>0</v>
      </c>
      <c r="CO95" s="149"/>
      <c r="CP95" s="57" t="s">
        <v>0</v>
      </c>
      <c r="CQ95" s="62" t="str">
        <f t="shared" si="114"/>
        <v/>
      </c>
      <c r="CR95" s="86" t="str">
        <f>IF(CO95="","",MAX(CR$11:CR94)+1)</f>
        <v/>
      </c>
      <c r="CS95" s="63" t="str">
        <f t="shared" si="115"/>
        <v/>
      </c>
      <c r="CT95" s="57" t="s">
        <v>0</v>
      </c>
      <c r="CU95" s="23" t="str">
        <f t="shared" si="148"/>
        <v/>
      </c>
      <c r="CV95" s="57" t="s">
        <v>0</v>
      </c>
      <c r="CW95" s="72" t="str">
        <f>IF(AND(CG95="NEMA",CK95=""),MAX(CW$11:CW94)+1,"")</f>
        <v/>
      </c>
      <c r="CX95" t="s">
        <v>0</v>
      </c>
      <c r="CY95" s="152" t="str">
        <f t="shared" si="116"/>
        <v>M</v>
      </c>
      <c r="CZ95" t="s">
        <v>0</v>
      </c>
      <c r="DA95" s="62" t="str">
        <f t="shared" si="117"/>
        <v/>
      </c>
      <c r="DB95" s="79" t="str">
        <f t="shared" si="118"/>
        <v/>
      </c>
      <c r="DC95" t="s">
        <v>0</v>
      </c>
      <c r="DD95" s="23" t="str">
        <f t="shared" si="149"/>
        <v/>
      </c>
      <c r="DE95" s="57" t="s">
        <v>0</v>
      </c>
      <c r="DF95" s="95" t="str">
        <f t="shared" si="119"/>
        <v>ime-pre-klu-kat</v>
      </c>
      <c r="DG95" s="57" t="s">
        <v>0</v>
      </c>
      <c r="DH95" s="68">
        <f>IF(BZ95="","",MAX(DH$11:DH94)+1)</f>
        <v>1070</v>
      </c>
      <c r="DI95" s="86">
        <f t="shared" si="120"/>
        <v>1011</v>
      </c>
      <c r="DJ95" s="86">
        <f t="shared" si="150"/>
        <v>1072</v>
      </c>
      <c r="DK95" s="86">
        <f t="shared" si="121"/>
        <v>3191</v>
      </c>
      <c r="DL95" s="86">
        <f t="shared" si="122"/>
        <v>1</v>
      </c>
      <c r="DM95" s="86">
        <f t="shared" si="123"/>
        <v>1</v>
      </c>
      <c r="DN95" s="86">
        <f t="shared" si="151"/>
        <v>1</v>
      </c>
      <c r="DO95" s="86"/>
      <c r="DP95" s="86"/>
      <c r="DQ95" s="86"/>
      <c r="DR95" s="63" t="e">
        <f>IF(#REF!="","",#REF!)</f>
        <v>#REF!</v>
      </c>
      <c r="DS95" s="57" t="s">
        <v>0</v>
      </c>
    </row>
    <row r="96" spans="1:123" x14ac:dyDescent="0.25">
      <c r="A96" t="s">
        <v>0</v>
      </c>
      <c r="B96" s="62" t="str">
        <f>IF(csv!E87="","",csv!S87)</f>
        <v>M45</v>
      </c>
      <c r="C96" s="36" t="s">
        <v>0</v>
      </c>
      <c r="D96" s="36" t="str">
        <f>IF(csv!E87="","",csv!E87)</f>
        <v>Ivan</v>
      </c>
      <c r="E96" s="36" t="str">
        <f>IF(csv!D87="","",csv!D87)</f>
        <v>Posinjak</v>
      </c>
      <c r="F96" s="36" t="s">
        <v>0</v>
      </c>
      <c r="G96" s="86" t="str">
        <f>IF(csv!L87="","",csv!L87)</f>
        <v>54:37</v>
      </c>
      <c r="H96" s="86" t="str">
        <f>IF(csv!M87="","",csv!M87)</f>
        <v>0</v>
      </c>
      <c r="I96" s="36" t="s">
        <v>0</v>
      </c>
      <c r="J96" s="36" t="str">
        <f>IF(csv!O87="","",csv!O87)</f>
        <v>KAP</v>
      </c>
      <c r="K96" s="36" t="str">
        <f>IF(csv!P87="","",csv!P87)</f>
        <v>OK Kapela</v>
      </c>
      <c r="L96" s="36" t="s">
        <v>0</v>
      </c>
      <c r="M96" s="79" t="str">
        <f>IF(csv!Q87="","",csv!Q87)</f>
        <v>CRO</v>
      </c>
      <c r="N96" s="57" t="s">
        <v>0</v>
      </c>
      <c r="O96" s="62" t="str">
        <f>IF(csv!E87="","",csv!S87)</f>
        <v>M45</v>
      </c>
      <c r="P96" s="86">
        <f>IF(O96="","",IF(COUNTIF(O$11:O95,O96)=0,P95+1,P95))</f>
        <v>8</v>
      </c>
      <c r="Q96" s="102">
        <f t="shared" si="98"/>
        <v>106</v>
      </c>
      <c r="R96" s="103" t="str" cm="1">
        <f t="array" ref="R96">IF(S96="","",INDEX(natjecanjeStaze_naziv,MATCH(S96,natjecanjeStaze_stazaId,0)))</f>
        <v>M45 – Ž20 – Ž35</v>
      </c>
      <c r="S96" s="63">
        <f t="shared" si="99"/>
        <v>1011</v>
      </c>
      <c r="T96" s="57" t="s">
        <v>0</v>
      </c>
      <c r="U96" s="191" t="str">
        <f t="shared" si="100"/>
        <v>M45</v>
      </c>
      <c r="V96" s="57" t="s">
        <v>0</v>
      </c>
      <c r="W96" s="62" t="str">
        <f t="shared" si="124"/>
        <v>CRO</v>
      </c>
      <c r="X96" s="86">
        <f t="shared" si="101"/>
        <v>1</v>
      </c>
      <c r="Y96" s="36" t="str">
        <f t="shared" si="125"/>
        <v/>
      </c>
      <c r="Z96" s="79" t="str">
        <f>IF(Y96="","",MAX(Z$11:Z95)+1)</f>
        <v/>
      </c>
      <c r="AA96" s="57" t="s">
        <v>0</v>
      </c>
      <c r="AB96" s="149"/>
      <c r="AC96" s="57" t="s">
        <v>0</v>
      </c>
      <c r="AD96" s="23" t="str">
        <f t="shared" si="126"/>
        <v/>
      </c>
      <c r="AE96" s="57" t="s">
        <v>0</v>
      </c>
      <c r="AF96" s="191" t="str">
        <f t="shared" si="127"/>
        <v>CRO</v>
      </c>
      <c r="AG96" s="57" t="s">
        <v>0</v>
      </c>
      <c r="AH96" s="62" t="str">
        <f t="shared" si="128"/>
        <v>KAP</v>
      </c>
      <c r="AI96" s="36" t="str">
        <f t="shared" si="129"/>
        <v>OK Kapela</v>
      </c>
      <c r="AJ96" s="86" t="str">
        <f t="shared" si="102"/>
        <v/>
      </c>
      <c r="AK96" s="36" t="str" cm="1">
        <f t="array" ref="AK96">IF(AJ96="",""&amp;AI96,IF(AJ96="NEMA",AI96,INDEX(klub_naziv,MATCH(INDEX(klubAlias_klubId,AJ96),klub_id,0))))</f>
        <v>OK Kapela</v>
      </c>
      <c r="AL96" s="36" t="str" cm="1">
        <f t="array" ref="AL96">IFERROR(INDEX(registarNatjecatelji,CG96,4),"")</f>
        <v>OK Kapela</v>
      </c>
      <c r="AM96" s="86" t="str">
        <f t="shared" si="130"/>
        <v/>
      </c>
      <c r="AN96" s="79" t="str">
        <f t="shared" si="131"/>
        <v>OK Kapela</v>
      </c>
      <c r="AO96" s="57" t="s">
        <v>0</v>
      </c>
      <c r="AP96" s="95" t="str">
        <f>IF(AJ96&lt;&gt;"NEMA","",IF(IFERROR(MATCH(AI96,AI$11:AI95,0),0)&lt;&gt;0,"",AI96))</f>
        <v/>
      </c>
      <c r="AQ96" s="57" t="s">
        <v>0</v>
      </c>
      <c r="AR96" s="149"/>
      <c r="AS96" s="57" t="s">
        <v>0</v>
      </c>
      <c r="AT96" s="62" t="str">
        <f t="shared" si="132"/>
        <v/>
      </c>
      <c r="AU96" s="36" t="str">
        <f>IF(AT96="","",MAX(AU$11:AU95)+1)</f>
        <v/>
      </c>
      <c r="AV96" s="36" t="str">
        <f t="shared" si="133"/>
        <v/>
      </c>
      <c r="AW96" s="36" t="str">
        <f t="shared" si="134"/>
        <v/>
      </c>
      <c r="AX96" s="36" t="str">
        <f>IF(AR96="","",MAX(AX$11:AX95)+1)</f>
        <v/>
      </c>
      <c r="AY96" s="103" t="str">
        <f t="shared" si="135"/>
        <v/>
      </c>
      <c r="AZ96" s="79" t="str">
        <f t="shared" si="136"/>
        <v/>
      </c>
      <c r="BA96" s="57" t="s">
        <v>0</v>
      </c>
      <c r="BB96" s="23" t="str">
        <f t="shared" si="137"/>
        <v/>
      </c>
      <c r="BC96" s="57" t="s">
        <v>0</v>
      </c>
      <c r="BD96" s="191" t="str">
        <f t="shared" si="138"/>
        <v>OK Kapela</v>
      </c>
      <c r="BE96" s="57" t="s">
        <v>0</v>
      </c>
      <c r="BF96" s="68" t="str">
        <f t="shared" si="139"/>
        <v>54:37</v>
      </c>
      <c r="BG96" s="102" t="str">
        <f t="shared" si="140"/>
        <v>0</v>
      </c>
      <c r="BH96" s="238">
        <f t="shared" si="141"/>
        <v>3277</v>
      </c>
      <c r="BI96" s="239">
        <f t="shared" si="103"/>
        <v>1</v>
      </c>
      <c r="BJ96" s="57" t="s">
        <v>0</v>
      </c>
      <c r="BK96" s="62" t="str">
        <f t="shared" si="142"/>
        <v>Ivan</v>
      </c>
      <c r="BL96" s="36" t="str">
        <f t="shared" si="143"/>
        <v>Posinjak</v>
      </c>
      <c r="BM96" s="86">
        <f t="shared" si="104"/>
        <v>1500</v>
      </c>
      <c r="BN96" s="86" t="str">
        <f t="shared" si="105"/>
        <v/>
      </c>
      <c r="BO96" s="36" t="str">
        <f t="shared" si="106"/>
        <v>Ivan</v>
      </c>
      <c r="BP96" s="79" t="str">
        <f t="shared" si="107"/>
        <v>Posinjak</v>
      </c>
      <c r="BQ96" s="57" t="s">
        <v>0</v>
      </c>
      <c r="BR96" s="95" t="str">
        <f t="shared" si="108"/>
        <v/>
      </c>
      <c r="BS96" s="57" t="s">
        <v>0</v>
      </c>
      <c r="BT96" s="23" t="str">
        <f>IF(OR(BB96&lt;&gt;"NEMA",BR96&lt;&gt;""),"","SELECT '"&amp;BA96&amp;"',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6" s="57" t="s">
        <v>0</v>
      </c>
      <c r="BV96" s="172"/>
      <c r="BW96" s="172"/>
      <c r="BX96" s="172"/>
      <c r="BY96" s="57" t="s">
        <v>0</v>
      </c>
      <c r="BZ96" s="62" t="str">
        <f t="shared" si="109"/>
        <v>Ivan – Posinjak – OK Kapela – M45</v>
      </c>
      <c r="CA96" s="63">
        <f t="shared" si="144"/>
        <v>293</v>
      </c>
      <c r="CB96" s="57" t="s">
        <v>0</v>
      </c>
      <c r="CC96" s="62" t="str">
        <f t="shared" si="110"/>
        <v>Ivan – Posinjak – OK Kapela</v>
      </c>
      <c r="CD96" s="63">
        <f t="shared" si="145"/>
        <v>293</v>
      </c>
      <c r="CE96" s="57" t="s">
        <v>0</v>
      </c>
      <c r="CF96" s="62" t="str">
        <f t="shared" si="111"/>
        <v>Ivan – Posinjak</v>
      </c>
      <c r="CG96" s="63">
        <f t="shared" si="146"/>
        <v>293</v>
      </c>
      <c r="CH96" s="57" t="s">
        <v>0</v>
      </c>
      <c r="CI96" s="68">
        <f t="shared" si="147"/>
        <v>293</v>
      </c>
      <c r="CJ96" s="86" cm="1">
        <f t="array" ref="CJ96">IF(CI96="","",INDEX(imePrezime_id,CI96,0))</f>
        <v>1500</v>
      </c>
      <c r="CK96" s="63" t="str">
        <f t="shared" si="112"/>
        <v/>
      </c>
      <c r="CL96" s="57" t="s">
        <v>0</v>
      </c>
      <c r="CM96" s="23" t="str">
        <f t="shared" si="113"/>
        <v/>
      </c>
      <c r="CN96" s="57" t="s">
        <v>0</v>
      </c>
      <c r="CO96" s="149"/>
      <c r="CP96" s="57" t="s">
        <v>0</v>
      </c>
      <c r="CQ96" s="62" t="str">
        <f t="shared" si="114"/>
        <v/>
      </c>
      <c r="CR96" s="86" t="str">
        <f>IF(CO96="","",MAX(CR$11:CR95)+1)</f>
        <v/>
      </c>
      <c r="CS96" s="63" t="str">
        <f t="shared" si="115"/>
        <v/>
      </c>
      <c r="CT96" s="57" t="s">
        <v>0</v>
      </c>
      <c r="CU96" s="23" t="str">
        <f t="shared" si="148"/>
        <v/>
      </c>
      <c r="CV96" s="57" t="s">
        <v>0</v>
      </c>
      <c r="CW96" s="72" t="str">
        <f>IF(AND(CG96="NEMA",CK96=""),MAX(CW$11:CW95)+1,"")</f>
        <v/>
      </c>
      <c r="CX96" t="s">
        <v>0</v>
      </c>
      <c r="CY96" s="152" t="str">
        <f t="shared" si="116"/>
        <v>M</v>
      </c>
      <c r="CZ96" t="s">
        <v>0</v>
      </c>
      <c r="DA96" s="62" t="str">
        <f t="shared" si="117"/>
        <v/>
      </c>
      <c r="DB96" s="79" t="str">
        <f t="shared" si="118"/>
        <v/>
      </c>
      <c r="DC96" t="s">
        <v>0</v>
      </c>
      <c r="DD96" s="23" t="str">
        <f t="shared" si="149"/>
        <v/>
      </c>
      <c r="DE96" s="57" t="s">
        <v>0</v>
      </c>
      <c r="DF96" s="95" t="str">
        <f t="shared" si="119"/>
        <v>ime-pre-klu-kat</v>
      </c>
      <c r="DG96" s="57" t="s">
        <v>0</v>
      </c>
      <c r="DH96" s="68">
        <f>IF(BZ96="","",MAX(DH$11:DH95)+1)</f>
        <v>1071</v>
      </c>
      <c r="DI96" s="86">
        <f t="shared" si="120"/>
        <v>1011</v>
      </c>
      <c r="DJ96" s="86">
        <f t="shared" si="150"/>
        <v>1500</v>
      </c>
      <c r="DK96" s="86">
        <f t="shared" si="121"/>
        <v>3277</v>
      </c>
      <c r="DL96" s="86">
        <f t="shared" si="122"/>
        <v>1</v>
      </c>
      <c r="DM96" s="86">
        <f t="shared" si="123"/>
        <v>1</v>
      </c>
      <c r="DN96" s="86">
        <f t="shared" si="151"/>
        <v>1</v>
      </c>
      <c r="DO96" s="86"/>
      <c r="DP96" s="86"/>
      <c r="DQ96" s="86"/>
      <c r="DR96" s="63" t="e">
        <f>IF(#REF!="","",#REF!)</f>
        <v>#REF!</v>
      </c>
      <c r="DS96" s="57" t="s">
        <v>0</v>
      </c>
    </row>
    <row r="97" spans="1:123" x14ac:dyDescent="0.25">
      <c r="A97" t="s">
        <v>0</v>
      </c>
      <c r="B97" s="62" t="str">
        <f>IF(csv!E88="","",csv!S88)</f>
        <v>M45</v>
      </c>
      <c r="C97" s="36" t="s">
        <v>0</v>
      </c>
      <c r="D97" s="36" t="str">
        <f>IF(csv!E88="","",csv!E88)</f>
        <v>Hrvoje</v>
      </c>
      <c r="E97" s="36" t="str">
        <f>IF(csv!D88="","",csv!D88)</f>
        <v>Jelinić</v>
      </c>
      <c r="F97" s="36" t="s">
        <v>0</v>
      </c>
      <c r="G97" s="86" t="str">
        <f>IF(csv!L88="","",csv!L88)</f>
        <v>57:30</v>
      </c>
      <c r="H97" s="86" t="str">
        <f>IF(csv!M88="","",csv!M88)</f>
        <v>0</v>
      </c>
      <c r="I97" s="36" t="s">
        <v>0</v>
      </c>
      <c r="J97" s="36" t="str">
        <f>IF(csv!O88="","",csv!O88)</f>
        <v>JAP</v>
      </c>
      <c r="K97" s="36" t="str">
        <f>IF(csv!P88="","",csv!P88)</f>
        <v>OK Japetic</v>
      </c>
      <c r="L97" s="36" t="s">
        <v>0</v>
      </c>
      <c r="M97" s="79" t="str">
        <f>IF(csv!Q88="","",csv!Q88)</f>
        <v>CRO</v>
      </c>
      <c r="N97" s="57" t="s">
        <v>0</v>
      </c>
      <c r="O97" s="62" t="str">
        <f>IF(csv!E88="","",csv!S88)</f>
        <v>M45</v>
      </c>
      <c r="P97" s="86">
        <f>IF(O97="","",IF(COUNTIF(O$11:O96,O97)=0,P96+1,P96))</f>
        <v>8</v>
      </c>
      <c r="Q97" s="102">
        <f t="shared" si="98"/>
        <v>106</v>
      </c>
      <c r="R97" s="103" t="str" cm="1">
        <f t="array" ref="R97">IF(S97="","",INDEX(natjecanjeStaze_naziv,MATCH(S97,natjecanjeStaze_stazaId,0)))</f>
        <v>M45 – Ž20 – Ž35</v>
      </c>
      <c r="S97" s="63">
        <f t="shared" si="99"/>
        <v>1011</v>
      </c>
      <c r="T97" s="57" t="s">
        <v>0</v>
      </c>
      <c r="U97" s="191" t="str">
        <f t="shared" si="100"/>
        <v>M45</v>
      </c>
      <c r="V97" s="57" t="s">
        <v>0</v>
      </c>
      <c r="W97" s="62" t="str">
        <f t="shared" si="124"/>
        <v>CRO</v>
      </c>
      <c r="X97" s="86">
        <f t="shared" si="101"/>
        <v>1</v>
      </c>
      <c r="Y97" s="36" t="str">
        <f t="shared" si="125"/>
        <v/>
      </c>
      <c r="Z97" s="79" t="str">
        <f>IF(Y97="","",MAX(Z$11:Z96)+1)</f>
        <v/>
      </c>
      <c r="AA97" s="57" t="s">
        <v>0</v>
      </c>
      <c r="AB97" s="149"/>
      <c r="AC97" s="57" t="s">
        <v>0</v>
      </c>
      <c r="AD97" s="23" t="str">
        <f t="shared" si="126"/>
        <v/>
      </c>
      <c r="AE97" s="57" t="s">
        <v>0</v>
      </c>
      <c r="AF97" s="191" t="str">
        <f t="shared" si="127"/>
        <v>CRO</v>
      </c>
      <c r="AG97" s="57" t="s">
        <v>0</v>
      </c>
      <c r="AH97" s="62" t="str">
        <f t="shared" si="128"/>
        <v>JAP</v>
      </c>
      <c r="AI97" s="36" t="str">
        <f t="shared" si="129"/>
        <v>OK Japetic</v>
      </c>
      <c r="AJ97" s="86">
        <f t="shared" si="102"/>
        <v>1</v>
      </c>
      <c r="AK97" s="36" t="str" cm="1">
        <f t="array" ref="AK97">IF(AJ97="",""&amp;AI97,IF(AJ97="NEMA",AI97,INDEX(klub_naziv,MATCH(INDEX(klubAlias_klubId,AJ97),klub_id,0))))</f>
        <v>OK Japetić</v>
      </c>
      <c r="AL97" s="36" t="str" cm="1">
        <f t="array" ref="AL97">IFERROR(INDEX(registarNatjecatelji,CG97,4),"")</f>
        <v>OK Japetić</v>
      </c>
      <c r="AM97" s="86" t="str">
        <f t="shared" si="130"/>
        <v/>
      </c>
      <c r="AN97" s="79" t="str">
        <f t="shared" si="131"/>
        <v>OK Japetić</v>
      </c>
      <c r="AO97" s="57" t="s">
        <v>0</v>
      </c>
      <c r="AP97" s="95" t="str">
        <f>IF(AJ97&lt;&gt;"NEMA","",IF(IFERROR(MATCH(AI97,AI$11:AI96,0),0)&lt;&gt;0,"",AI97))</f>
        <v/>
      </c>
      <c r="AQ97" s="57" t="s">
        <v>0</v>
      </c>
      <c r="AR97" s="149"/>
      <c r="AS97" s="57" t="s">
        <v>0</v>
      </c>
      <c r="AT97" s="62" t="str">
        <f t="shared" si="132"/>
        <v/>
      </c>
      <c r="AU97" s="36" t="str">
        <f>IF(AT97="","",MAX(AU$11:AU96)+1)</f>
        <v/>
      </c>
      <c r="AV97" s="36" t="str">
        <f t="shared" si="133"/>
        <v/>
      </c>
      <c r="AW97" s="36" t="str">
        <f t="shared" si="134"/>
        <v/>
      </c>
      <c r="AX97" s="36" t="str">
        <f>IF(AR97="","",MAX(AX$11:AX96)+1)</f>
        <v/>
      </c>
      <c r="AY97" s="103" t="str">
        <f t="shared" si="135"/>
        <v/>
      </c>
      <c r="AZ97" s="79" t="str">
        <f t="shared" si="136"/>
        <v/>
      </c>
      <c r="BA97" s="57" t="s">
        <v>0</v>
      </c>
      <c r="BB97" s="23" t="str">
        <f t="shared" si="137"/>
        <v/>
      </c>
      <c r="BC97" s="57" t="s">
        <v>0</v>
      </c>
      <c r="BD97" s="191" t="str">
        <f t="shared" si="138"/>
        <v>OK Japetić</v>
      </c>
      <c r="BE97" s="57" t="s">
        <v>0</v>
      </c>
      <c r="BF97" s="68" t="str">
        <f t="shared" si="139"/>
        <v>57:30</v>
      </c>
      <c r="BG97" s="102" t="str">
        <f t="shared" si="140"/>
        <v>0</v>
      </c>
      <c r="BH97" s="238">
        <f t="shared" si="141"/>
        <v>3450</v>
      </c>
      <c r="BI97" s="239">
        <f t="shared" si="103"/>
        <v>1</v>
      </c>
      <c r="BJ97" s="57" t="s">
        <v>0</v>
      </c>
      <c r="BK97" s="62" t="str">
        <f t="shared" si="142"/>
        <v>Hrvoje</v>
      </c>
      <c r="BL97" s="36" t="str">
        <f t="shared" si="143"/>
        <v>Jelinić</v>
      </c>
      <c r="BM97" s="86">
        <f t="shared" si="104"/>
        <v>1576</v>
      </c>
      <c r="BN97" s="86" t="str">
        <f t="shared" si="105"/>
        <v/>
      </c>
      <c r="BO97" s="36" t="str">
        <f t="shared" si="106"/>
        <v>Hrvoje</v>
      </c>
      <c r="BP97" s="79" t="str">
        <f t="shared" si="107"/>
        <v>Jelinić</v>
      </c>
      <c r="BQ97" s="57" t="s">
        <v>0</v>
      </c>
      <c r="BR97" s="95" t="str">
        <f t="shared" si="108"/>
        <v/>
      </c>
      <c r="BS97" s="57" t="s">
        <v>0</v>
      </c>
      <c r="BT97" s="23" t="str">
        <f>IF(OR(BB97&lt;&gt;"NEMA",BR97&lt;&gt;""),"","SELECT '"&amp;BA97&amp;"',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7" s="57" t="s">
        <v>0</v>
      </c>
      <c r="BV97" s="172"/>
      <c r="BW97" s="172"/>
      <c r="BX97" s="172"/>
      <c r="BY97" s="57" t="s">
        <v>0</v>
      </c>
      <c r="BZ97" s="62" t="str">
        <f t="shared" si="109"/>
        <v>Hrvoje – Jelinić – OK Japetić – M45</v>
      </c>
      <c r="CA97" s="63">
        <f t="shared" si="144"/>
        <v>94</v>
      </c>
      <c r="CB97" s="57" t="s">
        <v>0</v>
      </c>
      <c r="CC97" s="62" t="str">
        <f t="shared" si="110"/>
        <v>Hrvoje – Jelinić – OK Japetić</v>
      </c>
      <c r="CD97" s="63">
        <f t="shared" si="145"/>
        <v>94</v>
      </c>
      <c r="CE97" s="57" t="s">
        <v>0</v>
      </c>
      <c r="CF97" s="62" t="str">
        <f t="shared" si="111"/>
        <v>Hrvoje – Jelinić</v>
      </c>
      <c r="CG97" s="63">
        <f t="shared" si="146"/>
        <v>94</v>
      </c>
      <c r="CH97" s="57" t="s">
        <v>0</v>
      </c>
      <c r="CI97" s="68">
        <f t="shared" si="147"/>
        <v>94</v>
      </c>
      <c r="CJ97" s="86" cm="1">
        <f t="array" ref="CJ97">IF(CI97="","",INDEX(imePrezime_id,CI97,0))</f>
        <v>1576</v>
      </c>
      <c r="CK97" s="63" t="str">
        <f t="shared" si="112"/>
        <v/>
      </c>
      <c r="CL97" s="57" t="s">
        <v>0</v>
      </c>
      <c r="CM97" s="23" t="str">
        <f t="shared" si="113"/>
        <v/>
      </c>
      <c r="CN97" s="57" t="s">
        <v>0</v>
      </c>
      <c r="CO97" s="149"/>
      <c r="CP97" s="57" t="s">
        <v>0</v>
      </c>
      <c r="CQ97" s="62" t="str">
        <f t="shared" si="114"/>
        <v/>
      </c>
      <c r="CR97" s="86" t="str">
        <f>IF(CO97="","",MAX(CR$11:CR96)+1)</f>
        <v/>
      </c>
      <c r="CS97" s="63" t="str">
        <f t="shared" si="115"/>
        <v/>
      </c>
      <c r="CT97" s="57" t="s">
        <v>0</v>
      </c>
      <c r="CU97" s="23" t="str">
        <f t="shared" si="148"/>
        <v/>
      </c>
      <c r="CV97" s="57" t="s">
        <v>0</v>
      </c>
      <c r="CW97" s="72" t="str">
        <f>IF(AND(CG97="NEMA",CK97=""),MAX(CW$11:CW96)+1,"")</f>
        <v/>
      </c>
      <c r="CX97" t="s">
        <v>0</v>
      </c>
      <c r="CY97" s="152" t="str">
        <f t="shared" si="116"/>
        <v>M</v>
      </c>
      <c r="CZ97" t="s">
        <v>0</v>
      </c>
      <c r="DA97" s="62" t="str">
        <f t="shared" si="117"/>
        <v/>
      </c>
      <c r="DB97" s="79" t="str">
        <f t="shared" si="118"/>
        <v/>
      </c>
      <c r="DC97" t="s">
        <v>0</v>
      </c>
      <c r="DD97" s="23" t="str">
        <f t="shared" si="149"/>
        <v/>
      </c>
      <c r="DE97" s="57" t="s">
        <v>0</v>
      </c>
      <c r="DF97" s="95" t="str">
        <f t="shared" si="119"/>
        <v>ime-pre-klu(ali)-kat</v>
      </c>
      <c r="DG97" s="57" t="s">
        <v>0</v>
      </c>
      <c r="DH97" s="68">
        <f>IF(BZ97="","",MAX(DH$11:DH96)+1)</f>
        <v>1072</v>
      </c>
      <c r="DI97" s="86">
        <f t="shared" si="120"/>
        <v>1011</v>
      </c>
      <c r="DJ97" s="86">
        <f t="shared" si="150"/>
        <v>1576</v>
      </c>
      <c r="DK97" s="86">
        <f t="shared" si="121"/>
        <v>3450</v>
      </c>
      <c r="DL97" s="86">
        <f t="shared" si="122"/>
        <v>1</v>
      </c>
      <c r="DM97" s="86">
        <f t="shared" si="123"/>
        <v>1</v>
      </c>
      <c r="DN97" s="86">
        <f t="shared" si="151"/>
        <v>3</v>
      </c>
      <c r="DO97" s="86"/>
      <c r="DP97" s="86"/>
      <c r="DQ97" s="86"/>
      <c r="DR97" s="63" t="e">
        <f>IF(#REF!="","",#REF!)</f>
        <v>#REF!</v>
      </c>
      <c r="DS97" s="57" t="s">
        <v>0</v>
      </c>
    </row>
    <row r="98" spans="1:123" x14ac:dyDescent="0.25">
      <c r="A98" t="s">
        <v>0</v>
      </c>
      <c r="B98" s="62" t="str">
        <f>IF(csv!E89="","",csv!S89)</f>
        <v>M45</v>
      </c>
      <c r="C98" s="36" t="s">
        <v>0</v>
      </c>
      <c r="D98" s="36" t="str">
        <f>IF(csv!E89="","",csv!E89)</f>
        <v>Damir</v>
      </c>
      <c r="E98" s="36" t="str">
        <f>IF(csv!D89="","",csv!D89)</f>
        <v>Hercigonja</v>
      </c>
      <c r="F98" s="36" t="s">
        <v>0</v>
      </c>
      <c r="G98" s="86" t="str">
        <f>IF(csv!L89="","",csv!L89)</f>
        <v>58:07</v>
      </c>
      <c r="H98" s="86" t="str">
        <f>IF(csv!M89="","",csv!M89)</f>
        <v>0</v>
      </c>
      <c r="I98" s="36" t="s">
        <v>0</v>
      </c>
      <c r="J98" s="36" t="str">
        <f>IF(csv!O89="","",csv!O89)</f>
        <v>KAP</v>
      </c>
      <c r="K98" s="36" t="str">
        <f>IF(csv!P89="","",csv!P89)</f>
        <v>OK Kapela</v>
      </c>
      <c r="L98" s="36" t="s">
        <v>0</v>
      </c>
      <c r="M98" s="79" t="str">
        <f>IF(csv!Q89="","",csv!Q89)</f>
        <v>CRO</v>
      </c>
      <c r="N98" s="57" t="s">
        <v>0</v>
      </c>
      <c r="O98" s="62" t="str">
        <f>IF(csv!E89="","",csv!S89)</f>
        <v>M45</v>
      </c>
      <c r="P98" s="86">
        <f>IF(O98="","",IF(COUNTIF(O$11:O97,O98)=0,P97+1,P97))</f>
        <v>8</v>
      </c>
      <c r="Q98" s="102">
        <f t="shared" si="98"/>
        <v>106</v>
      </c>
      <c r="R98" s="103" t="str" cm="1">
        <f t="array" ref="R98">IF(S98="","",INDEX(natjecanjeStaze_naziv,MATCH(S98,natjecanjeStaze_stazaId,0)))</f>
        <v>M45 – Ž20 – Ž35</v>
      </c>
      <c r="S98" s="63">
        <f t="shared" si="99"/>
        <v>1011</v>
      </c>
      <c r="T98" s="57" t="s">
        <v>0</v>
      </c>
      <c r="U98" s="191" t="str">
        <f t="shared" si="100"/>
        <v>M45</v>
      </c>
      <c r="V98" s="57" t="s">
        <v>0</v>
      </c>
      <c r="W98" s="62" t="str">
        <f t="shared" si="124"/>
        <v>CRO</v>
      </c>
      <c r="X98" s="86">
        <f t="shared" si="101"/>
        <v>1</v>
      </c>
      <c r="Y98" s="36" t="str">
        <f t="shared" si="125"/>
        <v/>
      </c>
      <c r="Z98" s="79" t="str">
        <f>IF(Y98="","",MAX(Z$11:Z97)+1)</f>
        <v/>
      </c>
      <c r="AA98" s="57" t="s">
        <v>0</v>
      </c>
      <c r="AB98" s="149"/>
      <c r="AC98" s="57" t="s">
        <v>0</v>
      </c>
      <c r="AD98" s="23" t="str">
        <f t="shared" si="126"/>
        <v/>
      </c>
      <c r="AE98" s="57" t="s">
        <v>0</v>
      </c>
      <c r="AF98" s="191" t="str">
        <f t="shared" si="127"/>
        <v>CRO</v>
      </c>
      <c r="AG98" s="57" t="s">
        <v>0</v>
      </c>
      <c r="AH98" s="62" t="str">
        <f t="shared" si="128"/>
        <v>KAP</v>
      </c>
      <c r="AI98" s="36" t="str">
        <f t="shared" si="129"/>
        <v>OK Kapela</v>
      </c>
      <c r="AJ98" s="86" t="str">
        <f t="shared" si="102"/>
        <v/>
      </c>
      <c r="AK98" s="36" t="str" cm="1">
        <f t="array" ref="AK98">IF(AJ98="",""&amp;AI98,IF(AJ98="NEMA",AI98,INDEX(klub_naziv,MATCH(INDEX(klubAlias_klubId,AJ98),klub_id,0))))</f>
        <v>OK Kapela</v>
      </c>
      <c r="AL98" s="36" t="str" cm="1">
        <f t="array" ref="AL98">IFERROR(INDEX(registarNatjecatelji,CG98,4),"")</f>
        <v>OK Kapela</v>
      </c>
      <c r="AM98" s="86" t="str">
        <f t="shared" si="130"/>
        <v/>
      </c>
      <c r="AN98" s="79" t="str">
        <f t="shared" si="131"/>
        <v>OK Kapela</v>
      </c>
      <c r="AO98" s="57" t="s">
        <v>0</v>
      </c>
      <c r="AP98" s="95" t="str">
        <f>IF(AJ98&lt;&gt;"NEMA","",IF(IFERROR(MATCH(AI98,AI$11:AI97,0),0)&lt;&gt;0,"",AI98))</f>
        <v/>
      </c>
      <c r="AQ98" s="57" t="s">
        <v>0</v>
      </c>
      <c r="AR98" s="149"/>
      <c r="AS98" s="57" t="s">
        <v>0</v>
      </c>
      <c r="AT98" s="62" t="str">
        <f t="shared" si="132"/>
        <v/>
      </c>
      <c r="AU98" s="36" t="str">
        <f>IF(AT98="","",MAX(AU$11:AU97)+1)</f>
        <v/>
      </c>
      <c r="AV98" s="36" t="str">
        <f t="shared" si="133"/>
        <v/>
      </c>
      <c r="AW98" s="36" t="str">
        <f t="shared" si="134"/>
        <v/>
      </c>
      <c r="AX98" s="36" t="str">
        <f>IF(AR98="","",MAX(AX$11:AX97)+1)</f>
        <v/>
      </c>
      <c r="AY98" s="103" t="str">
        <f t="shared" si="135"/>
        <v/>
      </c>
      <c r="AZ98" s="79" t="str">
        <f t="shared" si="136"/>
        <v/>
      </c>
      <c r="BA98" s="57" t="s">
        <v>0</v>
      </c>
      <c r="BB98" s="23" t="str">
        <f t="shared" si="137"/>
        <v/>
      </c>
      <c r="BC98" s="57" t="s">
        <v>0</v>
      </c>
      <c r="BD98" s="191" t="str">
        <f t="shared" si="138"/>
        <v>OK Kapela</v>
      </c>
      <c r="BE98" s="57" t="s">
        <v>0</v>
      </c>
      <c r="BF98" s="68" t="str">
        <f t="shared" si="139"/>
        <v>58:07</v>
      </c>
      <c r="BG98" s="102" t="str">
        <f t="shared" si="140"/>
        <v>0</v>
      </c>
      <c r="BH98" s="238">
        <f t="shared" si="141"/>
        <v>3487</v>
      </c>
      <c r="BI98" s="239">
        <f t="shared" si="103"/>
        <v>1</v>
      </c>
      <c r="BJ98" s="57" t="s">
        <v>0</v>
      </c>
      <c r="BK98" s="62" t="str">
        <f t="shared" si="142"/>
        <v>Damir</v>
      </c>
      <c r="BL98" s="36" t="str">
        <f t="shared" si="143"/>
        <v>Hercigonja</v>
      </c>
      <c r="BM98" s="86">
        <f t="shared" si="104"/>
        <v>1554</v>
      </c>
      <c r="BN98" s="86" t="str">
        <f t="shared" si="105"/>
        <v/>
      </c>
      <c r="BO98" s="36" t="str">
        <f t="shared" si="106"/>
        <v>Damir</v>
      </c>
      <c r="BP98" s="79" t="str">
        <f t="shared" si="107"/>
        <v>Hercigonja</v>
      </c>
      <c r="BQ98" s="57" t="s">
        <v>0</v>
      </c>
      <c r="BR98" s="95" t="str">
        <f t="shared" si="108"/>
        <v/>
      </c>
      <c r="BS98" s="57" t="s">
        <v>0</v>
      </c>
      <c r="BT98" s="23" t="str">
        <f>IF(OR(BB98&lt;&gt;"NEMA",BR98&lt;&gt;""),"","SELECT '"&amp;BA98&amp;"',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8" s="57" t="s">
        <v>0</v>
      </c>
      <c r="BV98" s="172"/>
      <c r="BW98" s="172"/>
      <c r="BX98" s="172"/>
      <c r="BY98" s="57" t="s">
        <v>0</v>
      </c>
      <c r="BZ98" s="62" t="str">
        <f t="shared" si="109"/>
        <v>Damir – Hercigonja – OK Kapela – M45</v>
      </c>
      <c r="CA98" s="63">
        <f t="shared" si="144"/>
        <v>248</v>
      </c>
      <c r="CB98" s="57" t="s">
        <v>0</v>
      </c>
      <c r="CC98" s="62" t="str">
        <f t="shared" si="110"/>
        <v>Damir – Hercigonja – OK Kapela</v>
      </c>
      <c r="CD98" s="63">
        <f t="shared" si="145"/>
        <v>248</v>
      </c>
      <c r="CE98" s="57" t="s">
        <v>0</v>
      </c>
      <c r="CF98" s="62" t="str">
        <f t="shared" si="111"/>
        <v>Damir – Hercigonja</v>
      </c>
      <c r="CG98" s="63">
        <f t="shared" si="146"/>
        <v>248</v>
      </c>
      <c r="CH98" s="57" t="s">
        <v>0</v>
      </c>
      <c r="CI98" s="68">
        <f t="shared" si="147"/>
        <v>248</v>
      </c>
      <c r="CJ98" s="86" cm="1">
        <f t="array" ref="CJ98">IF(CI98="","",INDEX(imePrezime_id,CI98,0))</f>
        <v>1554</v>
      </c>
      <c r="CK98" s="63" t="str">
        <f t="shared" si="112"/>
        <v/>
      </c>
      <c r="CL98" s="57" t="s">
        <v>0</v>
      </c>
      <c r="CM98" s="23" t="str">
        <f t="shared" si="113"/>
        <v/>
      </c>
      <c r="CN98" s="57" t="s">
        <v>0</v>
      </c>
      <c r="CO98" s="149"/>
      <c r="CP98" s="57" t="s">
        <v>0</v>
      </c>
      <c r="CQ98" s="62" t="str">
        <f t="shared" si="114"/>
        <v/>
      </c>
      <c r="CR98" s="86" t="str">
        <f>IF(CO98="","",MAX(CR$11:CR97)+1)</f>
        <v/>
      </c>
      <c r="CS98" s="63" t="str">
        <f t="shared" si="115"/>
        <v/>
      </c>
      <c r="CT98" s="57" t="s">
        <v>0</v>
      </c>
      <c r="CU98" s="23" t="str">
        <f t="shared" si="148"/>
        <v/>
      </c>
      <c r="CV98" s="57" t="s">
        <v>0</v>
      </c>
      <c r="CW98" s="72" t="str">
        <f>IF(AND(CG98="NEMA",CK98=""),MAX(CW$11:CW97)+1,"")</f>
        <v/>
      </c>
      <c r="CX98" t="s">
        <v>0</v>
      </c>
      <c r="CY98" s="152" t="str">
        <f t="shared" si="116"/>
        <v>M</v>
      </c>
      <c r="CZ98" t="s">
        <v>0</v>
      </c>
      <c r="DA98" s="62" t="str">
        <f t="shared" si="117"/>
        <v/>
      </c>
      <c r="DB98" s="79" t="str">
        <f t="shared" si="118"/>
        <v/>
      </c>
      <c r="DC98" t="s">
        <v>0</v>
      </c>
      <c r="DD98" s="23" t="str">
        <f t="shared" si="149"/>
        <v/>
      </c>
      <c r="DE98" s="57" t="s">
        <v>0</v>
      </c>
      <c r="DF98" s="95" t="str">
        <f t="shared" si="119"/>
        <v>ime-pre-klu-kat</v>
      </c>
      <c r="DG98" s="57" t="s">
        <v>0</v>
      </c>
      <c r="DH98" s="68">
        <f>IF(BZ98="","",MAX(DH$11:DH97)+1)</f>
        <v>1073</v>
      </c>
      <c r="DI98" s="86">
        <f t="shared" si="120"/>
        <v>1011</v>
      </c>
      <c r="DJ98" s="86">
        <f t="shared" si="150"/>
        <v>1554</v>
      </c>
      <c r="DK98" s="86">
        <f t="shared" si="121"/>
        <v>3487</v>
      </c>
      <c r="DL98" s="86">
        <f t="shared" si="122"/>
        <v>1</v>
      </c>
      <c r="DM98" s="86">
        <f t="shared" si="123"/>
        <v>1</v>
      </c>
      <c r="DN98" s="86">
        <f t="shared" si="151"/>
        <v>1</v>
      </c>
      <c r="DO98" s="86"/>
      <c r="DP98" s="86"/>
      <c r="DQ98" s="86"/>
      <c r="DR98" s="63" t="e">
        <f>IF(#REF!="","",#REF!)</f>
        <v>#REF!</v>
      </c>
      <c r="DS98" s="57" t="s">
        <v>0</v>
      </c>
    </row>
    <row r="99" spans="1:123" x14ac:dyDescent="0.25">
      <c r="A99" t="s">
        <v>0</v>
      </c>
      <c r="B99" s="62" t="str">
        <f>IF(csv!E90="","",csv!S90)</f>
        <v>M45</v>
      </c>
      <c r="C99" s="36" t="s">
        <v>0</v>
      </c>
      <c r="D99" s="36" t="str">
        <f>IF(csv!E90="","",csv!E90)</f>
        <v>Zdravko</v>
      </c>
      <c r="E99" s="36" t="str">
        <f>IF(csv!D90="","",csv!D90)</f>
        <v>Šaflin</v>
      </c>
      <c r="F99" s="36" t="s">
        <v>0</v>
      </c>
      <c r="G99" s="86" t="str">
        <f>IF(csv!L90="","",csv!L90)</f>
        <v>61:39</v>
      </c>
      <c r="H99" s="86" t="str">
        <f>IF(csv!M90="","",csv!M90)</f>
        <v>0</v>
      </c>
      <c r="I99" s="36" t="s">
        <v>0</v>
      </c>
      <c r="J99" s="36" t="str">
        <f>IF(csv!O90="","",csv!O90)</f>
        <v>OK Jelen</v>
      </c>
      <c r="K99" s="36" t="str">
        <f>IF(csv!P90="","",csv!P90)</f>
        <v>OK Jelen</v>
      </c>
      <c r="L99" s="36" t="s">
        <v>0</v>
      </c>
      <c r="M99" s="79" t="str">
        <f>IF(csv!Q90="","",csv!Q90)</f>
        <v>CRO</v>
      </c>
      <c r="N99" s="57" t="s">
        <v>0</v>
      </c>
      <c r="O99" s="62" t="str">
        <f>IF(csv!E90="","",csv!S90)</f>
        <v>M45</v>
      </c>
      <c r="P99" s="86">
        <f>IF(O99="","",IF(COUNTIF(O$11:O98,O99)=0,P98+1,P98))</f>
        <v>8</v>
      </c>
      <c r="Q99" s="102">
        <f t="shared" si="98"/>
        <v>106</v>
      </c>
      <c r="R99" s="103" t="str" cm="1">
        <f t="array" ref="R99">IF(S99="","",INDEX(natjecanjeStaze_naziv,MATCH(S99,natjecanjeStaze_stazaId,0)))</f>
        <v>M45 – Ž20 – Ž35</v>
      </c>
      <c r="S99" s="63">
        <f t="shared" si="99"/>
        <v>1011</v>
      </c>
      <c r="T99" s="57" t="s">
        <v>0</v>
      </c>
      <c r="U99" s="191" t="str">
        <f t="shared" si="100"/>
        <v>M45</v>
      </c>
      <c r="V99" s="57" t="s">
        <v>0</v>
      </c>
      <c r="W99" s="62" t="str">
        <f t="shared" si="124"/>
        <v>CRO</v>
      </c>
      <c r="X99" s="86">
        <f t="shared" si="101"/>
        <v>1</v>
      </c>
      <c r="Y99" s="36" t="str">
        <f t="shared" si="125"/>
        <v/>
      </c>
      <c r="Z99" s="79" t="str">
        <f>IF(Y99="","",MAX(Z$11:Z98)+1)</f>
        <v/>
      </c>
      <c r="AA99" s="57" t="s">
        <v>0</v>
      </c>
      <c r="AB99" s="149"/>
      <c r="AC99" s="57" t="s">
        <v>0</v>
      </c>
      <c r="AD99" s="23" t="str">
        <f t="shared" si="126"/>
        <v/>
      </c>
      <c r="AE99" s="57" t="s">
        <v>0</v>
      </c>
      <c r="AF99" s="191" t="str">
        <f t="shared" si="127"/>
        <v>CRO</v>
      </c>
      <c r="AG99" s="57" t="s">
        <v>0</v>
      </c>
      <c r="AH99" s="62" t="str">
        <f t="shared" si="128"/>
        <v>OK Jelen</v>
      </c>
      <c r="AI99" s="36" t="str">
        <f t="shared" si="129"/>
        <v>OK Jelen</v>
      </c>
      <c r="AJ99" s="86" t="str">
        <f t="shared" si="102"/>
        <v/>
      </c>
      <c r="AK99" s="36" t="str" cm="1">
        <f t="array" ref="AK99">IF(AJ99="",""&amp;AI99,IF(AJ99="NEMA",AI99,INDEX(klub_naziv,MATCH(INDEX(klubAlias_klubId,AJ99),klub_id,0))))</f>
        <v>OK Jelen</v>
      </c>
      <c r="AL99" s="36" t="str" cm="1">
        <f t="array" ref="AL99">IFERROR(INDEX(registarNatjecatelji,CG99,4),"")</f>
        <v>OK Jelen</v>
      </c>
      <c r="AM99" s="86" t="str">
        <f t="shared" si="130"/>
        <v/>
      </c>
      <c r="AN99" s="79" t="str">
        <f t="shared" si="131"/>
        <v>OK Jelen</v>
      </c>
      <c r="AO99" s="57" t="s">
        <v>0</v>
      </c>
      <c r="AP99" s="95" t="str">
        <f>IF(AJ99&lt;&gt;"NEMA","",IF(IFERROR(MATCH(AI99,AI$11:AI98,0),0)&lt;&gt;0,"",AI99))</f>
        <v/>
      </c>
      <c r="AQ99" s="57" t="s">
        <v>0</v>
      </c>
      <c r="AR99" s="149"/>
      <c r="AS99" s="57" t="s">
        <v>0</v>
      </c>
      <c r="AT99" s="62" t="str">
        <f t="shared" si="132"/>
        <v/>
      </c>
      <c r="AU99" s="36" t="str">
        <f>IF(AT99="","",MAX(AU$11:AU98)+1)</f>
        <v/>
      </c>
      <c r="AV99" s="36" t="str">
        <f t="shared" si="133"/>
        <v/>
      </c>
      <c r="AW99" s="36" t="str">
        <f t="shared" si="134"/>
        <v/>
      </c>
      <c r="AX99" s="36" t="str">
        <f>IF(AR99="","",MAX(AX$11:AX98)+1)</f>
        <v/>
      </c>
      <c r="AY99" s="103" t="str">
        <f t="shared" si="135"/>
        <v/>
      </c>
      <c r="AZ99" s="79" t="str">
        <f t="shared" si="136"/>
        <v/>
      </c>
      <c r="BA99" s="57" t="s">
        <v>0</v>
      </c>
      <c r="BB99" s="23" t="str">
        <f t="shared" si="137"/>
        <v/>
      </c>
      <c r="BC99" s="57" t="s">
        <v>0</v>
      </c>
      <c r="BD99" s="191" t="str">
        <f t="shared" si="138"/>
        <v>OK Jelen</v>
      </c>
      <c r="BE99" s="57" t="s">
        <v>0</v>
      </c>
      <c r="BF99" s="68" t="str">
        <f t="shared" si="139"/>
        <v>61:39</v>
      </c>
      <c r="BG99" s="102" t="str">
        <f t="shared" si="140"/>
        <v>0</v>
      </c>
      <c r="BH99" s="238">
        <f t="shared" si="141"/>
        <v>3699</v>
      </c>
      <c r="BI99" s="239">
        <f t="shared" si="103"/>
        <v>1</v>
      </c>
      <c r="BJ99" s="57" t="s">
        <v>0</v>
      </c>
      <c r="BK99" s="62" t="str">
        <f t="shared" si="142"/>
        <v>Zdravko</v>
      </c>
      <c r="BL99" s="36" t="str">
        <f t="shared" si="143"/>
        <v>Šaflin</v>
      </c>
      <c r="BM99" s="86">
        <f t="shared" si="104"/>
        <v>1505</v>
      </c>
      <c r="BN99" s="86" t="str">
        <f t="shared" si="105"/>
        <v/>
      </c>
      <c r="BO99" s="36" t="str">
        <f t="shared" si="106"/>
        <v>Zdravko</v>
      </c>
      <c r="BP99" s="79" t="str">
        <f t="shared" si="107"/>
        <v>Šaflin</v>
      </c>
      <c r="BQ99" s="57" t="s">
        <v>0</v>
      </c>
      <c r="BR99" s="95" t="str">
        <f t="shared" si="108"/>
        <v/>
      </c>
      <c r="BS99" s="57" t="s">
        <v>0</v>
      </c>
      <c r="BT99" s="23" t="str">
        <f>IF(OR(BB99&lt;&gt;"NEMA",BR99&lt;&gt;""),"","SELECT '"&amp;BA99&amp;"',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99" s="57" t="s">
        <v>0</v>
      </c>
      <c r="BV99" s="172"/>
      <c r="BW99" s="172"/>
      <c r="BX99" s="172"/>
      <c r="BY99" s="57" t="s">
        <v>0</v>
      </c>
      <c r="BZ99" s="62" t="str">
        <f t="shared" si="109"/>
        <v>Zdravko – Šaflin – OK Jelen – M45</v>
      </c>
      <c r="CA99" s="63">
        <f t="shared" si="144"/>
        <v>184</v>
      </c>
      <c r="CB99" s="57" t="s">
        <v>0</v>
      </c>
      <c r="CC99" s="62" t="str">
        <f t="shared" si="110"/>
        <v>Zdravko – Šaflin – OK Jelen</v>
      </c>
      <c r="CD99" s="63">
        <f t="shared" si="145"/>
        <v>184</v>
      </c>
      <c r="CE99" s="57" t="s">
        <v>0</v>
      </c>
      <c r="CF99" s="62" t="str">
        <f t="shared" si="111"/>
        <v>Zdravko – Šaflin</v>
      </c>
      <c r="CG99" s="63">
        <f t="shared" si="146"/>
        <v>184</v>
      </c>
      <c r="CH99" s="57" t="s">
        <v>0</v>
      </c>
      <c r="CI99" s="68">
        <f t="shared" si="147"/>
        <v>184</v>
      </c>
      <c r="CJ99" s="86" cm="1">
        <f t="array" ref="CJ99">IF(CI99="","",INDEX(imePrezime_id,CI99,0))</f>
        <v>1505</v>
      </c>
      <c r="CK99" s="63" t="str">
        <f t="shared" si="112"/>
        <v/>
      </c>
      <c r="CL99" s="57" t="s">
        <v>0</v>
      </c>
      <c r="CM99" s="23" t="str">
        <f t="shared" si="113"/>
        <v/>
      </c>
      <c r="CN99" s="57" t="s">
        <v>0</v>
      </c>
      <c r="CO99" s="149"/>
      <c r="CP99" s="57" t="s">
        <v>0</v>
      </c>
      <c r="CQ99" s="62" t="str">
        <f t="shared" si="114"/>
        <v/>
      </c>
      <c r="CR99" s="86" t="str">
        <f>IF(CO99="","",MAX(CR$11:CR98)+1)</f>
        <v/>
      </c>
      <c r="CS99" s="63" t="str">
        <f t="shared" si="115"/>
        <v/>
      </c>
      <c r="CT99" s="57" t="s">
        <v>0</v>
      </c>
      <c r="CU99" s="23" t="str">
        <f t="shared" si="148"/>
        <v/>
      </c>
      <c r="CV99" s="57" t="s">
        <v>0</v>
      </c>
      <c r="CW99" s="72" t="str">
        <f>IF(AND(CG99="NEMA",CK99=""),MAX(CW$11:CW98)+1,"")</f>
        <v/>
      </c>
      <c r="CX99" t="s">
        <v>0</v>
      </c>
      <c r="CY99" s="152" t="str">
        <f t="shared" si="116"/>
        <v>M</v>
      </c>
      <c r="CZ99" t="s">
        <v>0</v>
      </c>
      <c r="DA99" s="62" t="str">
        <f t="shared" si="117"/>
        <v/>
      </c>
      <c r="DB99" s="79" t="str">
        <f t="shared" si="118"/>
        <v/>
      </c>
      <c r="DC99" t="s">
        <v>0</v>
      </c>
      <c r="DD99" s="23" t="str">
        <f t="shared" si="149"/>
        <v/>
      </c>
      <c r="DE99" s="57" t="s">
        <v>0</v>
      </c>
      <c r="DF99" s="95" t="str">
        <f t="shared" si="119"/>
        <v>ime-pre-klu-kat</v>
      </c>
      <c r="DG99" s="57" t="s">
        <v>0</v>
      </c>
      <c r="DH99" s="68">
        <f>IF(BZ99="","",MAX(DH$11:DH98)+1)</f>
        <v>1074</v>
      </c>
      <c r="DI99" s="86">
        <f t="shared" si="120"/>
        <v>1011</v>
      </c>
      <c r="DJ99" s="86">
        <f t="shared" si="150"/>
        <v>1505</v>
      </c>
      <c r="DK99" s="86">
        <f t="shared" si="121"/>
        <v>3699</v>
      </c>
      <c r="DL99" s="86">
        <f t="shared" si="122"/>
        <v>1</v>
      </c>
      <c r="DM99" s="86">
        <f t="shared" si="123"/>
        <v>1</v>
      </c>
      <c r="DN99" s="86">
        <f t="shared" si="151"/>
        <v>1</v>
      </c>
      <c r="DO99" s="86"/>
      <c r="DP99" s="86"/>
      <c r="DQ99" s="86"/>
      <c r="DR99" s="63" t="e">
        <f>IF(#REF!="","",#REF!)</f>
        <v>#REF!</v>
      </c>
      <c r="DS99" s="57" t="s">
        <v>0</v>
      </c>
    </row>
    <row r="100" spans="1:123" x14ac:dyDescent="0.25">
      <c r="A100" t="s">
        <v>0</v>
      </c>
      <c r="B100" s="62" t="str">
        <f>IF(csv!E91="","",csv!S91)</f>
        <v>M45</v>
      </c>
      <c r="C100" s="36" t="s">
        <v>0</v>
      </c>
      <c r="D100" s="36" t="str">
        <f>IF(csv!E91="","",csv!E91)</f>
        <v>Vacant</v>
      </c>
      <c r="E100" s="36" t="str">
        <f>IF(csv!D91="","",csv!D91)</f>
        <v/>
      </c>
      <c r="F100" s="36" t="s">
        <v>0</v>
      </c>
      <c r="G100" s="86" t="str">
        <f>IF(csv!L91="","",csv!L91)</f>
        <v/>
      </c>
      <c r="H100" s="86" t="str">
        <f>IF(csv!M91="","",csv!M91)</f>
        <v>0</v>
      </c>
      <c r="I100" s="36" t="s">
        <v>0</v>
      </c>
      <c r="J100" s="36" t="str">
        <f>IF(csv!O91="","",csv!O91)</f>
        <v/>
      </c>
      <c r="K100" s="36" t="str">
        <f>IF(csv!P91="","",csv!P91)</f>
        <v/>
      </c>
      <c r="L100" s="36" t="s">
        <v>0</v>
      </c>
      <c r="M100" s="79" t="str">
        <f>IF(csv!Q91="","",csv!Q91)</f>
        <v/>
      </c>
      <c r="N100" s="57" t="s">
        <v>0</v>
      </c>
      <c r="O100" s="62" t="str">
        <f>IF(csv!E91="","",csv!S91)</f>
        <v>M45</v>
      </c>
      <c r="P100" s="86">
        <f>IF(O100="","",IF(COUNTIF(O$11:O99,O100)=0,P99+1,P99))</f>
        <v>8</v>
      </c>
      <c r="Q100" s="102">
        <f t="shared" si="98"/>
        <v>106</v>
      </c>
      <c r="R100" s="103" t="str" cm="1">
        <f t="array" ref="R100">IF(S100="","",INDEX(natjecanjeStaze_naziv,MATCH(S100,natjecanjeStaze_stazaId,0)))</f>
        <v/>
      </c>
      <c r="S100" s="63" t="str">
        <f t="shared" si="99"/>
        <v/>
      </c>
      <c r="T100" s="57" t="s">
        <v>0</v>
      </c>
      <c r="U100" s="191" t="str">
        <f t="shared" si="100"/>
        <v>M45</v>
      </c>
      <c r="V100" s="57" t="s">
        <v>0</v>
      </c>
      <c r="W100" s="62" t="str">
        <f t="shared" si="124"/>
        <v/>
      </c>
      <c r="X100" s="86" t="str">
        <f t="shared" si="101"/>
        <v/>
      </c>
      <c r="Y100" s="36" t="str">
        <f t="shared" si="125"/>
        <v/>
      </c>
      <c r="Z100" s="79" t="str">
        <f>IF(Y100="","",MAX(Z$11:Z99)+1)</f>
        <v/>
      </c>
      <c r="AA100" s="57" t="s">
        <v>0</v>
      </c>
      <c r="AB100" s="149"/>
      <c r="AC100" s="57" t="s">
        <v>0</v>
      </c>
      <c r="AD100" s="23" t="str">
        <f t="shared" si="126"/>
        <v/>
      </c>
      <c r="AE100" s="57" t="s">
        <v>0</v>
      </c>
      <c r="AF100" s="191" t="str">
        <f t="shared" si="127"/>
        <v/>
      </c>
      <c r="AG100" s="57" t="s">
        <v>0</v>
      </c>
      <c r="AH100" s="62" t="str">
        <f t="shared" si="128"/>
        <v/>
      </c>
      <c r="AI100" s="36" t="str">
        <f t="shared" si="129"/>
        <v/>
      </c>
      <c r="AJ100" s="86" t="str">
        <f t="shared" si="102"/>
        <v/>
      </c>
      <c r="AK100" s="36" t="str" cm="1">
        <f t="array" ref="AK100">IF(AJ100="",""&amp;AI100,IF(AJ100="NEMA",AI100,INDEX(klub_naziv,MATCH(INDEX(klubAlias_klubId,AJ100),klub_id,0))))</f>
        <v/>
      </c>
      <c r="AL100" s="36" t="str" cm="1">
        <f t="array" ref="AL100">IFERROR(INDEX(registarNatjecatelji,CG100,4),"")</f>
        <v/>
      </c>
      <c r="AM100" s="86" t="str">
        <f t="shared" si="130"/>
        <v/>
      </c>
      <c r="AN100" s="79" t="str">
        <f t="shared" si="131"/>
        <v/>
      </c>
      <c r="AO100" s="57" t="s">
        <v>0</v>
      </c>
      <c r="AP100" s="95" t="str">
        <f>IF(AJ100&lt;&gt;"NEMA","",IF(IFERROR(MATCH(AI100,AI$11:AI99,0),0)&lt;&gt;0,"",AI100))</f>
        <v/>
      </c>
      <c r="AQ100" s="57" t="s">
        <v>0</v>
      </c>
      <c r="AR100" s="149"/>
      <c r="AS100" s="57" t="s">
        <v>0</v>
      </c>
      <c r="AT100" s="62" t="str">
        <f t="shared" si="132"/>
        <v/>
      </c>
      <c r="AU100" s="36" t="str">
        <f>IF(AT100="","",MAX(AU$11:AU99)+1)</f>
        <v/>
      </c>
      <c r="AV100" s="36" t="str">
        <f t="shared" si="133"/>
        <v/>
      </c>
      <c r="AW100" s="36" t="str">
        <f t="shared" si="134"/>
        <v/>
      </c>
      <c r="AX100" s="36" t="str">
        <f>IF(AR100="","",MAX(AX$11:AX99)+1)</f>
        <v/>
      </c>
      <c r="AY100" s="103" t="str">
        <f t="shared" si="135"/>
        <v/>
      </c>
      <c r="AZ100" s="79" t="str">
        <f t="shared" si="136"/>
        <v/>
      </c>
      <c r="BA100" s="57" t="s">
        <v>0</v>
      </c>
      <c r="BB100" s="23" t="str">
        <f t="shared" si="137"/>
        <v/>
      </c>
      <c r="BC100" s="57" t="s">
        <v>0</v>
      </c>
      <c r="BD100" s="191" t="str">
        <f t="shared" si="138"/>
        <v/>
      </c>
      <c r="BE100" s="57" t="s">
        <v>0</v>
      </c>
      <c r="BF100" s="68" t="str">
        <f t="shared" si="139"/>
        <v/>
      </c>
      <c r="BG100" s="102" t="str">
        <f t="shared" si="140"/>
        <v>0</v>
      </c>
      <c r="BH100" s="238" t="str">
        <f t="shared" si="141"/>
        <v/>
      </c>
      <c r="BI100" s="239" t="str">
        <f t="shared" si="103"/>
        <v/>
      </c>
      <c r="BJ100" s="57" t="s">
        <v>0</v>
      </c>
      <c r="BK100" s="62" t="str">
        <f t="shared" si="142"/>
        <v>Vacant</v>
      </c>
      <c r="BL100" s="36" t="str">
        <f t="shared" si="143"/>
        <v/>
      </c>
      <c r="BM100" s="86" t="str">
        <f t="shared" si="104"/>
        <v/>
      </c>
      <c r="BN100" s="86" t="str">
        <f t="shared" si="105"/>
        <v/>
      </c>
      <c r="BO100" s="36" t="str">
        <f t="shared" si="106"/>
        <v/>
      </c>
      <c r="BP100" s="79" t="str">
        <f t="shared" si="107"/>
        <v/>
      </c>
      <c r="BQ100" s="57" t="s">
        <v>0</v>
      </c>
      <c r="BR100" s="95" t="str">
        <f t="shared" si="108"/>
        <v/>
      </c>
      <c r="BS100" s="57" t="s">
        <v>0</v>
      </c>
      <c r="BT100" s="23" t="str">
        <f>IF(OR(BB100&lt;&gt;"NEMA",BR100&lt;&gt;""),"","SELECT '"&amp;BA100&amp;"',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0" s="57" t="s">
        <v>0</v>
      </c>
      <c r="BV100" s="172"/>
      <c r="BW100" s="172"/>
      <c r="BX100" s="172"/>
      <c r="BY100" s="57" t="s">
        <v>0</v>
      </c>
      <c r="BZ100" s="62" t="str">
        <f t="shared" si="109"/>
        <v/>
      </c>
      <c r="CA100" s="63" t="str">
        <f t="shared" si="144"/>
        <v/>
      </c>
      <c r="CB100" s="57" t="s">
        <v>0</v>
      </c>
      <c r="CC100" s="62" t="str">
        <f t="shared" si="110"/>
        <v/>
      </c>
      <c r="CD100" s="63" t="str">
        <f t="shared" si="145"/>
        <v/>
      </c>
      <c r="CE100" s="57" t="s">
        <v>0</v>
      </c>
      <c r="CF100" s="62" t="str">
        <f t="shared" si="111"/>
        <v/>
      </c>
      <c r="CG100" s="63" t="str">
        <f t="shared" si="146"/>
        <v/>
      </c>
      <c r="CH100" s="57" t="s">
        <v>0</v>
      </c>
      <c r="CI100" s="68" t="str">
        <f t="shared" si="147"/>
        <v/>
      </c>
      <c r="CJ100" s="86" t="str" cm="1">
        <f t="array" ref="CJ100">IF(CI100="","",INDEX(imePrezime_id,CI100,0))</f>
        <v/>
      </c>
      <c r="CK100" s="63" t="str">
        <f t="shared" si="112"/>
        <v/>
      </c>
      <c r="CL100" s="57" t="s">
        <v>0</v>
      </c>
      <c r="CM100" s="23" t="str">
        <f t="shared" si="113"/>
        <v/>
      </c>
      <c r="CN100" s="57" t="s">
        <v>0</v>
      </c>
      <c r="CO100" s="149"/>
      <c r="CP100" s="57" t="s">
        <v>0</v>
      </c>
      <c r="CQ100" s="62" t="str">
        <f t="shared" si="114"/>
        <v/>
      </c>
      <c r="CR100" s="86" t="str">
        <f>IF(CO100="","",MAX(CR$11:CR99)+1)</f>
        <v/>
      </c>
      <c r="CS100" s="63" t="str">
        <f t="shared" si="115"/>
        <v/>
      </c>
      <c r="CT100" s="57" t="s">
        <v>0</v>
      </c>
      <c r="CU100" s="23" t="str">
        <f t="shared" si="148"/>
        <v/>
      </c>
      <c r="CV100" s="57" t="s">
        <v>0</v>
      </c>
      <c r="CW100" s="72" t="str">
        <f>IF(AND(CG100="NEMA",CK100=""),MAX(CW$11:CW99)+1,"")</f>
        <v/>
      </c>
      <c r="CX100" t="s">
        <v>0</v>
      </c>
      <c r="CY100" s="152" t="str">
        <f t="shared" si="116"/>
        <v>M</v>
      </c>
      <c r="CZ100" t="s">
        <v>0</v>
      </c>
      <c r="DA100" s="62" t="str">
        <f t="shared" si="117"/>
        <v/>
      </c>
      <c r="DB100" s="79" t="str">
        <f t="shared" si="118"/>
        <v/>
      </c>
      <c r="DC100" t="s">
        <v>0</v>
      </c>
      <c r="DD100" s="23" t="str">
        <f t="shared" si="149"/>
        <v/>
      </c>
      <c r="DE100" s="57" t="s">
        <v>0</v>
      </c>
      <c r="DF100" s="95" t="str">
        <f t="shared" si="119"/>
        <v/>
      </c>
      <c r="DG100" s="57" t="s">
        <v>0</v>
      </c>
      <c r="DH100" s="68" t="str">
        <f>IF(BZ100="","",MAX(DH$11:DH99)+1)</f>
        <v/>
      </c>
      <c r="DI100" s="86" t="str">
        <f t="shared" si="120"/>
        <v/>
      </c>
      <c r="DJ100" s="86" t="str">
        <f t="shared" si="150"/>
        <v/>
      </c>
      <c r="DK100" s="86" t="str">
        <f t="shared" si="121"/>
        <v/>
      </c>
      <c r="DL100" s="86" t="str">
        <f t="shared" si="122"/>
        <v/>
      </c>
      <c r="DM100" s="86" t="str">
        <f t="shared" si="123"/>
        <v/>
      </c>
      <c r="DN100" s="86" t="str">
        <f t="shared" si="151"/>
        <v/>
      </c>
      <c r="DO100" s="86"/>
      <c r="DP100" s="86"/>
      <c r="DQ100" s="86"/>
      <c r="DR100" s="63" t="e">
        <f>IF(#REF!="","",#REF!)</f>
        <v>#REF!</v>
      </c>
      <c r="DS100" s="57" t="s">
        <v>0</v>
      </c>
    </row>
    <row r="101" spans="1:123" x14ac:dyDescent="0.25">
      <c r="A101" t="s">
        <v>0</v>
      </c>
      <c r="B101" s="62" t="str">
        <f>IF(csv!E92="","",csv!S92)</f>
        <v>M45</v>
      </c>
      <c r="C101" s="36" t="s">
        <v>0</v>
      </c>
      <c r="D101" s="36" t="str">
        <f>IF(csv!E92="","",csv!E92)</f>
        <v>Vacant</v>
      </c>
      <c r="E101" s="36" t="str">
        <f>IF(csv!D92="","",csv!D92)</f>
        <v/>
      </c>
      <c r="F101" s="36" t="s">
        <v>0</v>
      </c>
      <c r="G101" s="86" t="str">
        <f>IF(csv!L92="","",csv!L92)</f>
        <v/>
      </c>
      <c r="H101" s="86" t="str">
        <f>IF(csv!M92="","",csv!M92)</f>
        <v>0</v>
      </c>
      <c r="I101" s="36" t="s">
        <v>0</v>
      </c>
      <c r="J101" s="36" t="str">
        <f>IF(csv!O92="","",csv!O92)</f>
        <v/>
      </c>
      <c r="K101" s="36" t="str">
        <f>IF(csv!P92="","",csv!P92)</f>
        <v/>
      </c>
      <c r="L101" s="36" t="s">
        <v>0</v>
      </c>
      <c r="M101" s="79" t="str">
        <f>IF(csv!Q92="","",csv!Q92)</f>
        <v/>
      </c>
      <c r="N101" s="57" t="s">
        <v>0</v>
      </c>
      <c r="O101" s="62" t="str">
        <f>IF(csv!E92="","",csv!S92)</f>
        <v>M45</v>
      </c>
      <c r="P101" s="86">
        <f>IF(O101="","",IF(COUNTIF(O$11:O100,O101)=0,P100+1,P100))</f>
        <v>8</v>
      </c>
      <c r="Q101" s="102">
        <f t="shared" si="98"/>
        <v>106</v>
      </c>
      <c r="R101" s="103" t="str" cm="1">
        <f t="array" ref="R101">IF(S101="","",INDEX(natjecanjeStaze_naziv,MATCH(S101,natjecanjeStaze_stazaId,0)))</f>
        <v/>
      </c>
      <c r="S101" s="63" t="str">
        <f t="shared" si="99"/>
        <v/>
      </c>
      <c r="T101" s="57" t="s">
        <v>0</v>
      </c>
      <c r="U101" s="191" t="str">
        <f t="shared" si="100"/>
        <v>M45</v>
      </c>
      <c r="V101" s="57" t="s">
        <v>0</v>
      </c>
      <c r="W101" s="62" t="str">
        <f t="shared" si="124"/>
        <v/>
      </c>
      <c r="X101" s="86" t="str">
        <f t="shared" si="101"/>
        <v/>
      </c>
      <c r="Y101" s="36" t="str">
        <f t="shared" si="125"/>
        <v/>
      </c>
      <c r="Z101" s="79" t="str">
        <f>IF(Y101="","",MAX(Z$11:Z100)+1)</f>
        <v/>
      </c>
      <c r="AA101" s="57" t="s">
        <v>0</v>
      </c>
      <c r="AB101" s="149"/>
      <c r="AC101" s="57" t="s">
        <v>0</v>
      </c>
      <c r="AD101" s="23" t="str">
        <f t="shared" si="126"/>
        <v/>
      </c>
      <c r="AE101" s="57" t="s">
        <v>0</v>
      </c>
      <c r="AF101" s="191" t="str">
        <f t="shared" si="127"/>
        <v/>
      </c>
      <c r="AG101" s="57" t="s">
        <v>0</v>
      </c>
      <c r="AH101" s="62" t="str">
        <f t="shared" si="128"/>
        <v/>
      </c>
      <c r="AI101" s="36" t="str">
        <f t="shared" si="129"/>
        <v/>
      </c>
      <c r="AJ101" s="86" t="str">
        <f t="shared" si="102"/>
        <v/>
      </c>
      <c r="AK101" s="36" t="str" cm="1">
        <f t="array" ref="AK101">IF(AJ101="",""&amp;AI101,IF(AJ101="NEMA",AI101,INDEX(klub_naziv,MATCH(INDEX(klubAlias_klubId,AJ101),klub_id,0))))</f>
        <v/>
      </c>
      <c r="AL101" s="36" t="str" cm="1">
        <f t="array" ref="AL101">IFERROR(INDEX(registarNatjecatelji,CG101,4),"")</f>
        <v/>
      </c>
      <c r="AM101" s="86" t="str">
        <f t="shared" si="130"/>
        <v/>
      </c>
      <c r="AN101" s="79" t="str">
        <f t="shared" si="131"/>
        <v/>
      </c>
      <c r="AO101" s="57" t="s">
        <v>0</v>
      </c>
      <c r="AP101" s="95" t="str">
        <f>IF(AJ101&lt;&gt;"NEMA","",IF(IFERROR(MATCH(AI101,AI$11:AI100,0),0)&lt;&gt;0,"",AI101))</f>
        <v/>
      </c>
      <c r="AQ101" s="57" t="s">
        <v>0</v>
      </c>
      <c r="AR101" s="149"/>
      <c r="AS101" s="57" t="s">
        <v>0</v>
      </c>
      <c r="AT101" s="62" t="str">
        <f t="shared" si="132"/>
        <v/>
      </c>
      <c r="AU101" s="36" t="str">
        <f>IF(AT101="","",MAX(AU$11:AU100)+1)</f>
        <v/>
      </c>
      <c r="AV101" s="36" t="str">
        <f t="shared" si="133"/>
        <v/>
      </c>
      <c r="AW101" s="36" t="str">
        <f t="shared" si="134"/>
        <v/>
      </c>
      <c r="AX101" s="36" t="str">
        <f>IF(AR101="","",MAX(AX$11:AX100)+1)</f>
        <v/>
      </c>
      <c r="AY101" s="103" t="str">
        <f t="shared" si="135"/>
        <v/>
      </c>
      <c r="AZ101" s="79" t="str">
        <f t="shared" si="136"/>
        <v/>
      </c>
      <c r="BA101" s="57" t="s">
        <v>0</v>
      </c>
      <c r="BB101" s="23" t="str">
        <f t="shared" si="137"/>
        <v/>
      </c>
      <c r="BC101" s="57" t="s">
        <v>0</v>
      </c>
      <c r="BD101" s="191" t="str">
        <f t="shared" si="138"/>
        <v/>
      </c>
      <c r="BE101" s="57" t="s">
        <v>0</v>
      </c>
      <c r="BF101" s="68" t="str">
        <f t="shared" si="139"/>
        <v/>
      </c>
      <c r="BG101" s="102" t="str">
        <f t="shared" si="140"/>
        <v>0</v>
      </c>
      <c r="BH101" s="238" t="str">
        <f t="shared" si="141"/>
        <v/>
      </c>
      <c r="BI101" s="239" t="str">
        <f t="shared" si="103"/>
        <v/>
      </c>
      <c r="BJ101" s="57" t="s">
        <v>0</v>
      </c>
      <c r="BK101" s="62" t="str">
        <f t="shared" si="142"/>
        <v>Vacant</v>
      </c>
      <c r="BL101" s="36" t="str">
        <f t="shared" si="143"/>
        <v/>
      </c>
      <c r="BM101" s="86" t="str">
        <f t="shared" si="104"/>
        <v/>
      </c>
      <c r="BN101" s="86" t="str">
        <f t="shared" si="105"/>
        <v/>
      </c>
      <c r="BO101" s="36" t="str">
        <f t="shared" si="106"/>
        <v/>
      </c>
      <c r="BP101" s="79" t="str">
        <f t="shared" si="107"/>
        <v/>
      </c>
      <c r="BQ101" s="57" t="s">
        <v>0</v>
      </c>
      <c r="BR101" s="95" t="str">
        <f t="shared" si="108"/>
        <v/>
      </c>
      <c r="BS101" s="57" t="s">
        <v>0</v>
      </c>
      <c r="BT101" s="23" t="str">
        <f>IF(OR(BB101&lt;&gt;"NEMA",BR101&lt;&gt;""),"","SELECT '"&amp;BA101&amp;"',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1" s="57" t="s">
        <v>0</v>
      </c>
      <c r="BV101" s="172"/>
      <c r="BW101" s="172"/>
      <c r="BX101" s="172"/>
      <c r="BY101" s="57" t="s">
        <v>0</v>
      </c>
      <c r="BZ101" s="62" t="str">
        <f t="shared" si="109"/>
        <v/>
      </c>
      <c r="CA101" s="63" t="str">
        <f t="shared" si="144"/>
        <v/>
      </c>
      <c r="CB101" s="57" t="s">
        <v>0</v>
      </c>
      <c r="CC101" s="62" t="str">
        <f t="shared" si="110"/>
        <v/>
      </c>
      <c r="CD101" s="63" t="str">
        <f t="shared" si="145"/>
        <v/>
      </c>
      <c r="CE101" s="57" t="s">
        <v>0</v>
      </c>
      <c r="CF101" s="62" t="str">
        <f t="shared" si="111"/>
        <v/>
      </c>
      <c r="CG101" s="63" t="str">
        <f t="shared" si="146"/>
        <v/>
      </c>
      <c r="CH101" s="57" t="s">
        <v>0</v>
      </c>
      <c r="CI101" s="68" t="str">
        <f t="shared" si="147"/>
        <v/>
      </c>
      <c r="CJ101" s="86" t="str" cm="1">
        <f t="array" ref="CJ101">IF(CI101="","",INDEX(imePrezime_id,CI101,0))</f>
        <v/>
      </c>
      <c r="CK101" s="63" t="str">
        <f t="shared" si="112"/>
        <v/>
      </c>
      <c r="CL101" s="57" t="s">
        <v>0</v>
      </c>
      <c r="CM101" s="23" t="str">
        <f t="shared" si="113"/>
        <v/>
      </c>
      <c r="CN101" s="57" t="s">
        <v>0</v>
      </c>
      <c r="CO101" s="149"/>
      <c r="CP101" s="57" t="s">
        <v>0</v>
      </c>
      <c r="CQ101" s="62" t="str">
        <f t="shared" si="114"/>
        <v/>
      </c>
      <c r="CR101" s="86" t="str">
        <f>IF(CO101="","",MAX(CR$11:CR100)+1)</f>
        <v/>
      </c>
      <c r="CS101" s="63" t="str">
        <f t="shared" si="115"/>
        <v/>
      </c>
      <c r="CT101" s="57" t="s">
        <v>0</v>
      </c>
      <c r="CU101" s="23" t="str">
        <f t="shared" si="148"/>
        <v/>
      </c>
      <c r="CV101" s="57" t="s">
        <v>0</v>
      </c>
      <c r="CW101" s="72" t="str">
        <f>IF(AND(CG101="NEMA",CK101=""),MAX(CW$11:CW100)+1,"")</f>
        <v/>
      </c>
      <c r="CX101" t="s">
        <v>0</v>
      </c>
      <c r="CY101" s="152" t="str">
        <f t="shared" si="116"/>
        <v>M</v>
      </c>
      <c r="CZ101" t="s">
        <v>0</v>
      </c>
      <c r="DA101" s="62" t="str">
        <f t="shared" si="117"/>
        <v/>
      </c>
      <c r="DB101" s="79" t="str">
        <f t="shared" si="118"/>
        <v/>
      </c>
      <c r="DC101" t="s">
        <v>0</v>
      </c>
      <c r="DD101" s="23" t="str">
        <f t="shared" si="149"/>
        <v/>
      </c>
      <c r="DE101" s="57" t="s">
        <v>0</v>
      </c>
      <c r="DF101" s="95" t="str">
        <f t="shared" si="119"/>
        <v/>
      </c>
      <c r="DG101" s="57" t="s">
        <v>0</v>
      </c>
      <c r="DH101" s="68" t="str">
        <f>IF(BZ101="","",MAX(DH$11:DH100)+1)</f>
        <v/>
      </c>
      <c r="DI101" s="86" t="str">
        <f t="shared" si="120"/>
        <v/>
      </c>
      <c r="DJ101" s="86" t="str">
        <f t="shared" si="150"/>
        <v/>
      </c>
      <c r="DK101" s="86" t="str">
        <f t="shared" si="121"/>
        <v/>
      </c>
      <c r="DL101" s="86" t="str">
        <f t="shared" si="122"/>
        <v/>
      </c>
      <c r="DM101" s="86" t="str">
        <f t="shared" si="123"/>
        <v/>
      </c>
      <c r="DN101" s="86" t="str">
        <f t="shared" si="151"/>
        <v/>
      </c>
      <c r="DO101" s="86"/>
      <c r="DP101" s="86"/>
      <c r="DQ101" s="86"/>
      <c r="DR101" s="63" t="e">
        <f>IF(#REF!="","",#REF!)</f>
        <v>#REF!</v>
      </c>
      <c r="DS101" s="57" t="s">
        <v>0</v>
      </c>
    </row>
    <row r="102" spans="1:123" x14ac:dyDescent="0.25">
      <c r="A102" t="s">
        <v>0</v>
      </c>
      <c r="B102" s="62" t="str">
        <f>IF(csv!E93="","",csv!S93)</f>
        <v>M55</v>
      </c>
      <c r="C102" s="36" t="s">
        <v>0</v>
      </c>
      <c r="D102" s="36" t="str">
        <f>IF(csv!E93="","",csv!E93)</f>
        <v>Darko</v>
      </c>
      <c r="E102" s="36" t="str">
        <f>IF(csv!D93="","",csv!D93)</f>
        <v>Merunka</v>
      </c>
      <c r="F102" s="36" t="s">
        <v>0</v>
      </c>
      <c r="G102" s="86" t="str">
        <f>IF(csv!L93="","",csv!L93)</f>
        <v>34:11</v>
      </c>
      <c r="H102" s="86" t="str">
        <f>IF(csv!M93="","",csv!M93)</f>
        <v>0</v>
      </c>
      <c r="I102" s="36" t="s">
        <v>0</v>
      </c>
      <c r="J102" s="36" t="str">
        <f>IF(csv!O93="","",csv!O93)</f>
        <v>Maksimir</v>
      </c>
      <c r="K102" s="36" t="str">
        <f>IF(csv!P93="","",csv!P93)</f>
        <v>OK Maksimir</v>
      </c>
      <c r="L102" s="36" t="s">
        <v>0</v>
      </c>
      <c r="M102" s="79" t="str">
        <f>IF(csv!Q93="","",csv!Q93)</f>
        <v>CRO</v>
      </c>
      <c r="N102" s="57" t="s">
        <v>0</v>
      </c>
      <c r="O102" s="62" t="str">
        <f>IF(csv!E93="","",csv!S93)</f>
        <v>M55</v>
      </c>
      <c r="P102" s="86">
        <f>IF(O102="","",IF(COUNTIF(O$11:O101,O102)=0,P101+1,P101))</f>
        <v>9</v>
      </c>
      <c r="Q102" s="102">
        <f t="shared" si="98"/>
        <v>105</v>
      </c>
      <c r="R102" s="103" t="str" cm="1">
        <f t="array" ref="R102">IF(S102="","",INDEX(natjecanjeStaze_naziv,MATCH(S102,natjecanjeStaze_stazaId,0)))</f>
        <v>M55 – Ž45</v>
      </c>
      <c r="S102" s="63">
        <f t="shared" si="99"/>
        <v>1012</v>
      </c>
      <c r="T102" s="57" t="s">
        <v>0</v>
      </c>
      <c r="U102" s="191" t="str">
        <f t="shared" si="100"/>
        <v>M55</v>
      </c>
      <c r="V102" s="57" t="s">
        <v>0</v>
      </c>
      <c r="W102" s="62" t="str">
        <f t="shared" si="124"/>
        <v>CRO</v>
      </c>
      <c r="X102" s="86">
        <f t="shared" si="101"/>
        <v>1</v>
      </c>
      <c r="Y102" s="36" t="str">
        <f t="shared" si="125"/>
        <v/>
      </c>
      <c r="Z102" s="79" t="str">
        <f>IF(Y102="","",MAX(Z$11:Z101)+1)</f>
        <v/>
      </c>
      <c r="AA102" s="57" t="s">
        <v>0</v>
      </c>
      <c r="AB102" s="149"/>
      <c r="AC102" s="57" t="s">
        <v>0</v>
      </c>
      <c r="AD102" s="23" t="str">
        <f t="shared" si="126"/>
        <v/>
      </c>
      <c r="AE102" s="57" t="s">
        <v>0</v>
      </c>
      <c r="AF102" s="191" t="str">
        <f t="shared" si="127"/>
        <v>CRO</v>
      </c>
      <c r="AG102" s="57" t="s">
        <v>0</v>
      </c>
      <c r="AH102" s="62" t="str">
        <f t="shared" si="128"/>
        <v>Maksimir</v>
      </c>
      <c r="AI102" s="36" t="str">
        <f t="shared" si="129"/>
        <v>OK Maksimir</v>
      </c>
      <c r="AJ102" s="86" t="str">
        <f t="shared" si="102"/>
        <v/>
      </c>
      <c r="AK102" s="36" t="str" cm="1">
        <f t="array" ref="AK102">IF(AJ102="",""&amp;AI102,IF(AJ102="NEMA",AI102,INDEX(klub_naziv,MATCH(INDEX(klubAlias_klubId,AJ102),klub_id,0))))</f>
        <v>OK Maksimir</v>
      </c>
      <c r="AL102" s="36" t="str" cm="1">
        <f t="array" ref="AL102">IFERROR(INDEX(registarNatjecatelji,CG102,4),"")</f>
        <v>OK Maksimir</v>
      </c>
      <c r="AM102" s="86" t="str">
        <f t="shared" si="130"/>
        <v/>
      </c>
      <c r="AN102" s="79" t="str">
        <f t="shared" si="131"/>
        <v>OK Maksimir</v>
      </c>
      <c r="AO102" s="57" t="s">
        <v>0</v>
      </c>
      <c r="AP102" s="95" t="str">
        <f>IF(AJ102&lt;&gt;"NEMA","",IF(IFERROR(MATCH(AI102,AI$11:AI101,0),0)&lt;&gt;0,"",AI102))</f>
        <v/>
      </c>
      <c r="AQ102" s="57" t="s">
        <v>0</v>
      </c>
      <c r="AR102" s="149"/>
      <c r="AS102" s="57" t="s">
        <v>0</v>
      </c>
      <c r="AT102" s="62" t="str">
        <f t="shared" si="132"/>
        <v/>
      </c>
      <c r="AU102" s="36" t="str">
        <f>IF(AT102="","",MAX(AU$11:AU101)+1)</f>
        <v/>
      </c>
      <c r="AV102" s="36" t="str">
        <f t="shared" si="133"/>
        <v/>
      </c>
      <c r="AW102" s="36" t="str">
        <f t="shared" si="134"/>
        <v/>
      </c>
      <c r="AX102" s="36" t="str">
        <f>IF(AR102="","",MAX(AX$11:AX101)+1)</f>
        <v/>
      </c>
      <c r="AY102" s="103" t="str">
        <f t="shared" si="135"/>
        <v/>
      </c>
      <c r="AZ102" s="79" t="str">
        <f t="shared" si="136"/>
        <v/>
      </c>
      <c r="BA102" s="57" t="s">
        <v>0</v>
      </c>
      <c r="BB102" s="23" t="str">
        <f t="shared" si="137"/>
        <v/>
      </c>
      <c r="BC102" s="57" t="s">
        <v>0</v>
      </c>
      <c r="BD102" s="191" t="str">
        <f t="shared" si="138"/>
        <v>OK Maksimir</v>
      </c>
      <c r="BE102" s="57" t="s">
        <v>0</v>
      </c>
      <c r="BF102" s="68" t="str">
        <f t="shared" si="139"/>
        <v>34:11</v>
      </c>
      <c r="BG102" s="102" t="str">
        <f t="shared" si="140"/>
        <v>0</v>
      </c>
      <c r="BH102" s="238">
        <f t="shared" si="141"/>
        <v>2051</v>
      </c>
      <c r="BI102" s="239">
        <f t="shared" si="103"/>
        <v>1</v>
      </c>
      <c r="BJ102" s="57" t="s">
        <v>0</v>
      </c>
      <c r="BK102" s="62" t="str">
        <f t="shared" si="142"/>
        <v>Darko</v>
      </c>
      <c r="BL102" s="36" t="str">
        <f t="shared" si="143"/>
        <v>Merunka</v>
      </c>
      <c r="BM102" s="86">
        <f t="shared" si="104"/>
        <v>1562</v>
      </c>
      <c r="BN102" s="86" t="str">
        <f t="shared" si="105"/>
        <v/>
      </c>
      <c r="BO102" s="36" t="str">
        <f t="shared" si="106"/>
        <v>Darko</v>
      </c>
      <c r="BP102" s="79" t="str">
        <f t="shared" si="107"/>
        <v>Merunka</v>
      </c>
      <c r="BQ102" s="57" t="s">
        <v>0</v>
      </c>
      <c r="BR102" s="95" t="str">
        <f t="shared" si="108"/>
        <v/>
      </c>
      <c r="BS102" s="57" t="s">
        <v>0</v>
      </c>
      <c r="BT102" s="23" t="str">
        <f>IF(OR(BB102&lt;&gt;"NEMA",BR102&lt;&gt;""),"","SELECT '"&amp;BA102&amp;"',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2" s="57" t="s">
        <v>0</v>
      </c>
      <c r="BV102" s="172"/>
      <c r="BW102" s="172"/>
      <c r="BX102" s="172"/>
      <c r="BY102" s="57" t="s">
        <v>0</v>
      </c>
      <c r="BZ102" s="62" t="str">
        <f t="shared" si="109"/>
        <v>Darko – Merunka – OK Maksimir – M55</v>
      </c>
      <c r="CA102" s="63">
        <f t="shared" si="144"/>
        <v>359</v>
      </c>
      <c r="CB102" s="57" t="s">
        <v>0</v>
      </c>
      <c r="CC102" s="62" t="str">
        <f t="shared" si="110"/>
        <v>Darko – Merunka – OK Maksimir</v>
      </c>
      <c r="CD102" s="63">
        <f t="shared" si="145"/>
        <v>359</v>
      </c>
      <c r="CE102" s="57" t="s">
        <v>0</v>
      </c>
      <c r="CF102" s="62" t="str">
        <f t="shared" si="111"/>
        <v>Darko – Merunka</v>
      </c>
      <c r="CG102" s="63">
        <f t="shared" si="146"/>
        <v>359</v>
      </c>
      <c r="CH102" s="57" t="s">
        <v>0</v>
      </c>
      <c r="CI102" s="68">
        <f t="shared" si="147"/>
        <v>359</v>
      </c>
      <c r="CJ102" s="86" cm="1">
        <f t="array" ref="CJ102">IF(CI102="","",INDEX(imePrezime_id,CI102,0))</f>
        <v>1562</v>
      </c>
      <c r="CK102" s="63" t="str">
        <f t="shared" si="112"/>
        <v/>
      </c>
      <c r="CL102" s="57" t="s">
        <v>0</v>
      </c>
      <c r="CM102" s="23" t="str">
        <f t="shared" si="113"/>
        <v/>
      </c>
      <c r="CN102" s="57" t="s">
        <v>0</v>
      </c>
      <c r="CO102" s="149"/>
      <c r="CP102" s="57" t="s">
        <v>0</v>
      </c>
      <c r="CQ102" s="62" t="str">
        <f t="shared" si="114"/>
        <v/>
      </c>
      <c r="CR102" s="86" t="str">
        <f>IF(CO102="","",MAX(CR$11:CR101)+1)</f>
        <v/>
      </c>
      <c r="CS102" s="63" t="str">
        <f t="shared" si="115"/>
        <v/>
      </c>
      <c r="CT102" s="57" t="s">
        <v>0</v>
      </c>
      <c r="CU102" s="23" t="str">
        <f t="shared" si="148"/>
        <v/>
      </c>
      <c r="CV102" s="57" t="s">
        <v>0</v>
      </c>
      <c r="CW102" s="72" t="str">
        <f>IF(AND(CG102="NEMA",CK102=""),MAX(CW$11:CW101)+1,"")</f>
        <v/>
      </c>
      <c r="CX102" t="s">
        <v>0</v>
      </c>
      <c r="CY102" s="152" t="str">
        <f t="shared" si="116"/>
        <v>M</v>
      </c>
      <c r="CZ102" t="s">
        <v>0</v>
      </c>
      <c r="DA102" s="62" t="str">
        <f t="shared" si="117"/>
        <v/>
      </c>
      <c r="DB102" s="79" t="str">
        <f t="shared" si="118"/>
        <v/>
      </c>
      <c r="DC102" t="s">
        <v>0</v>
      </c>
      <c r="DD102" s="23" t="str">
        <f t="shared" si="149"/>
        <v/>
      </c>
      <c r="DE102" s="57" t="s">
        <v>0</v>
      </c>
      <c r="DF102" s="95" t="str">
        <f t="shared" si="119"/>
        <v>ime-pre-klu-kat</v>
      </c>
      <c r="DG102" s="57" t="s">
        <v>0</v>
      </c>
      <c r="DH102" s="68">
        <f>IF(BZ102="","",MAX(DH$11:DH101)+1)</f>
        <v>1075</v>
      </c>
      <c r="DI102" s="86">
        <f t="shared" si="120"/>
        <v>1012</v>
      </c>
      <c r="DJ102" s="86">
        <f t="shared" si="150"/>
        <v>1562</v>
      </c>
      <c r="DK102" s="86">
        <f t="shared" si="121"/>
        <v>2051</v>
      </c>
      <c r="DL102" s="86">
        <f t="shared" si="122"/>
        <v>1</v>
      </c>
      <c r="DM102" s="86">
        <f t="shared" si="123"/>
        <v>1</v>
      </c>
      <c r="DN102" s="86">
        <f t="shared" si="151"/>
        <v>1</v>
      </c>
      <c r="DO102" s="86"/>
      <c r="DP102" s="86"/>
      <c r="DQ102" s="86"/>
      <c r="DR102" s="63" t="e">
        <f>IF(#REF!="","",#REF!)</f>
        <v>#REF!</v>
      </c>
      <c r="DS102" s="57" t="s">
        <v>0</v>
      </c>
    </row>
    <row r="103" spans="1:123" x14ac:dyDescent="0.25">
      <c r="A103" t="s">
        <v>0</v>
      </c>
      <c r="B103" s="62" t="str">
        <f>IF(csv!E94="","",csv!S94)</f>
        <v>M55</v>
      </c>
      <c r="C103" s="36" t="s">
        <v>0</v>
      </c>
      <c r="D103" s="36" t="str">
        <f>IF(csv!E94="","",csv!E94)</f>
        <v>Saša</v>
      </c>
      <c r="E103" s="36" t="str">
        <f>IF(csv!D94="","",csv!D94)</f>
        <v>Horvat</v>
      </c>
      <c r="F103" s="36" t="s">
        <v>0</v>
      </c>
      <c r="G103" s="86" t="str">
        <f>IF(csv!L94="","",csv!L94)</f>
        <v>36:32</v>
      </c>
      <c r="H103" s="86" t="str">
        <f>IF(csv!M94="","",csv!M94)</f>
        <v>0</v>
      </c>
      <c r="I103" s="36" t="s">
        <v>0</v>
      </c>
      <c r="J103" s="36" t="str">
        <f>IF(csv!O94="","",csv!O94)</f>
        <v>Maksimir</v>
      </c>
      <c r="K103" s="36" t="str">
        <f>IF(csv!P94="","",csv!P94)</f>
        <v>OK Maksimir</v>
      </c>
      <c r="L103" s="36" t="s">
        <v>0</v>
      </c>
      <c r="M103" s="79" t="str">
        <f>IF(csv!Q94="","",csv!Q94)</f>
        <v>CRO</v>
      </c>
      <c r="N103" s="57" t="s">
        <v>0</v>
      </c>
      <c r="O103" s="62" t="str">
        <f>IF(csv!E94="","",csv!S94)</f>
        <v>M55</v>
      </c>
      <c r="P103" s="86">
        <f>IF(O103="","",IF(COUNTIF(O$11:O102,O103)=0,P102+1,P102))</f>
        <v>9</v>
      </c>
      <c r="Q103" s="102">
        <f t="shared" si="98"/>
        <v>105</v>
      </c>
      <c r="R103" s="103" t="str" cm="1">
        <f t="array" ref="R103">IF(S103="","",INDEX(natjecanjeStaze_naziv,MATCH(S103,natjecanjeStaze_stazaId,0)))</f>
        <v>M55 – Ž45</v>
      </c>
      <c r="S103" s="63">
        <f t="shared" si="99"/>
        <v>1012</v>
      </c>
      <c r="T103" s="57" t="s">
        <v>0</v>
      </c>
      <c r="U103" s="191" t="str">
        <f t="shared" si="100"/>
        <v>M55</v>
      </c>
      <c r="V103" s="57" t="s">
        <v>0</v>
      </c>
      <c r="W103" s="62" t="str">
        <f t="shared" si="124"/>
        <v>CRO</v>
      </c>
      <c r="X103" s="86">
        <f t="shared" si="101"/>
        <v>1</v>
      </c>
      <c r="Y103" s="36" t="str">
        <f t="shared" si="125"/>
        <v/>
      </c>
      <c r="Z103" s="79" t="str">
        <f>IF(Y103="","",MAX(Z$11:Z102)+1)</f>
        <v/>
      </c>
      <c r="AA103" s="57" t="s">
        <v>0</v>
      </c>
      <c r="AB103" s="149"/>
      <c r="AC103" s="57" t="s">
        <v>0</v>
      </c>
      <c r="AD103" s="23" t="str">
        <f t="shared" si="126"/>
        <v/>
      </c>
      <c r="AE103" s="57" t="s">
        <v>0</v>
      </c>
      <c r="AF103" s="191" t="str">
        <f t="shared" si="127"/>
        <v>CRO</v>
      </c>
      <c r="AG103" s="57" t="s">
        <v>0</v>
      </c>
      <c r="AH103" s="62" t="str">
        <f t="shared" si="128"/>
        <v>Maksimir</v>
      </c>
      <c r="AI103" s="36" t="str">
        <f t="shared" si="129"/>
        <v>OK Maksimir</v>
      </c>
      <c r="AJ103" s="86" t="str">
        <f t="shared" si="102"/>
        <v/>
      </c>
      <c r="AK103" s="36" t="str" cm="1">
        <f t="array" ref="AK103">IF(AJ103="",""&amp;AI103,IF(AJ103="NEMA",AI103,INDEX(klub_naziv,MATCH(INDEX(klubAlias_klubId,AJ103),klub_id,0))))</f>
        <v>OK Maksimir</v>
      </c>
      <c r="AL103" s="36" t="str" cm="1">
        <f t="array" ref="AL103">IFERROR(INDEX(registarNatjecatelji,CG103,4),"")</f>
        <v>OK Maksimir</v>
      </c>
      <c r="AM103" s="86" t="str">
        <f t="shared" si="130"/>
        <v/>
      </c>
      <c r="AN103" s="79" t="str">
        <f t="shared" si="131"/>
        <v>OK Maksimir</v>
      </c>
      <c r="AO103" s="57" t="s">
        <v>0</v>
      </c>
      <c r="AP103" s="95" t="str">
        <f>IF(AJ103&lt;&gt;"NEMA","",IF(IFERROR(MATCH(AI103,AI$11:AI102,0),0)&lt;&gt;0,"",AI103))</f>
        <v/>
      </c>
      <c r="AQ103" s="57" t="s">
        <v>0</v>
      </c>
      <c r="AR103" s="149"/>
      <c r="AS103" s="57" t="s">
        <v>0</v>
      </c>
      <c r="AT103" s="62" t="str">
        <f t="shared" si="132"/>
        <v/>
      </c>
      <c r="AU103" s="36" t="str">
        <f>IF(AT103="","",MAX(AU$11:AU102)+1)</f>
        <v/>
      </c>
      <c r="AV103" s="36" t="str">
        <f t="shared" si="133"/>
        <v/>
      </c>
      <c r="AW103" s="36" t="str">
        <f t="shared" si="134"/>
        <v/>
      </c>
      <c r="AX103" s="36" t="str">
        <f>IF(AR103="","",MAX(AX$11:AX102)+1)</f>
        <v/>
      </c>
      <c r="AY103" s="103" t="str">
        <f t="shared" si="135"/>
        <v/>
      </c>
      <c r="AZ103" s="79" t="str">
        <f t="shared" si="136"/>
        <v/>
      </c>
      <c r="BA103" s="57" t="s">
        <v>0</v>
      </c>
      <c r="BB103" s="23" t="str">
        <f t="shared" si="137"/>
        <v/>
      </c>
      <c r="BC103" s="57" t="s">
        <v>0</v>
      </c>
      <c r="BD103" s="191" t="str">
        <f t="shared" si="138"/>
        <v>OK Maksimir</v>
      </c>
      <c r="BE103" s="57" t="s">
        <v>0</v>
      </c>
      <c r="BF103" s="68" t="str">
        <f t="shared" si="139"/>
        <v>36:32</v>
      </c>
      <c r="BG103" s="102" t="str">
        <f t="shared" si="140"/>
        <v>0</v>
      </c>
      <c r="BH103" s="238">
        <f t="shared" si="141"/>
        <v>2192</v>
      </c>
      <c r="BI103" s="239">
        <f t="shared" si="103"/>
        <v>1</v>
      </c>
      <c r="BJ103" s="57" t="s">
        <v>0</v>
      </c>
      <c r="BK103" s="62" t="str">
        <f t="shared" si="142"/>
        <v>Saša</v>
      </c>
      <c r="BL103" s="36" t="str">
        <f t="shared" si="143"/>
        <v>Horvat</v>
      </c>
      <c r="BM103" s="86">
        <f t="shared" si="104"/>
        <v>1109</v>
      </c>
      <c r="BN103" s="86" t="str">
        <f t="shared" si="105"/>
        <v/>
      </c>
      <c r="BO103" s="36" t="str">
        <f t="shared" si="106"/>
        <v>Saša</v>
      </c>
      <c r="BP103" s="79" t="str">
        <f t="shared" si="107"/>
        <v>Horvat</v>
      </c>
      <c r="BQ103" s="57" t="s">
        <v>0</v>
      </c>
      <c r="BR103" s="95" t="str">
        <f t="shared" si="108"/>
        <v/>
      </c>
      <c r="BS103" s="57" t="s">
        <v>0</v>
      </c>
      <c r="BT103" s="23" t="str">
        <f>IF(OR(BB103&lt;&gt;"NEMA",BR103&lt;&gt;""),"","SELECT '"&amp;BA103&amp;"',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3" s="57" t="s">
        <v>0</v>
      </c>
      <c r="BV103" s="172"/>
      <c r="BW103" s="172"/>
      <c r="BX103" s="172"/>
      <c r="BY103" s="57" t="s">
        <v>0</v>
      </c>
      <c r="BZ103" s="62" t="str">
        <f t="shared" si="109"/>
        <v>Saša – Horvat – OK Maksimir – M55</v>
      </c>
      <c r="CA103" s="63">
        <f t="shared" si="144"/>
        <v>343</v>
      </c>
      <c r="CB103" s="57" t="s">
        <v>0</v>
      </c>
      <c r="CC103" s="62" t="str">
        <f t="shared" si="110"/>
        <v>Saša – Horvat – OK Maksimir</v>
      </c>
      <c r="CD103" s="63">
        <f t="shared" si="145"/>
        <v>343</v>
      </c>
      <c r="CE103" s="57" t="s">
        <v>0</v>
      </c>
      <c r="CF103" s="62" t="str">
        <f t="shared" si="111"/>
        <v>Saša – Horvat</v>
      </c>
      <c r="CG103" s="63">
        <f t="shared" si="146"/>
        <v>343</v>
      </c>
      <c r="CH103" s="57" t="s">
        <v>0</v>
      </c>
      <c r="CI103" s="68">
        <f t="shared" si="147"/>
        <v>343</v>
      </c>
      <c r="CJ103" s="86" cm="1">
        <f t="array" ref="CJ103">IF(CI103="","",INDEX(imePrezime_id,CI103,0))</f>
        <v>1109</v>
      </c>
      <c r="CK103" s="63" t="str">
        <f t="shared" si="112"/>
        <v/>
      </c>
      <c r="CL103" s="57" t="s">
        <v>0</v>
      </c>
      <c r="CM103" s="23" t="str">
        <f t="shared" si="113"/>
        <v/>
      </c>
      <c r="CN103" s="57" t="s">
        <v>0</v>
      </c>
      <c r="CO103" s="149"/>
      <c r="CP103" s="57" t="s">
        <v>0</v>
      </c>
      <c r="CQ103" s="62" t="str">
        <f t="shared" si="114"/>
        <v/>
      </c>
      <c r="CR103" s="86" t="str">
        <f>IF(CO103="","",MAX(CR$11:CR102)+1)</f>
        <v/>
      </c>
      <c r="CS103" s="63" t="str">
        <f t="shared" si="115"/>
        <v/>
      </c>
      <c r="CT103" s="57" t="s">
        <v>0</v>
      </c>
      <c r="CU103" s="23" t="str">
        <f t="shared" si="148"/>
        <v/>
      </c>
      <c r="CV103" s="57" t="s">
        <v>0</v>
      </c>
      <c r="CW103" s="72" t="str">
        <f>IF(AND(CG103="NEMA",CK103=""),MAX(CW$11:CW102)+1,"")</f>
        <v/>
      </c>
      <c r="CX103" t="s">
        <v>0</v>
      </c>
      <c r="CY103" s="152" t="str">
        <f t="shared" si="116"/>
        <v>M</v>
      </c>
      <c r="CZ103" t="s">
        <v>0</v>
      </c>
      <c r="DA103" s="62" t="str">
        <f t="shared" si="117"/>
        <v/>
      </c>
      <c r="DB103" s="79" t="str">
        <f t="shared" si="118"/>
        <v/>
      </c>
      <c r="DC103" t="s">
        <v>0</v>
      </c>
      <c r="DD103" s="23" t="str">
        <f t="shared" si="149"/>
        <v/>
      </c>
      <c r="DE103" s="57" t="s">
        <v>0</v>
      </c>
      <c r="DF103" s="95" t="str">
        <f t="shared" si="119"/>
        <v>ime-pre-klu-kat</v>
      </c>
      <c r="DG103" s="57" t="s">
        <v>0</v>
      </c>
      <c r="DH103" s="68">
        <f>IF(BZ103="","",MAX(DH$11:DH102)+1)</f>
        <v>1076</v>
      </c>
      <c r="DI103" s="86">
        <f t="shared" si="120"/>
        <v>1012</v>
      </c>
      <c r="DJ103" s="86">
        <f t="shared" si="150"/>
        <v>1109</v>
      </c>
      <c r="DK103" s="86">
        <f t="shared" si="121"/>
        <v>2192</v>
      </c>
      <c r="DL103" s="86">
        <f t="shared" si="122"/>
        <v>1</v>
      </c>
      <c r="DM103" s="86">
        <f t="shared" si="123"/>
        <v>1</v>
      </c>
      <c r="DN103" s="86">
        <f t="shared" si="151"/>
        <v>1</v>
      </c>
      <c r="DO103" s="86"/>
      <c r="DP103" s="86"/>
      <c r="DQ103" s="86"/>
      <c r="DR103" s="63" t="e">
        <f>IF(#REF!="","",#REF!)</f>
        <v>#REF!</v>
      </c>
      <c r="DS103" s="57" t="s">
        <v>0</v>
      </c>
    </row>
    <row r="104" spans="1:123" x14ac:dyDescent="0.25">
      <c r="A104" t="s">
        <v>0</v>
      </c>
      <c r="B104" s="62" t="str">
        <f>IF(csv!E95="","",csv!S95)</f>
        <v>M55</v>
      </c>
      <c r="C104" s="36" t="s">
        <v>0</v>
      </c>
      <c r="D104" s="36" t="str">
        <f>IF(csv!E95="","",csv!E95)</f>
        <v>Petar</v>
      </c>
      <c r="E104" s="36" t="str">
        <f>IF(csv!D95="","",csv!D95)</f>
        <v>Strmečki</v>
      </c>
      <c r="F104" s="36" t="s">
        <v>0</v>
      </c>
      <c r="G104" s="86" t="str">
        <f>IF(csv!L95="","",csv!L95)</f>
        <v>36:34</v>
      </c>
      <c r="H104" s="86" t="str">
        <f>IF(csv!M95="","",csv!M95)</f>
        <v>0</v>
      </c>
      <c r="I104" s="36" t="s">
        <v>0</v>
      </c>
      <c r="J104" s="36" t="str">
        <f>IF(csv!O95="","",csv!O95)</f>
        <v>Maksimir</v>
      </c>
      <c r="K104" s="36" t="str">
        <f>IF(csv!P95="","",csv!P95)</f>
        <v>OK Maksimir</v>
      </c>
      <c r="L104" s="36" t="s">
        <v>0</v>
      </c>
      <c r="M104" s="79" t="str">
        <f>IF(csv!Q95="","",csv!Q95)</f>
        <v>CRO</v>
      </c>
      <c r="N104" s="57" t="s">
        <v>0</v>
      </c>
      <c r="O104" s="62" t="str">
        <f>IF(csv!E95="","",csv!S95)</f>
        <v>M55</v>
      </c>
      <c r="P104" s="86">
        <f>IF(O104="","",IF(COUNTIF(O$11:O103,O104)=0,P103+1,P103))</f>
        <v>9</v>
      </c>
      <c r="Q104" s="102">
        <f t="shared" si="98"/>
        <v>105</v>
      </c>
      <c r="R104" s="103" t="str" cm="1">
        <f t="array" ref="R104">IF(S104="","",INDEX(natjecanjeStaze_naziv,MATCH(S104,natjecanjeStaze_stazaId,0)))</f>
        <v>M55 – Ž45</v>
      </c>
      <c r="S104" s="63">
        <f t="shared" si="99"/>
        <v>1012</v>
      </c>
      <c r="T104" s="57" t="s">
        <v>0</v>
      </c>
      <c r="U104" s="191" t="str">
        <f t="shared" si="100"/>
        <v>M55</v>
      </c>
      <c r="V104" s="57" t="s">
        <v>0</v>
      </c>
      <c r="W104" s="62" t="str">
        <f t="shared" si="124"/>
        <v>CRO</v>
      </c>
      <c r="X104" s="86">
        <f t="shared" si="101"/>
        <v>1</v>
      </c>
      <c r="Y104" s="36" t="str">
        <f t="shared" si="125"/>
        <v/>
      </c>
      <c r="Z104" s="79" t="str">
        <f>IF(Y104="","",MAX(Z$11:Z103)+1)</f>
        <v/>
      </c>
      <c r="AA104" s="57" t="s">
        <v>0</v>
      </c>
      <c r="AB104" s="149"/>
      <c r="AC104" s="57" t="s">
        <v>0</v>
      </c>
      <c r="AD104" s="23" t="str">
        <f t="shared" si="126"/>
        <v/>
      </c>
      <c r="AE104" s="57" t="s">
        <v>0</v>
      </c>
      <c r="AF104" s="191" t="str">
        <f t="shared" si="127"/>
        <v>CRO</v>
      </c>
      <c r="AG104" s="57" t="s">
        <v>0</v>
      </c>
      <c r="AH104" s="62" t="str">
        <f t="shared" si="128"/>
        <v>Maksimir</v>
      </c>
      <c r="AI104" s="36" t="str">
        <f t="shared" si="129"/>
        <v>OK Maksimir</v>
      </c>
      <c r="AJ104" s="86" t="str">
        <f t="shared" si="102"/>
        <v/>
      </c>
      <c r="AK104" s="36" t="str" cm="1">
        <f t="array" ref="AK104">IF(AJ104="",""&amp;AI104,IF(AJ104="NEMA",AI104,INDEX(klub_naziv,MATCH(INDEX(klubAlias_klubId,AJ104),klub_id,0))))</f>
        <v>OK Maksimir</v>
      </c>
      <c r="AL104" s="36" t="str" cm="1">
        <f t="array" ref="AL104">IFERROR(INDEX(registarNatjecatelji,CG104,4),"")</f>
        <v>OK Maksimir</v>
      </c>
      <c r="AM104" s="86" t="str">
        <f t="shared" si="130"/>
        <v/>
      </c>
      <c r="AN104" s="79" t="str">
        <f t="shared" si="131"/>
        <v>OK Maksimir</v>
      </c>
      <c r="AO104" s="57" t="s">
        <v>0</v>
      </c>
      <c r="AP104" s="95" t="str">
        <f>IF(AJ104&lt;&gt;"NEMA","",IF(IFERROR(MATCH(AI104,AI$11:AI103,0),0)&lt;&gt;0,"",AI104))</f>
        <v/>
      </c>
      <c r="AQ104" s="57" t="s">
        <v>0</v>
      </c>
      <c r="AR104" s="149"/>
      <c r="AS104" s="57" t="s">
        <v>0</v>
      </c>
      <c r="AT104" s="62" t="str">
        <f t="shared" si="132"/>
        <v/>
      </c>
      <c r="AU104" s="36" t="str">
        <f>IF(AT104="","",MAX(AU$11:AU103)+1)</f>
        <v/>
      </c>
      <c r="AV104" s="36" t="str">
        <f t="shared" si="133"/>
        <v/>
      </c>
      <c r="AW104" s="36" t="str">
        <f t="shared" si="134"/>
        <v/>
      </c>
      <c r="AX104" s="36" t="str">
        <f>IF(AR104="","",MAX(AX$11:AX103)+1)</f>
        <v/>
      </c>
      <c r="AY104" s="103" t="str">
        <f t="shared" si="135"/>
        <v/>
      </c>
      <c r="AZ104" s="79" t="str">
        <f t="shared" si="136"/>
        <v/>
      </c>
      <c r="BA104" s="57" t="s">
        <v>0</v>
      </c>
      <c r="BB104" s="23" t="str">
        <f t="shared" si="137"/>
        <v/>
      </c>
      <c r="BC104" s="57" t="s">
        <v>0</v>
      </c>
      <c r="BD104" s="191" t="str">
        <f t="shared" si="138"/>
        <v>OK Maksimir</v>
      </c>
      <c r="BE104" s="57" t="s">
        <v>0</v>
      </c>
      <c r="BF104" s="68" t="str">
        <f t="shared" si="139"/>
        <v>36:34</v>
      </c>
      <c r="BG104" s="102" t="str">
        <f t="shared" si="140"/>
        <v>0</v>
      </c>
      <c r="BH104" s="238">
        <f t="shared" si="141"/>
        <v>2194</v>
      </c>
      <c r="BI104" s="239">
        <f t="shared" si="103"/>
        <v>1</v>
      </c>
      <c r="BJ104" s="57" t="s">
        <v>0</v>
      </c>
      <c r="BK104" s="62" t="str">
        <f t="shared" si="142"/>
        <v>Petar</v>
      </c>
      <c r="BL104" s="36" t="str">
        <f t="shared" si="143"/>
        <v>Strmečki</v>
      </c>
      <c r="BM104" s="86">
        <f t="shared" si="104"/>
        <v>1257</v>
      </c>
      <c r="BN104" s="86" t="str">
        <f t="shared" si="105"/>
        <v/>
      </c>
      <c r="BO104" s="36" t="str">
        <f t="shared" si="106"/>
        <v>Petar</v>
      </c>
      <c r="BP104" s="79" t="str">
        <f t="shared" si="107"/>
        <v>Strmečki</v>
      </c>
      <c r="BQ104" s="57" t="s">
        <v>0</v>
      </c>
      <c r="BR104" s="95" t="str">
        <f t="shared" si="108"/>
        <v/>
      </c>
      <c r="BS104" s="57" t="s">
        <v>0</v>
      </c>
      <c r="BT104" s="23" t="str">
        <f>IF(OR(BB104&lt;&gt;"NEMA",BR104&lt;&gt;""),"","SELECT '"&amp;BA104&amp;"',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4" s="57" t="s">
        <v>0</v>
      </c>
      <c r="BV104" s="172"/>
      <c r="BW104" s="172"/>
      <c r="BX104" s="172"/>
      <c r="BY104" s="57" t="s">
        <v>0</v>
      </c>
      <c r="BZ104" s="62" t="str">
        <f t="shared" si="109"/>
        <v>Petar – Strmečki – OK Maksimir – M55</v>
      </c>
      <c r="CA104" s="63">
        <f t="shared" si="144"/>
        <v>374</v>
      </c>
      <c r="CB104" s="57" t="s">
        <v>0</v>
      </c>
      <c r="CC104" s="62" t="str">
        <f t="shared" si="110"/>
        <v>Petar – Strmečki – OK Maksimir</v>
      </c>
      <c r="CD104" s="63">
        <f t="shared" si="145"/>
        <v>374</v>
      </c>
      <c r="CE104" s="57" t="s">
        <v>0</v>
      </c>
      <c r="CF104" s="62" t="str">
        <f t="shared" si="111"/>
        <v>Petar – Strmečki</v>
      </c>
      <c r="CG104" s="63">
        <f t="shared" si="146"/>
        <v>374</v>
      </c>
      <c r="CH104" s="57" t="s">
        <v>0</v>
      </c>
      <c r="CI104" s="68">
        <f t="shared" si="147"/>
        <v>374</v>
      </c>
      <c r="CJ104" s="86" cm="1">
        <f t="array" ref="CJ104">IF(CI104="","",INDEX(imePrezime_id,CI104,0))</f>
        <v>1257</v>
      </c>
      <c r="CK104" s="63" t="str">
        <f t="shared" si="112"/>
        <v/>
      </c>
      <c r="CL104" s="57" t="s">
        <v>0</v>
      </c>
      <c r="CM104" s="23" t="str">
        <f t="shared" si="113"/>
        <v/>
      </c>
      <c r="CN104" s="57" t="s">
        <v>0</v>
      </c>
      <c r="CO104" s="149"/>
      <c r="CP104" s="57" t="s">
        <v>0</v>
      </c>
      <c r="CQ104" s="62" t="str">
        <f t="shared" si="114"/>
        <v/>
      </c>
      <c r="CR104" s="86" t="str">
        <f>IF(CO104="","",MAX(CR$11:CR103)+1)</f>
        <v/>
      </c>
      <c r="CS104" s="63" t="str">
        <f t="shared" si="115"/>
        <v/>
      </c>
      <c r="CT104" s="57" t="s">
        <v>0</v>
      </c>
      <c r="CU104" s="23" t="str">
        <f t="shared" si="148"/>
        <v/>
      </c>
      <c r="CV104" s="57" t="s">
        <v>0</v>
      </c>
      <c r="CW104" s="72" t="str">
        <f>IF(AND(CG104="NEMA",CK104=""),MAX(CW$11:CW103)+1,"")</f>
        <v/>
      </c>
      <c r="CX104" t="s">
        <v>0</v>
      </c>
      <c r="CY104" s="152" t="str">
        <f t="shared" si="116"/>
        <v>M</v>
      </c>
      <c r="CZ104" t="s">
        <v>0</v>
      </c>
      <c r="DA104" s="62" t="str">
        <f t="shared" si="117"/>
        <v/>
      </c>
      <c r="DB104" s="79" t="str">
        <f t="shared" si="118"/>
        <v/>
      </c>
      <c r="DC104" t="s">
        <v>0</v>
      </c>
      <c r="DD104" s="23" t="str">
        <f t="shared" si="149"/>
        <v/>
      </c>
      <c r="DE104" s="57" t="s">
        <v>0</v>
      </c>
      <c r="DF104" s="95" t="str">
        <f t="shared" si="119"/>
        <v>ime-pre-klu-kat</v>
      </c>
      <c r="DG104" s="57" t="s">
        <v>0</v>
      </c>
      <c r="DH104" s="68">
        <f>IF(BZ104="","",MAX(DH$11:DH103)+1)</f>
        <v>1077</v>
      </c>
      <c r="DI104" s="86">
        <f t="shared" si="120"/>
        <v>1012</v>
      </c>
      <c r="DJ104" s="86">
        <f t="shared" si="150"/>
        <v>1257</v>
      </c>
      <c r="DK104" s="86">
        <f t="shared" si="121"/>
        <v>2194</v>
      </c>
      <c r="DL104" s="86">
        <f t="shared" si="122"/>
        <v>1</v>
      </c>
      <c r="DM104" s="86">
        <f t="shared" si="123"/>
        <v>1</v>
      </c>
      <c r="DN104" s="86">
        <f t="shared" si="151"/>
        <v>1</v>
      </c>
      <c r="DO104" s="86"/>
      <c r="DP104" s="86"/>
      <c r="DQ104" s="86"/>
      <c r="DR104" s="63" t="e">
        <f>IF(#REF!="","",#REF!)</f>
        <v>#REF!</v>
      </c>
      <c r="DS104" s="57" t="s">
        <v>0</v>
      </c>
    </row>
    <row r="105" spans="1:123" x14ac:dyDescent="0.25">
      <c r="A105" t="s">
        <v>0</v>
      </c>
      <c r="B105" s="62" t="str">
        <f>IF(csv!E96="","",csv!S96)</f>
        <v>M55</v>
      </c>
      <c r="C105" s="36" t="s">
        <v>0</v>
      </c>
      <c r="D105" s="36" t="str">
        <f>IF(csv!E96="","",csv!E96)</f>
        <v>Dario</v>
      </c>
      <c r="E105" s="36" t="str">
        <f>IF(csv!D96="","",csv!D96)</f>
        <v>Štambuk</v>
      </c>
      <c r="F105" s="36" t="s">
        <v>0</v>
      </c>
      <c r="G105" s="86" t="str">
        <f>IF(csv!L96="","",csv!L96)</f>
        <v>41:46</v>
      </c>
      <c r="H105" s="86" t="str">
        <f>IF(csv!M96="","",csv!M96)</f>
        <v>0</v>
      </c>
      <c r="I105" s="36" t="s">
        <v>0</v>
      </c>
      <c r="J105" s="36" t="str">
        <f>IF(csv!O96="","",csv!O96)</f>
        <v>OK MERZ CRO</v>
      </c>
      <c r="K105" s="36" t="str">
        <f>IF(csv!P96="","",csv!P96)</f>
        <v>OK Ivan Merz</v>
      </c>
      <c r="L105" s="36" t="s">
        <v>0</v>
      </c>
      <c r="M105" s="79" t="str">
        <f>IF(csv!Q96="","",csv!Q96)</f>
        <v>CRO</v>
      </c>
      <c r="N105" s="57" t="s">
        <v>0</v>
      </c>
      <c r="O105" s="62" t="str">
        <f>IF(csv!E96="","",csv!S96)</f>
        <v>M55</v>
      </c>
      <c r="P105" s="86">
        <f>IF(O105="","",IF(COUNTIF(O$11:O104,O105)=0,P104+1,P104))</f>
        <v>9</v>
      </c>
      <c r="Q105" s="102">
        <f t="shared" si="98"/>
        <v>105</v>
      </c>
      <c r="R105" s="103" t="str" cm="1">
        <f t="array" ref="R105">IF(S105="","",INDEX(natjecanjeStaze_naziv,MATCH(S105,natjecanjeStaze_stazaId,0)))</f>
        <v>M55 – Ž45</v>
      </c>
      <c r="S105" s="63">
        <f t="shared" si="99"/>
        <v>1012</v>
      </c>
      <c r="T105" s="57" t="s">
        <v>0</v>
      </c>
      <c r="U105" s="191" t="str">
        <f t="shared" si="100"/>
        <v>M55</v>
      </c>
      <c r="V105" s="57" t="s">
        <v>0</v>
      </c>
      <c r="W105" s="62" t="str">
        <f t="shared" si="124"/>
        <v>CRO</v>
      </c>
      <c r="X105" s="86">
        <f t="shared" si="101"/>
        <v>1</v>
      </c>
      <c r="Y105" s="36" t="str">
        <f t="shared" si="125"/>
        <v/>
      </c>
      <c r="Z105" s="79" t="str">
        <f>IF(Y105="","",MAX(Z$11:Z104)+1)</f>
        <v/>
      </c>
      <c r="AA105" s="57" t="s">
        <v>0</v>
      </c>
      <c r="AB105" s="149"/>
      <c r="AC105" s="57" t="s">
        <v>0</v>
      </c>
      <c r="AD105" s="23" t="str">
        <f t="shared" si="126"/>
        <v/>
      </c>
      <c r="AE105" s="57" t="s">
        <v>0</v>
      </c>
      <c r="AF105" s="191" t="str">
        <f t="shared" si="127"/>
        <v>CRO</v>
      </c>
      <c r="AG105" s="57" t="s">
        <v>0</v>
      </c>
      <c r="AH105" s="62" t="str">
        <f t="shared" si="128"/>
        <v>OK MERZ CRO</v>
      </c>
      <c r="AI105" s="36" t="str">
        <f t="shared" si="129"/>
        <v>OK Ivan Merz</v>
      </c>
      <c r="AJ105" s="86" t="str">
        <f t="shared" si="102"/>
        <v/>
      </c>
      <c r="AK105" s="36" t="str" cm="1">
        <f t="array" ref="AK105">IF(AJ105="",""&amp;AI105,IF(AJ105="NEMA",AI105,INDEX(klub_naziv,MATCH(INDEX(klubAlias_klubId,AJ105),klub_id,0))))</f>
        <v>OK Ivan Merz</v>
      </c>
      <c r="AL105" s="36" t="str" cm="1">
        <f t="array" ref="AL105">IFERROR(INDEX(registarNatjecatelji,CG105,4),"")</f>
        <v>OK Ivan Merz</v>
      </c>
      <c r="AM105" s="86" t="str">
        <f t="shared" si="130"/>
        <v/>
      </c>
      <c r="AN105" s="79" t="str">
        <f t="shared" si="131"/>
        <v>OK Ivan Merz</v>
      </c>
      <c r="AO105" s="57" t="s">
        <v>0</v>
      </c>
      <c r="AP105" s="95" t="str">
        <f>IF(AJ105&lt;&gt;"NEMA","",IF(IFERROR(MATCH(AI105,AI$11:AI104,0),0)&lt;&gt;0,"",AI105))</f>
        <v/>
      </c>
      <c r="AQ105" s="57" t="s">
        <v>0</v>
      </c>
      <c r="AR105" s="149"/>
      <c r="AS105" s="57" t="s">
        <v>0</v>
      </c>
      <c r="AT105" s="62" t="str">
        <f t="shared" si="132"/>
        <v/>
      </c>
      <c r="AU105" s="36" t="str">
        <f>IF(AT105="","",MAX(AU$11:AU104)+1)</f>
        <v/>
      </c>
      <c r="AV105" s="36" t="str">
        <f t="shared" si="133"/>
        <v/>
      </c>
      <c r="AW105" s="36" t="str">
        <f t="shared" si="134"/>
        <v/>
      </c>
      <c r="AX105" s="36" t="str">
        <f>IF(AR105="","",MAX(AX$11:AX104)+1)</f>
        <v/>
      </c>
      <c r="AY105" s="103" t="str">
        <f t="shared" si="135"/>
        <v/>
      </c>
      <c r="AZ105" s="79" t="str">
        <f t="shared" si="136"/>
        <v/>
      </c>
      <c r="BA105" s="57" t="s">
        <v>0</v>
      </c>
      <c r="BB105" s="23" t="str">
        <f t="shared" si="137"/>
        <v/>
      </c>
      <c r="BC105" s="57" t="s">
        <v>0</v>
      </c>
      <c r="BD105" s="191" t="str">
        <f t="shared" si="138"/>
        <v>OK Ivan Merz</v>
      </c>
      <c r="BE105" s="57" t="s">
        <v>0</v>
      </c>
      <c r="BF105" s="68" t="str">
        <f t="shared" si="139"/>
        <v>41:46</v>
      </c>
      <c r="BG105" s="102" t="str">
        <f t="shared" si="140"/>
        <v>0</v>
      </c>
      <c r="BH105" s="238">
        <f t="shared" si="141"/>
        <v>2506</v>
      </c>
      <c r="BI105" s="239">
        <f t="shared" si="103"/>
        <v>1</v>
      </c>
      <c r="BJ105" s="57" t="s">
        <v>0</v>
      </c>
      <c r="BK105" s="62" t="str">
        <f t="shared" si="142"/>
        <v>Dario</v>
      </c>
      <c r="BL105" s="36" t="str">
        <f t="shared" si="143"/>
        <v>Štambuk</v>
      </c>
      <c r="BM105" s="86">
        <f t="shared" si="104"/>
        <v>1563</v>
      </c>
      <c r="BN105" s="86" t="str">
        <f t="shared" si="105"/>
        <v/>
      </c>
      <c r="BO105" s="36" t="str">
        <f t="shared" si="106"/>
        <v>Dario</v>
      </c>
      <c r="BP105" s="79" t="str">
        <f t="shared" si="107"/>
        <v>Štambuk</v>
      </c>
      <c r="BQ105" s="57" t="s">
        <v>0</v>
      </c>
      <c r="BR105" s="95" t="str">
        <f t="shared" si="108"/>
        <v/>
      </c>
      <c r="BS105" s="57" t="s">
        <v>0</v>
      </c>
      <c r="BT105" s="23" t="str">
        <f>IF(OR(BB105&lt;&gt;"NEMA",BR105&lt;&gt;""),"","SELECT '"&amp;BA105&amp;"',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5" s="57" t="s">
        <v>0</v>
      </c>
      <c r="BV105" s="172"/>
      <c r="BW105" s="172"/>
      <c r="BX105" s="172"/>
      <c r="BY105" s="57" t="s">
        <v>0</v>
      </c>
      <c r="BZ105" s="62" t="str">
        <f t="shared" si="109"/>
        <v>Dario – Štambuk – OK Ivan Merz – M55</v>
      </c>
      <c r="CA105" s="63">
        <f t="shared" si="144"/>
        <v>65</v>
      </c>
      <c r="CB105" s="57" t="s">
        <v>0</v>
      </c>
      <c r="CC105" s="62" t="str">
        <f t="shared" si="110"/>
        <v>Dario – Štambuk – OK Ivan Merz</v>
      </c>
      <c r="CD105" s="63">
        <f t="shared" si="145"/>
        <v>65</v>
      </c>
      <c r="CE105" s="57" t="s">
        <v>0</v>
      </c>
      <c r="CF105" s="62" t="str">
        <f t="shared" si="111"/>
        <v>Dario – Štambuk</v>
      </c>
      <c r="CG105" s="63">
        <f t="shared" si="146"/>
        <v>65</v>
      </c>
      <c r="CH105" s="57" t="s">
        <v>0</v>
      </c>
      <c r="CI105" s="68">
        <f t="shared" si="147"/>
        <v>65</v>
      </c>
      <c r="CJ105" s="86" cm="1">
        <f t="array" ref="CJ105">IF(CI105="","",INDEX(imePrezime_id,CI105,0))</f>
        <v>1563</v>
      </c>
      <c r="CK105" s="63" t="str">
        <f t="shared" si="112"/>
        <v/>
      </c>
      <c r="CL105" s="57" t="s">
        <v>0</v>
      </c>
      <c r="CM105" s="23" t="str">
        <f t="shared" si="113"/>
        <v/>
      </c>
      <c r="CN105" s="57" t="s">
        <v>0</v>
      </c>
      <c r="CO105" s="149"/>
      <c r="CP105" s="57" t="s">
        <v>0</v>
      </c>
      <c r="CQ105" s="62" t="str">
        <f t="shared" si="114"/>
        <v/>
      </c>
      <c r="CR105" s="86" t="str">
        <f>IF(CO105="","",MAX(CR$11:CR104)+1)</f>
        <v/>
      </c>
      <c r="CS105" s="63" t="str">
        <f t="shared" si="115"/>
        <v/>
      </c>
      <c r="CT105" s="57" t="s">
        <v>0</v>
      </c>
      <c r="CU105" s="23" t="str">
        <f t="shared" si="148"/>
        <v/>
      </c>
      <c r="CV105" s="57" t="s">
        <v>0</v>
      </c>
      <c r="CW105" s="72" t="str">
        <f>IF(AND(CG105="NEMA",CK105=""),MAX(CW$11:CW104)+1,"")</f>
        <v/>
      </c>
      <c r="CX105" t="s">
        <v>0</v>
      </c>
      <c r="CY105" s="152" t="str">
        <f t="shared" si="116"/>
        <v>M</v>
      </c>
      <c r="CZ105" t="s">
        <v>0</v>
      </c>
      <c r="DA105" s="62" t="str">
        <f t="shared" si="117"/>
        <v/>
      </c>
      <c r="DB105" s="79" t="str">
        <f t="shared" si="118"/>
        <v/>
      </c>
      <c r="DC105" t="s">
        <v>0</v>
      </c>
      <c r="DD105" s="23" t="str">
        <f t="shared" si="149"/>
        <v/>
      </c>
      <c r="DE105" s="57" t="s">
        <v>0</v>
      </c>
      <c r="DF105" s="95" t="str">
        <f t="shared" si="119"/>
        <v>ime-pre-klu-kat</v>
      </c>
      <c r="DG105" s="57" t="s">
        <v>0</v>
      </c>
      <c r="DH105" s="68">
        <f>IF(BZ105="","",MAX(DH$11:DH104)+1)</f>
        <v>1078</v>
      </c>
      <c r="DI105" s="86">
        <f t="shared" si="120"/>
        <v>1012</v>
      </c>
      <c r="DJ105" s="86">
        <f t="shared" si="150"/>
        <v>1563</v>
      </c>
      <c r="DK105" s="86">
        <f t="shared" si="121"/>
        <v>2506</v>
      </c>
      <c r="DL105" s="86">
        <f t="shared" si="122"/>
        <v>1</v>
      </c>
      <c r="DM105" s="86">
        <f t="shared" si="123"/>
        <v>1</v>
      </c>
      <c r="DN105" s="86">
        <f t="shared" si="151"/>
        <v>1</v>
      </c>
      <c r="DO105" s="86"/>
      <c r="DP105" s="86"/>
      <c r="DQ105" s="86"/>
      <c r="DR105" s="63" t="e">
        <f>IF(#REF!="","",#REF!)</f>
        <v>#REF!</v>
      </c>
      <c r="DS105" s="57" t="s">
        <v>0</v>
      </c>
    </row>
    <row r="106" spans="1:123" x14ac:dyDescent="0.25">
      <c r="A106" t="s">
        <v>0</v>
      </c>
      <c r="B106" s="62" t="str">
        <f>IF(csv!E97="","",csv!S97)</f>
        <v>M55</v>
      </c>
      <c r="C106" s="36" t="s">
        <v>0</v>
      </c>
      <c r="D106" s="36" t="str">
        <f>IF(csv!E97="","",csv!E97)</f>
        <v>Mile</v>
      </c>
      <c r="E106" s="36" t="str">
        <f>IF(csv!D97="","",csv!D97)</f>
        <v>Mioković</v>
      </c>
      <c r="F106" s="36" t="s">
        <v>0</v>
      </c>
      <c r="G106" s="86" t="str">
        <f>IF(csv!L97="","",csv!L97)</f>
        <v>44:11</v>
      </c>
      <c r="H106" s="86" t="str">
        <f>IF(csv!M97="","",csv!M97)</f>
        <v>0</v>
      </c>
      <c r="I106" s="36" t="s">
        <v>0</v>
      </c>
      <c r="J106" s="36" t="str">
        <f>IF(csv!O97="","",csv!O97)</f>
        <v>KAP</v>
      </c>
      <c r="K106" s="36" t="str">
        <f>IF(csv!P97="","",csv!P97)</f>
        <v>OK Kapela</v>
      </c>
      <c r="L106" s="36" t="s">
        <v>0</v>
      </c>
      <c r="M106" s="79" t="str">
        <f>IF(csv!Q97="","",csv!Q97)</f>
        <v>CRO</v>
      </c>
      <c r="N106" s="57" t="s">
        <v>0</v>
      </c>
      <c r="O106" s="62" t="str">
        <f>IF(csv!E97="","",csv!S97)</f>
        <v>M55</v>
      </c>
      <c r="P106" s="86">
        <f>IF(O106="","",IF(COUNTIF(O$11:O105,O106)=0,P105+1,P105))</f>
        <v>9</v>
      </c>
      <c r="Q106" s="102">
        <f t="shared" si="98"/>
        <v>105</v>
      </c>
      <c r="R106" s="103" t="str" cm="1">
        <f t="array" ref="R106">IF(S106="","",INDEX(natjecanjeStaze_naziv,MATCH(S106,natjecanjeStaze_stazaId,0)))</f>
        <v>M55 – Ž45</v>
      </c>
      <c r="S106" s="63">
        <f t="shared" si="99"/>
        <v>1012</v>
      </c>
      <c r="T106" s="57" t="s">
        <v>0</v>
      </c>
      <c r="U106" s="191" t="str">
        <f t="shared" si="100"/>
        <v>M55</v>
      </c>
      <c r="V106" s="57" t="s">
        <v>0</v>
      </c>
      <c r="W106" s="62" t="str">
        <f t="shared" si="124"/>
        <v>CRO</v>
      </c>
      <c r="X106" s="86">
        <f t="shared" si="101"/>
        <v>1</v>
      </c>
      <c r="Y106" s="36" t="str">
        <f t="shared" si="125"/>
        <v/>
      </c>
      <c r="Z106" s="79" t="str">
        <f>IF(Y106="","",MAX(Z$11:Z105)+1)</f>
        <v/>
      </c>
      <c r="AA106" s="57" t="s">
        <v>0</v>
      </c>
      <c r="AB106" s="149"/>
      <c r="AC106" s="57" t="s">
        <v>0</v>
      </c>
      <c r="AD106" s="23" t="str">
        <f t="shared" si="126"/>
        <v/>
      </c>
      <c r="AE106" s="57" t="s">
        <v>0</v>
      </c>
      <c r="AF106" s="191" t="str">
        <f t="shared" si="127"/>
        <v>CRO</v>
      </c>
      <c r="AG106" s="57" t="s">
        <v>0</v>
      </c>
      <c r="AH106" s="62" t="str">
        <f t="shared" si="128"/>
        <v>KAP</v>
      </c>
      <c r="AI106" s="36" t="str">
        <f t="shared" si="129"/>
        <v>OK Kapela</v>
      </c>
      <c r="AJ106" s="86" t="str">
        <f t="shared" si="102"/>
        <v/>
      </c>
      <c r="AK106" s="36" t="str" cm="1">
        <f t="array" ref="AK106">IF(AJ106="",""&amp;AI106,IF(AJ106="NEMA",AI106,INDEX(klub_naziv,MATCH(INDEX(klubAlias_klubId,AJ106),klub_id,0))))</f>
        <v>OK Kapela</v>
      </c>
      <c r="AL106" s="36" t="str" cm="1">
        <f t="array" ref="AL106">IFERROR(INDEX(registarNatjecatelji,CG106,4),"")</f>
        <v>OK Kapela</v>
      </c>
      <c r="AM106" s="86" t="str">
        <f t="shared" si="130"/>
        <v/>
      </c>
      <c r="AN106" s="79" t="str">
        <f t="shared" si="131"/>
        <v>OK Kapela</v>
      </c>
      <c r="AO106" s="57" t="s">
        <v>0</v>
      </c>
      <c r="AP106" s="95" t="str">
        <f>IF(AJ106&lt;&gt;"NEMA","",IF(IFERROR(MATCH(AI106,AI$11:AI105,0),0)&lt;&gt;0,"",AI106))</f>
        <v/>
      </c>
      <c r="AQ106" s="57" t="s">
        <v>0</v>
      </c>
      <c r="AR106" s="149"/>
      <c r="AS106" s="57" t="s">
        <v>0</v>
      </c>
      <c r="AT106" s="62" t="str">
        <f t="shared" si="132"/>
        <v/>
      </c>
      <c r="AU106" s="36" t="str">
        <f>IF(AT106="","",MAX(AU$11:AU105)+1)</f>
        <v/>
      </c>
      <c r="AV106" s="36" t="str">
        <f t="shared" si="133"/>
        <v/>
      </c>
      <c r="AW106" s="36" t="str">
        <f t="shared" si="134"/>
        <v/>
      </c>
      <c r="AX106" s="36" t="str">
        <f>IF(AR106="","",MAX(AX$11:AX105)+1)</f>
        <v/>
      </c>
      <c r="AY106" s="103" t="str">
        <f t="shared" si="135"/>
        <v/>
      </c>
      <c r="AZ106" s="79" t="str">
        <f t="shared" si="136"/>
        <v/>
      </c>
      <c r="BA106" s="57" t="s">
        <v>0</v>
      </c>
      <c r="BB106" s="23" t="str">
        <f t="shared" si="137"/>
        <v/>
      </c>
      <c r="BC106" s="57" t="s">
        <v>0</v>
      </c>
      <c r="BD106" s="191" t="str">
        <f t="shared" si="138"/>
        <v>OK Kapela</v>
      </c>
      <c r="BE106" s="57" t="s">
        <v>0</v>
      </c>
      <c r="BF106" s="68" t="str">
        <f t="shared" si="139"/>
        <v>44:11</v>
      </c>
      <c r="BG106" s="102" t="str">
        <f t="shared" si="140"/>
        <v>0</v>
      </c>
      <c r="BH106" s="238">
        <f t="shared" si="141"/>
        <v>2651</v>
      </c>
      <c r="BI106" s="239">
        <f t="shared" si="103"/>
        <v>1</v>
      </c>
      <c r="BJ106" s="57" t="s">
        <v>0</v>
      </c>
      <c r="BK106" s="62" t="str">
        <f t="shared" si="142"/>
        <v>Mile</v>
      </c>
      <c r="BL106" s="36" t="str">
        <f t="shared" si="143"/>
        <v>Mioković</v>
      </c>
      <c r="BM106" s="86">
        <f t="shared" si="104"/>
        <v>1430</v>
      </c>
      <c r="BN106" s="86" t="str">
        <f t="shared" si="105"/>
        <v/>
      </c>
      <c r="BO106" s="36" t="str">
        <f t="shared" si="106"/>
        <v>Mile</v>
      </c>
      <c r="BP106" s="79" t="str">
        <f t="shared" si="107"/>
        <v>Mioković</v>
      </c>
      <c r="BQ106" s="57" t="s">
        <v>0</v>
      </c>
      <c r="BR106" s="95" t="str">
        <f t="shared" si="108"/>
        <v/>
      </c>
      <c r="BS106" s="57" t="s">
        <v>0</v>
      </c>
      <c r="BT106" s="23" t="str">
        <f>IF(OR(BB106&lt;&gt;"NEMA",BR106&lt;&gt;""),"","SELECT '"&amp;BA106&amp;"',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6" s="57" t="s">
        <v>0</v>
      </c>
      <c r="BV106" s="172"/>
      <c r="BW106" s="172"/>
      <c r="BX106" s="172"/>
      <c r="BY106" s="57" t="s">
        <v>0</v>
      </c>
      <c r="BZ106" s="62" t="str">
        <f t="shared" si="109"/>
        <v>Mile – Mioković – OK Kapela – M55</v>
      </c>
      <c r="CA106" s="63">
        <f t="shared" si="144"/>
        <v>281</v>
      </c>
      <c r="CB106" s="57" t="s">
        <v>0</v>
      </c>
      <c r="CC106" s="62" t="str">
        <f t="shared" si="110"/>
        <v>Mile – Mioković – OK Kapela</v>
      </c>
      <c r="CD106" s="63">
        <f t="shared" si="145"/>
        <v>281</v>
      </c>
      <c r="CE106" s="57" t="s">
        <v>0</v>
      </c>
      <c r="CF106" s="62" t="str">
        <f t="shared" si="111"/>
        <v>Mile – Mioković</v>
      </c>
      <c r="CG106" s="63">
        <f t="shared" si="146"/>
        <v>281</v>
      </c>
      <c r="CH106" s="57" t="s">
        <v>0</v>
      </c>
      <c r="CI106" s="68">
        <f t="shared" si="147"/>
        <v>281</v>
      </c>
      <c r="CJ106" s="86" cm="1">
        <f t="array" ref="CJ106">IF(CI106="","",INDEX(imePrezime_id,CI106,0))</f>
        <v>1430</v>
      </c>
      <c r="CK106" s="63" t="str">
        <f t="shared" si="112"/>
        <v/>
      </c>
      <c r="CL106" s="57" t="s">
        <v>0</v>
      </c>
      <c r="CM106" s="23" t="str">
        <f t="shared" si="113"/>
        <v/>
      </c>
      <c r="CN106" s="57" t="s">
        <v>0</v>
      </c>
      <c r="CO106" s="149"/>
      <c r="CP106" s="57" t="s">
        <v>0</v>
      </c>
      <c r="CQ106" s="62" t="str">
        <f t="shared" si="114"/>
        <v/>
      </c>
      <c r="CR106" s="86" t="str">
        <f>IF(CO106="","",MAX(CR$11:CR105)+1)</f>
        <v/>
      </c>
      <c r="CS106" s="63" t="str">
        <f t="shared" si="115"/>
        <v/>
      </c>
      <c r="CT106" s="57" t="s">
        <v>0</v>
      </c>
      <c r="CU106" s="23" t="str">
        <f t="shared" si="148"/>
        <v/>
      </c>
      <c r="CV106" s="57" t="s">
        <v>0</v>
      </c>
      <c r="CW106" s="72" t="str">
        <f>IF(AND(CG106="NEMA",CK106=""),MAX(CW$11:CW105)+1,"")</f>
        <v/>
      </c>
      <c r="CX106" t="s">
        <v>0</v>
      </c>
      <c r="CY106" s="152" t="str">
        <f t="shared" si="116"/>
        <v>M</v>
      </c>
      <c r="CZ106" t="s">
        <v>0</v>
      </c>
      <c r="DA106" s="62" t="str">
        <f t="shared" si="117"/>
        <v/>
      </c>
      <c r="DB106" s="79" t="str">
        <f t="shared" si="118"/>
        <v/>
      </c>
      <c r="DC106" t="s">
        <v>0</v>
      </c>
      <c r="DD106" s="23" t="str">
        <f t="shared" si="149"/>
        <v/>
      </c>
      <c r="DE106" s="57" t="s">
        <v>0</v>
      </c>
      <c r="DF106" s="95" t="str">
        <f t="shared" si="119"/>
        <v>ime-pre-klu-kat</v>
      </c>
      <c r="DG106" s="57" t="s">
        <v>0</v>
      </c>
      <c r="DH106" s="68">
        <f>IF(BZ106="","",MAX(DH$11:DH105)+1)</f>
        <v>1079</v>
      </c>
      <c r="DI106" s="86">
        <f t="shared" si="120"/>
        <v>1012</v>
      </c>
      <c r="DJ106" s="86">
        <f t="shared" si="150"/>
        <v>1430</v>
      </c>
      <c r="DK106" s="86">
        <f t="shared" si="121"/>
        <v>2651</v>
      </c>
      <c r="DL106" s="86">
        <f t="shared" si="122"/>
        <v>1</v>
      </c>
      <c r="DM106" s="86">
        <f t="shared" si="123"/>
        <v>1</v>
      </c>
      <c r="DN106" s="86">
        <f t="shared" si="151"/>
        <v>1</v>
      </c>
      <c r="DO106" s="86"/>
      <c r="DP106" s="86"/>
      <c r="DQ106" s="86"/>
      <c r="DR106" s="63" t="e">
        <f>IF(#REF!="","",#REF!)</f>
        <v>#REF!</v>
      </c>
      <c r="DS106" s="57" t="s">
        <v>0</v>
      </c>
    </row>
    <row r="107" spans="1:123" x14ac:dyDescent="0.25">
      <c r="A107" t="s">
        <v>0</v>
      </c>
      <c r="B107" s="62" t="str">
        <f>IF(csv!E98="","",csv!S98)</f>
        <v>M55</v>
      </c>
      <c r="C107" s="36" t="s">
        <v>0</v>
      </c>
      <c r="D107" s="36" t="str">
        <f>IF(csv!E98="","",csv!E98)</f>
        <v>Karlo</v>
      </c>
      <c r="E107" s="36" t="str">
        <f>IF(csv!D98="","",csv!D98)</f>
        <v>Gobec</v>
      </c>
      <c r="F107" s="36" t="s">
        <v>0</v>
      </c>
      <c r="G107" s="86" t="str">
        <f>IF(csv!L98="","",csv!L98)</f>
        <v>44:20</v>
      </c>
      <c r="H107" s="86" t="str">
        <f>IF(csv!M98="","",csv!M98)</f>
        <v>0</v>
      </c>
      <c r="I107" s="36" t="s">
        <v>0</v>
      </c>
      <c r="J107" s="36" t="str">
        <f>IF(csv!O98="","",csv!O98)</f>
        <v>Vihor</v>
      </c>
      <c r="K107" s="36" t="str">
        <f>IF(csv!P98="","",csv!P98)</f>
        <v>OK Vihor</v>
      </c>
      <c r="L107" s="36" t="s">
        <v>0</v>
      </c>
      <c r="M107" s="79" t="str">
        <f>IF(csv!Q98="","",csv!Q98)</f>
        <v>CRO</v>
      </c>
      <c r="N107" s="57" t="s">
        <v>0</v>
      </c>
      <c r="O107" s="62" t="str">
        <f>IF(csv!E98="","",csv!S98)</f>
        <v>M55</v>
      </c>
      <c r="P107" s="86">
        <f>IF(O107="","",IF(COUNTIF(O$11:O106,O107)=0,P106+1,P106))</f>
        <v>9</v>
      </c>
      <c r="Q107" s="102">
        <f t="shared" si="98"/>
        <v>105</v>
      </c>
      <c r="R107" s="103" t="str" cm="1">
        <f t="array" ref="R107">IF(S107="","",INDEX(natjecanjeStaze_naziv,MATCH(S107,natjecanjeStaze_stazaId,0)))</f>
        <v>M55 – Ž45</v>
      </c>
      <c r="S107" s="63">
        <f t="shared" si="99"/>
        <v>1012</v>
      </c>
      <c r="T107" s="57" t="s">
        <v>0</v>
      </c>
      <c r="U107" s="191" t="str">
        <f t="shared" si="100"/>
        <v>M55</v>
      </c>
      <c r="V107" s="57" t="s">
        <v>0</v>
      </c>
      <c r="W107" s="62" t="str">
        <f t="shared" si="124"/>
        <v>CRO</v>
      </c>
      <c r="X107" s="86">
        <f t="shared" si="101"/>
        <v>1</v>
      </c>
      <c r="Y107" s="36" t="str">
        <f t="shared" si="125"/>
        <v/>
      </c>
      <c r="Z107" s="79" t="str">
        <f>IF(Y107="","",MAX(Z$11:Z106)+1)</f>
        <v/>
      </c>
      <c r="AA107" s="57" t="s">
        <v>0</v>
      </c>
      <c r="AB107" s="149"/>
      <c r="AC107" s="57" t="s">
        <v>0</v>
      </c>
      <c r="AD107" s="23" t="str">
        <f t="shared" si="126"/>
        <v/>
      </c>
      <c r="AE107" s="57" t="s">
        <v>0</v>
      </c>
      <c r="AF107" s="191" t="str">
        <f t="shared" si="127"/>
        <v>CRO</v>
      </c>
      <c r="AG107" s="57" t="s">
        <v>0</v>
      </c>
      <c r="AH107" s="62" t="str">
        <f t="shared" si="128"/>
        <v>Vihor</v>
      </c>
      <c r="AI107" s="36" t="str">
        <f t="shared" si="129"/>
        <v>OK Vihor</v>
      </c>
      <c r="AJ107" s="86" t="str">
        <f t="shared" si="102"/>
        <v/>
      </c>
      <c r="AK107" s="36" t="str" cm="1">
        <f t="array" ref="AK107">IF(AJ107="",""&amp;AI107,IF(AJ107="NEMA",AI107,INDEX(klub_naziv,MATCH(INDEX(klubAlias_klubId,AJ107),klub_id,0))))</f>
        <v>OK Vihor</v>
      </c>
      <c r="AL107" s="36" t="str" cm="1">
        <f t="array" ref="AL107">IFERROR(INDEX(registarNatjecatelji,CG107,4),"")</f>
        <v>OK Vihor</v>
      </c>
      <c r="AM107" s="86" t="str">
        <f t="shared" si="130"/>
        <v/>
      </c>
      <c r="AN107" s="79" t="str">
        <f t="shared" si="131"/>
        <v>OK Vihor</v>
      </c>
      <c r="AO107" s="57" t="s">
        <v>0</v>
      </c>
      <c r="AP107" s="95" t="str">
        <f>IF(AJ107&lt;&gt;"NEMA","",IF(IFERROR(MATCH(AI107,AI$11:AI106,0),0)&lt;&gt;0,"",AI107))</f>
        <v/>
      </c>
      <c r="AQ107" s="57" t="s">
        <v>0</v>
      </c>
      <c r="AR107" s="149"/>
      <c r="AS107" s="57" t="s">
        <v>0</v>
      </c>
      <c r="AT107" s="62" t="str">
        <f t="shared" si="132"/>
        <v/>
      </c>
      <c r="AU107" s="36" t="str">
        <f>IF(AT107="","",MAX(AU$11:AU106)+1)</f>
        <v/>
      </c>
      <c r="AV107" s="36" t="str">
        <f t="shared" si="133"/>
        <v/>
      </c>
      <c r="AW107" s="36" t="str">
        <f t="shared" si="134"/>
        <v/>
      </c>
      <c r="AX107" s="36" t="str">
        <f>IF(AR107="","",MAX(AX$11:AX106)+1)</f>
        <v/>
      </c>
      <c r="AY107" s="103" t="str">
        <f t="shared" si="135"/>
        <v/>
      </c>
      <c r="AZ107" s="79" t="str">
        <f t="shared" si="136"/>
        <v/>
      </c>
      <c r="BA107" s="57" t="s">
        <v>0</v>
      </c>
      <c r="BB107" s="23" t="str">
        <f t="shared" si="137"/>
        <v/>
      </c>
      <c r="BC107" s="57" t="s">
        <v>0</v>
      </c>
      <c r="BD107" s="191" t="str">
        <f t="shared" si="138"/>
        <v>OK Vihor</v>
      </c>
      <c r="BE107" s="57" t="s">
        <v>0</v>
      </c>
      <c r="BF107" s="68" t="str">
        <f t="shared" si="139"/>
        <v>44:20</v>
      </c>
      <c r="BG107" s="102" t="str">
        <f t="shared" si="140"/>
        <v>0</v>
      </c>
      <c r="BH107" s="238">
        <f t="shared" si="141"/>
        <v>2660</v>
      </c>
      <c r="BI107" s="239">
        <f t="shared" si="103"/>
        <v>1</v>
      </c>
      <c r="BJ107" s="57" t="s">
        <v>0</v>
      </c>
      <c r="BK107" s="62" t="str">
        <f t="shared" si="142"/>
        <v>Karlo</v>
      </c>
      <c r="BL107" s="36" t="str">
        <f t="shared" si="143"/>
        <v>Gobec</v>
      </c>
      <c r="BM107" s="86">
        <f t="shared" si="104"/>
        <v>1494</v>
      </c>
      <c r="BN107" s="86" t="str">
        <f t="shared" si="105"/>
        <v/>
      </c>
      <c r="BO107" s="36" t="str">
        <f t="shared" si="106"/>
        <v>Karlo</v>
      </c>
      <c r="BP107" s="79" t="str">
        <f t="shared" si="107"/>
        <v>Gobec</v>
      </c>
      <c r="BQ107" s="57" t="s">
        <v>0</v>
      </c>
      <c r="BR107" s="95" t="str">
        <f t="shared" si="108"/>
        <v/>
      </c>
      <c r="BS107" s="57" t="s">
        <v>0</v>
      </c>
      <c r="BT107" s="23" t="str">
        <f>IF(OR(BB107&lt;&gt;"NEMA",BR107&lt;&gt;""),"","SELECT '"&amp;BA107&amp;"',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7" s="57" t="s">
        <v>0</v>
      </c>
      <c r="BV107" s="172"/>
      <c r="BW107" s="172"/>
      <c r="BX107" s="172"/>
      <c r="BY107" s="57" t="s">
        <v>0</v>
      </c>
      <c r="BZ107" s="62" t="str">
        <f t="shared" si="109"/>
        <v>Karlo – Gobec – OK Vihor – M55</v>
      </c>
      <c r="CA107" s="63">
        <f t="shared" si="144"/>
        <v>665</v>
      </c>
      <c r="CB107" s="57" t="s">
        <v>0</v>
      </c>
      <c r="CC107" s="62" t="str">
        <f t="shared" si="110"/>
        <v>Karlo – Gobec – OK Vihor</v>
      </c>
      <c r="CD107" s="63">
        <f t="shared" si="145"/>
        <v>665</v>
      </c>
      <c r="CE107" s="57" t="s">
        <v>0</v>
      </c>
      <c r="CF107" s="62" t="str">
        <f t="shared" si="111"/>
        <v>Karlo – Gobec</v>
      </c>
      <c r="CG107" s="63">
        <f t="shared" si="146"/>
        <v>665</v>
      </c>
      <c r="CH107" s="57" t="s">
        <v>0</v>
      </c>
      <c r="CI107" s="68">
        <f t="shared" si="147"/>
        <v>665</v>
      </c>
      <c r="CJ107" s="86" cm="1">
        <f t="array" ref="CJ107">IF(CI107="","",INDEX(imePrezime_id,CI107,0))</f>
        <v>1494</v>
      </c>
      <c r="CK107" s="63" t="str">
        <f t="shared" si="112"/>
        <v/>
      </c>
      <c r="CL107" s="57" t="s">
        <v>0</v>
      </c>
      <c r="CM107" s="23" t="str">
        <f t="shared" si="113"/>
        <v/>
      </c>
      <c r="CN107" s="57" t="s">
        <v>0</v>
      </c>
      <c r="CO107" s="149"/>
      <c r="CP107" s="57" t="s">
        <v>0</v>
      </c>
      <c r="CQ107" s="62" t="str">
        <f t="shared" si="114"/>
        <v/>
      </c>
      <c r="CR107" s="86" t="str">
        <f>IF(CO107="","",MAX(CR$11:CR106)+1)</f>
        <v/>
      </c>
      <c r="CS107" s="63" t="str">
        <f t="shared" si="115"/>
        <v/>
      </c>
      <c r="CT107" s="57" t="s">
        <v>0</v>
      </c>
      <c r="CU107" s="23" t="str">
        <f t="shared" si="148"/>
        <v/>
      </c>
      <c r="CV107" s="57" t="s">
        <v>0</v>
      </c>
      <c r="CW107" s="72" t="str">
        <f>IF(AND(CG107="NEMA",CK107=""),MAX(CW$11:CW106)+1,"")</f>
        <v/>
      </c>
      <c r="CX107" t="s">
        <v>0</v>
      </c>
      <c r="CY107" s="152" t="str">
        <f t="shared" si="116"/>
        <v>M</v>
      </c>
      <c r="CZ107" t="s">
        <v>0</v>
      </c>
      <c r="DA107" s="62" t="str">
        <f t="shared" si="117"/>
        <v/>
      </c>
      <c r="DB107" s="79" t="str">
        <f t="shared" si="118"/>
        <v/>
      </c>
      <c r="DC107" t="s">
        <v>0</v>
      </c>
      <c r="DD107" s="23" t="str">
        <f t="shared" si="149"/>
        <v/>
      </c>
      <c r="DE107" s="57" t="s">
        <v>0</v>
      </c>
      <c r="DF107" s="95" t="str">
        <f t="shared" si="119"/>
        <v>ime-pre-klu-kat</v>
      </c>
      <c r="DG107" s="57" t="s">
        <v>0</v>
      </c>
      <c r="DH107" s="68">
        <f>IF(BZ107="","",MAX(DH$11:DH106)+1)</f>
        <v>1080</v>
      </c>
      <c r="DI107" s="86">
        <f t="shared" si="120"/>
        <v>1012</v>
      </c>
      <c r="DJ107" s="86">
        <f t="shared" si="150"/>
        <v>1494</v>
      </c>
      <c r="DK107" s="86">
        <f t="shared" si="121"/>
        <v>2660</v>
      </c>
      <c r="DL107" s="86">
        <f t="shared" si="122"/>
        <v>1</v>
      </c>
      <c r="DM107" s="86">
        <f t="shared" si="123"/>
        <v>1</v>
      </c>
      <c r="DN107" s="86">
        <f t="shared" si="151"/>
        <v>1</v>
      </c>
      <c r="DO107" s="86"/>
      <c r="DP107" s="86"/>
      <c r="DQ107" s="86"/>
      <c r="DR107" s="63" t="e">
        <f>IF(#REF!="","",#REF!)</f>
        <v>#REF!</v>
      </c>
      <c r="DS107" s="57" t="s">
        <v>0</v>
      </c>
    </row>
    <row r="108" spans="1:123" x14ac:dyDescent="0.25">
      <c r="A108" t="s">
        <v>0</v>
      </c>
      <c r="B108" s="62" t="str">
        <f>IF(csv!E99="","",csv!S99)</f>
        <v>M55</v>
      </c>
      <c r="C108" s="36" t="s">
        <v>0</v>
      </c>
      <c r="D108" s="36" t="str">
        <f>IF(csv!E99="","",csv!E99)</f>
        <v>Mladen</v>
      </c>
      <c r="E108" s="36" t="str">
        <f>IF(csv!D99="","",csv!D99)</f>
        <v>Jelić</v>
      </c>
      <c r="F108" s="36" t="s">
        <v>0</v>
      </c>
      <c r="G108" s="86" t="str">
        <f>IF(csv!L99="","",csv!L99)</f>
        <v>47:38</v>
      </c>
      <c r="H108" s="86" t="str">
        <f>IF(csv!M99="","",csv!M99)</f>
        <v>0</v>
      </c>
      <c r="I108" s="36" t="s">
        <v>0</v>
      </c>
      <c r="J108" s="36" t="str">
        <f>IF(csv!O99="","",csv!O99)</f>
        <v>KAP</v>
      </c>
      <c r="K108" s="36" t="str">
        <f>IF(csv!P99="","",csv!P99)</f>
        <v>OK Kapela</v>
      </c>
      <c r="L108" s="36" t="s">
        <v>0</v>
      </c>
      <c r="M108" s="79" t="str">
        <f>IF(csv!Q99="","",csv!Q99)</f>
        <v>CRO</v>
      </c>
      <c r="N108" s="57" t="s">
        <v>0</v>
      </c>
      <c r="O108" s="62" t="str">
        <f>IF(csv!E99="","",csv!S99)</f>
        <v>M55</v>
      </c>
      <c r="P108" s="86">
        <f>IF(O108="","",IF(COUNTIF(O$11:O107,O108)=0,P107+1,P107))</f>
        <v>9</v>
      </c>
      <c r="Q108" s="102">
        <f t="shared" si="98"/>
        <v>105</v>
      </c>
      <c r="R108" s="103" t="str" cm="1">
        <f t="array" ref="R108">IF(S108="","",INDEX(natjecanjeStaze_naziv,MATCH(S108,natjecanjeStaze_stazaId,0)))</f>
        <v>M55 – Ž45</v>
      </c>
      <c r="S108" s="63">
        <f t="shared" si="99"/>
        <v>1012</v>
      </c>
      <c r="T108" s="57" t="s">
        <v>0</v>
      </c>
      <c r="U108" s="191" t="str">
        <f t="shared" si="100"/>
        <v>M55</v>
      </c>
      <c r="V108" s="57" t="s">
        <v>0</v>
      </c>
      <c r="W108" s="62" t="str">
        <f t="shared" si="124"/>
        <v>CRO</v>
      </c>
      <c r="X108" s="86">
        <f t="shared" si="101"/>
        <v>1</v>
      </c>
      <c r="Y108" s="36" t="str">
        <f t="shared" si="125"/>
        <v/>
      </c>
      <c r="Z108" s="79" t="str">
        <f>IF(Y108="","",MAX(Z$11:Z107)+1)</f>
        <v/>
      </c>
      <c r="AA108" s="57" t="s">
        <v>0</v>
      </c>
      <c r="AB108" s="149"/>
      <c r="AC108" s="57" t="s">
        <v>0</v>
      </c>
      <c r="AD108" s="23" t="str">
        <f t="shared" si="126"/>
        <v/>
      </c>
      <c r="AE108" s="57" t="s">
        <v>0</v>
      </c>
      <c r="AF108" s="191" t="str">
        <f t="shared" si="127"/>
        <v>CRO</v>
      </c>
      <c r="AG108" s="57" t="s">
        <v>0</v>
      </c>
      <c r="AH108" s="62" t="str">
        <f t="shared" si="128"/>
        <v>KAP</v>
      </c>
      <c r="AI108" s="36" t="str">
        <f t="shared" si="129"/>
        <v>OK Kapela</v>
      </c>
      <c r="AJ108" s="86" t="str">
        <f t="shared" si="102"/>
        <v/>
      </c>
      <c r="AK108" s="36" t="str" cm="1">
        <f t="array" ref="AK108">IF(AJ108="",""&amp;AI108,IF(AJ108="NEMA",AI108,INDEX(klub_naziv,MATCH(INDEX(klubAlias_klubId,AJ108),klub_id,0))))</f>
        <v>OK Kapela</v>
      </c>
      <c r="AL108" s="36" t="str" cm="1">
        <f t="array" ref="AL108">IFERROR(INDEX(registarNatjecatelji,CG108,4),"")</f>
        <v>OK Kapela</v>
      </c>
      <c r="AM108" s="86" t="str">
        <f t="shared" si="130"/>
        <v/>
      </c>
      <c r="AN108" s="79" t="str">
        <f t="shared" si="131"/>
        <v>OK Kapela</v>
      </c>
      <c r="AO108" s="57" t="s">
        <v>0</v>
      </c>
      <c r="AP108" s="95" t="str">
        <f>IF(AJ108&lt;&gt;"NEMA","",IF(IFERROR(MATCH(AI108,AI$11:AI107,0),0)&lt;&gt;0,"",AI108))</f>
        <v/>
      </c>
      <c r="AQ108" s="57" t="s">
        <v>0</v>
      </c>
      <c r="AR108" s="149"/>
      <c r="AS108" s="57" t="s">
        <v>0</v>
      </c>
      <c r="AT108" s="62" t="str">
        <f t="shared" si="132"/>
        <v/>
      </c>
      <c r="AU108" s="36" t="str">
        <f>IF(AT108="","",MAX(AU$11:AU107)+1)</f>
        <v/>
      </c>
      <c r="AV108" s="36" t="str">
        <f t="shared" si="133"/>
        <v/>
      </c>
      <c r="AW108" s="36" t="str">
        <f t="shared" si="134"/>
        <v/>
      </c>
      <c r="AX108" s="36" t="str">
        <f>IF(AR108="","",MAX(AX$11:AX107)+1)</f>
        <v/>
      </c>
      <c r="AY108" s="103" t="str">
        <f t="shared" si="135"/>
        <v/>
      </c>
      <c r="AZ108" s="79" t="str">
        <f t="shared" si="136"/>
        <v/>
      </c>
      <c r="BA108" s="57" t="s">
        <v>0</v>
      </c>
      <c r="BB108" s="23" t="str">
        <f t="shared" si="137"/>
        <v/>
      </c>
      <c r="BC108" s="57" t="s">
        <v>0</v>
      </c>
      <c r="BD108" s="191" t="str">
        <f t="shared" si="138"/>
        <v>OK Kapela</v>
      </c>
      <c r="BE108" s="57" t="s">
        <v>0</v>
      </c>
      <c r="BF108" s="68" t="str">
        <f t="shared" si="139"/>
        <v>47:38</v>
      </c>
      <c r="BG108" s="102" t="str">
        <f t="shared" si="140"/>
        <v>0</v>
      </c>
      <c r="BH108" s="238">
        <f t="shared" si="141"/>
        <v>2858</v>
      </c>
      <c r="BI108" s="239">
        <f t="shared" si="103"/>
        <v>1</v>
      </c>
      <c r="BJ108" s="57" t="s">
        <v>0</v>
      </c>
      <c r="BK108" s="62" t="str">
        <f t="shared" si="142"/>
        <v>Mladen</v>
      </c>
      <c r="BL108" s="36" t="str">
        <f t="shared" si="143"/>
        <v>Jelić</v>
      </c>
      <c r="BM108" s="86">
        <f t="shared" si="104"/>
        <v>1188</v>
      </c>
      <c r="BN108" s="86" t="str">
        <f t="shared" si="105"/>
        <v/>
      </c>
      <c r="BO108" s="36" t="str">
        <f t="shared" si="106"/>
        <v>Mladen</v>
      </c>
      <c r="BP108" s="79" t="str">
        <f t="shared" si="107"/>
        <v>Jelić</v>
      </c>
      <c r="BQ108" s="57" t="s">
        <v>0</v>
      </c>
      <c r="BR108" s="95" t="str">
        <f t="shared" si="108"/>
        <v/>
      </c>
      <c r="BS108" s="57" t="s">
        <v>0</v>
      </c>
      <c r="BT108" s="23" t="str">
        <f>IF(OR(BB108&lt;&gt;"NEMA",BR108&lt;&gt;""),"","SELECT '"&amp;BA108&amp;"',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8" s="57" t="s">
        <v>0</v>
      </c>
      <c r="BV108" s="172"/>
      <c r="BW108" s="172"/>
      <c r="BX108" s="172"/>
      <c r="BY108" s="57" t="s">
        <v>0</v>
      </c>
      <c r="BZ108" s="62" t="str">
        <f t="shared" si="109"/>
        <v>Mladen – Jelić – OK Kapela – M55</v>
      </c>
      <c r="CA108" s="63">
        <f t="shared" si="144"/>
        <v>257</v>
      </c>
      <c r="CB108" s="57" t="s">
        <v>0</v>
      </c>
      <c r="CC108" s="62" t="str">
        <f t="shared" si="110"/>
        <v>Mladen – Jelić – OK Kapela</v>
      </c>
      <c r="CD108" s="63">
        <f t="shared" si="145"/>
        <v>257</v>
      </c>
      <c r="CE108" s="57" t="s">
        <v>0</v>
      </c>
      <c r="CF108" s="62" t="str">
        <f t="shared" si="111"/>
        <v>Mladen – Jelić</v>
      </c>
      <c r="CG108" s="63">
        <f t="shared" si="146"/>
        <v>257</v>
      </c>
      <c r="CH108" s="57" t="s">
        <v>0</v>
      </c>
      <c r="CI108" s="68">
        <f t="shared" si="147"/>
        <v>257</v>
      </c>
      <c r="CJ108" s="86" cm="1">
        <f t="array" ref="CJ108">IF(CI108="","",INDEX(imePrezime_id,CI108,0))</f>
        <v>1188</v>
      </c>
      <c r="CK108" s="63" t="str">
        <f t="shared" si="112"/>
        <v/>
      </c>
      <c r="CL108" s="57" t="s">
        <v>0</v>
      </c>
      <c r="CM108" s="23" t="str">
        <f t="shared" si="113"/>
        <v/>
      </c>
      <c r="CN108" s="57" t="s">
        <v>0</v>
      </c>
      <c r="CO108" s="149"/>
      <c r="CP108" s="57" t="s">
        <v>0</v>
      </c>
      <c r="CQ108" s="62" t="str">
        <f t="shared" si="114"/>
        <v/>
      </c>
      <c r="CR108" s="86" t="str">
        <f>IF(CO108="","",MAX(CR$11:CR107)+1)</f>
        <v/>
      </c>
      <c r="CS108" s="63" t="str">
        <f t="shared" si="115"/>
        <v/>
      </c>
      <c r="CT108" s="57" t="s">
        <v>0</v>
      </c>
      <c r="CU108" s="23" t="str">
        <f t="shared" si="148"/>
        <v/>
      </c>
      <c r="CV108" s="57" t="s">
        <v>0</v>
      </c>
      <c r="CW108" s="72" t="str">
        <f>IF(AND(CG108="NEMA",CK108=""),MAX(CW$11:CW107)+1,"")</f>
        <v/>
      </c>
      <c r="CX108" t="s">
        <v>0</v>
      </c>
      <c r="CY108" s="152" t="str">
        <f t="shared" si="116"/>
        <v>M</v>
      </c>
      <c r="CZ108" t="s">
        <v>0</v>
      </c>
      <c r="DA108" s="62" t="str">
        <f t="shared" si="117"/>
        <v/>
      </c>
      <c r="DB108" s="79" t="str">
        <f t="shared" si="118"/>
        <v/>
      </c>
      <c r="DC108" t="s">
        <v>0</v>
      </c>
      <c r="DD108" s="23" t="str">
        <f t="shared" si="149"/>
        <v/>
      </c>
      <c r="DE108" s="57" t="s">
        <v>0</v>
      </c>
      <c r="DF108" s="95" t="str">
        <f t="shared" si="119"/>
        <v>ime-pre-klu-kat</v>
      </c>
      <c r="DG108" s="57" t="s">
        <v>0</v>
      </c>
      <c r="DH108" s="68">
        <f>IF(BZ108="","",MAX(DH$11:DH107)+1)</f>
        <v>1081</v>
      </c>
      <c r="DI108" s="86">
        <f t="shared" si="120"/>
        <v>1012</v>
      </c>
      <c r="DJ108" s="86">
        <f t="shared" si="150"/>
        <v>1188</v>
      </c>
      <c r="DK108" s="86">
        <f t="shared" si="121"/>
        <v>2858</v>
      </c>
      <c r="DL108" s="86">
        <f t="shared" si="122"/>
        <v>1</v>
      </c>
      <c r="DM108" s="86">
        <f t="shared" si="123"/>
        <v>1</v>
      </c>
      <c r="DN108" s="86">
        <f t="shared" si="151"/>
        <v>1</v>
      </c>
      <c r="DO108" s="86"/>
      <c r="DP108" s="86"/>
      <c r="DQ108" s="86"/>
      <c r="DR108" s="63" t="e">
        <f>IF(#REF!="","",#REF!)</f>
        <v>#REF!</v>
      </c>
      <c r="DS108" s="57" t="s">
        <v>0</v>
      </c>
    </row>
    <row r="109" spans="1:123" x14ac:dyDescent="0.25">
      <c r="A109" t="s">
        <v>0</v>
      </c>
      <c r="B109" s="62" t="str">
        <f>IF(csv!E100="","",csv!S100)</f>
        <v>M55</v>
      </c>
      <c r="C109" s="36" t="s">
        <v>0</v>
      </c>
      <c r="D109" s="36" t="str">
        <f>IF(csv!E100="","",csv!E100)</f>
        <v>Josip</v>
      </c>
      <c r="E109" s="36" t="str">
        <f>IF(csv!D100="","",csv!D100)</f>
        <v>Matijašić</v>
      </c>
      <c r="F109" s="36" t="s">
        <v>0</v>
      </c>
      <c r="G109" s="86" t="str">
        <f>IF(csv!L100="","",csv!L100)</f>
        <v>55:19</v>
      </c>
      <c r="H109" s="86" t="str">
        <f>IF(csv!M100="","",csv!M100)</f>
        <v>0</v>
      </c>
      <c r="I109" s="36" t="s">
        <v>0</v>
      </c>
      <c r="J109" s="36" t="str">
        <f>IF(csv!O100="","",csv!O100)</f>
        <v>Vihor</v>
      </c>
      <c r="K109" s="36" t="str">
        <f>IF(csv!P100="","",csv!P100)</f>
        <v>OK Vihor</v>
      </c>
      <c r="L109" s="36" t="s">
        <v>0</v>
      </c>
      <c r="M109" s="79" t="str">
        <f>IF(csv!Q100="","",csv!Q100)</f>
        <v>CRO</v>
      </c>
      <c r="N109" s="57" t="s">
        <v>0</v>
      </c>
      <c r="O109" s="62" t="str">
        <f>IF(csv!E100="","",csv!S100)</f>
        <v>M55</v>
      </c>
      <c r="P109" s="86">
        <f>IF(O109="","",IF(COUNTIF(O$11:O108,O109)=0,P108+1,P108))</f>
        <v>9</v>
      </c>
      <c r="Q109" s="102">
        <f t="shared" si="98"/>
        <v>105</v>
      </c>
      <c r="R109" s="103" t="str" cm="1">
        <f t="array" ref="R109">IF(S109="","",INDEX(natjecanjeStaze_naziv,MATCH(S109,natjecanjeStaze_stazaId,0)))</f>
        <v>M55 – Ž45</v>
      </c>
      <c r="S109" s="63">
        <f t="shared" si="99"/>
        <v>1012</v>
      </c>
      <c r="T109" s="57" t="s">
        <v>0</v>
      </c>
      <c r="U109" s="191" t="str">
        <f t="shared" si="100"/>
        <v>M55</v>
      </c>
      <c r="V109" s="57" t="s">
        <v>0</v>
      </c>
      <c r="W109" s="62" t="str">
        <f t="shared" si="124"/>
        <v>CRO</v>
      </c>
      <c r="X109" s="86">
        <f t="shared" si="101"/>
        <v>1</v>
      </c>
      <c r="Y109" s="36" t="str">
        <f t="shared" si="125"/>
        <v/>
      </c>
      <c r="Z109" s="79" t="str">
        <f>IF(Y109="","",MAX(Z$11:Z108)+1)</f>
        <v/>
      </c>
      <c r="AA109" s="57" t="s">
        <v>0</v>
      </c>
      <c r="AB109" s="149"/>
      <c r="AC109" s="57" t="s">
        <v>0</v>
      </c>
      <c r="AD109" s="23" t="str">
        <f t="shared" si="126"/>
        <v/>
      </c>
      <c r="AE109" s="57" t="s">
        <v>0</v>
      </c>
      <c r="AF109" s="191" t="str">
        <f t="shared" si="127"/>
        <v>CRO</v>
      </c>
      <c r="AG109" s="57" t="s">
        <v>0</v>
      </c>
      <c r="AH109" s="62" t="str">
        <f t="shared" si="128"/>
        <v>Vihor</v>
      </c>
      <c r="AI109" s="36" t="str">
        <f t="shared" si="129"/>
        <v>OK Vihor</v>
      </c>
      <c r="AJ109" s="86" t="str">
        <f t="shared" si="102"/>
        <v/>
      </c>
      <c r="AK109" s="36" t="str" cm="1">
        <f t="array" ref="AK109">IF(AJ109="",""&amp;AI109,IF(AJ109="NEMA",AI109,INDEX(klub_naziv,MATCH(INDEX(klubAlias_klubId,AJ109),klub_id,0))))</f>
        <v>OK Vihor</v>
      </c>
      <c r="AL109" s="36" t="str" cm="1">
        <f t="array" ref="AL109">IFERROR(INDEX(registarNatjecatelji,CG109,4),"")</f>
        <v>OK Vihor</v>
      </c>
      <c r="AM109" s="86" t="str">
        <f t="shared" si="130"/>
        <v/>
      </c>
      <c r="AN109" s="79" t="str">
        <f t="shared" si="131"/>
        <v>OK Vihor</v>
      </c>
      <c r="AO109" s="57" t="s">
        <v>0</v>
      </c>
      <c r="AP109" s="95" t="str">
        <f>IF(AJ109&lt;&gt;"NEMA","",IF(IFERROR(MATCH(AI109,AI$11:AI108,0),0)&lt;&gt;0,"",AI109))</f>
        <v/>
      </c>
      <c r="AQ109" s="57" t="s">
        <v>0</v>
      </c>
      <c r="AR109" s="149"/>
      <c r="AS109" s="57" t="s">
        <v>0</v>
      </c>
      <c r="AT109" s="62" t="str">
        <f t="shared" si="132"/>
        <v/>
      </c>
      <c r="AU109" s="36" t="str">
        <f>IF(AT109="","",MAX(AU$11:AU108)+1)</f>
        <v/>
      </c>
      <c r="AV109" s="36" t="str">
        <f t="shared" si="133"/>
        <v/>
      </c>
      <c r="AW109" s="36" t="str">
        <f t="shared" si="134"/>
        <v/>
      </c>
      <c r="AX109" s="36" t="str">
        <f>IF(AR109="","",MAX(AX$11:AX108)+1)</f>
        <v/>
      </c>
      <c r="AY109" s="103" t="str">
        <f t="shared" si="135"/>
        <v/>
      </c>
      <c r="AZ109" s="79" t="str">
        <f t="shared" si="136"/>
        <v/>
      </c>
      <c r="BA109" s="57" t="s">
        <v>0</v>
      </c>
      <c r="BB109" s="23" t="str">
        <f t="shared" si="137"/>
        <v/>
      </c>
      <c r="BC109" s="57" t="s">
        <v>0</v>
      </c>
      <c r="BD109" s="191" t="str">
        <f t="shared" si="138"/>
        <v>OK Vihor</v>
      </c>
      <c r="BE109" s="57" t="s">
        <v>0</v>
      </c>
      <c r="BF109" s="68" t="str">
        <f t="shared" si="139"/>
        <v>55:19</v>
      </c>
      <c r="BG109" s="102" t="str">
        <f t="shared" si="140"/>
        <v>0</v>
      </c>
      <c r="BH109" s="238">
        <f t="shared" si="141"/>
        <v>3319</v>
      </c>
      <c r="BI109" s="239">
        <f t="shared" si="103"/>
        <v>1</v>
      </c>
      <c r="BJ109" s="57" t="s">
        <v>0</v>
      </c>
      <c r="BK109" s="62" t="str">
        <f t="shared" si="142"/>
        <v>Josip</v>
      </c>
      <c r="BL109" s="36" t="str">
        <f t="shared" si="143"/>
        <v>Matijašić</v>
      </c>
      <c r="BM109" s="86">
        <f t="shared" si="104"/>
        <v>1271</v>
      </c>
      <c r="BN109" s="86" t="str">
        <f t="shared" si="105"/>
        <v/>
      </c>
      <c r="BO109" s="36" t="str">
        <f t="shared" si="106"/>
        <v>Josip</v>
      </c>
      <c r="BP109" s="79" t="str">
        <f t="shared" si="107"/>
        <v>Matijašić</v>
      </c>
      <c r="BQ109" s="57" t="s">
        <v>0</v>
      </c>
      <c r="BR109" s="95" t="str">
        <f t="shared" si="108"/>
        <v/>
      </c>
      <c r="BS109" s="57" t="s">
        <v>0</v>
      </c>
      <c r="BT109" s="23" t="str">
        <f>IF(OR(BB109&lt;&gt;"NEMA",BR109&lt;&gt;""),"","SELECT '"&amp;BA109&amp;"',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09" s="57" t="s">
        <v>0</v>
      </c>
      <c r="BV109" s="172"/>
      <c r="BW109" s="172"/>
      <c r="BX109" s="172"/>
      <c r="BY109" s="57" t="s">
        <v>0</v>
      </c>
      <c r="BZ109" s="62" t="str">
        <f t="shared" si="109"/>
        <v>Josip – Matijašić – OK Vihor – M55</v>
      </c>
      <c r="CA109" s="63">
        <f t="shared" si="144"/>
        <v>787</v>
      </c>
      <c r="CB109" s="57" t="s">
        <v>0</v>
      </c>
      <c r="CC109" s="62" t="str">
        <f t="shared" si="110"/>
        <v>Josip – Matijašić – OK Vihor</v>
      </c>
      <c r="CD109" s="63">
        <f t="shared" si="145"/>
        <v>787</v>
      </c>
      <c r="CE109" s="57" t="s">
        <v>0</v>
      </c>
      <c r="CF109" s="62" t="str">
        <f t="shared" si="111"/>
        <v>Josip – Matijašić</v>
      </c>
      <c r="CG109" s="63">
        <f t="shared" si="146"/>
        <v>787</v>
      </c>
      <c r="CH109" s="57" t="s">
        <v>0</v>
      </c>
      <c r="CI109" s="68">
        <f t="shared" si="147"/>
        <v>787</v>
      </c>
      <c r="CJ109" s="86" cm="1">
        <f t="array" ref="CJ109">IF(CI109="","",INDEX(imePrezime_id,CI109,0))</f>
        <v>1271</v>
      </c>
      <c r="CK109" s="63" t="str">
        <f t="shared" si="112"/>
        <v/>
      </c>
      <c r="CL109" s="57" t="s">
        <v>0</v>
      </c>
      <c r="CM109" s="23" t="str">
        <f t="shared" si="113"/>
        <v/>
      </c>
      <c r="CN109" s="57" t="s">
        <v>0</v>
      </c>
      <c r="CO109" s="149"/>
      <c r="CP109" s="57" t="s">
        <v>0</v>
      </c>
      <c r="CQ109" s="62" t="str">
        <f t="shared" si="114"/>
        <v/>
      </c>
      <c r="CR109" s="86" t="str">
        <f>IF(CO109="","",MAX(CR$11:CR108)+1)</f>
        <v/>
      </c>
      <c r="CS109" s="63" t="str">
        <f t="shared" si="115"/>
        <v/>
      </c>
      <c r="CT109" s="57" t="s">
        <v>0</v>
      </c>
      <c r="CU109" s="23" t="str">
        <f t="shared" si="148"/>
        <v/>
      </c>
      <c r="CV109" s="57" t="s">
        <v>0</v>
      </c>
      <c r="CW109" s="72" t="str">
        <f>IF(AND(CG109="NEMA",CK109=""),MAX(CW$11:CW108)+1,"")</f>
        <v/>
      </c>
      <c r="CX109" t="s">
        <v>0</v>
      </c>
      <c r="CY109" s="152" t="str">
        <f t="shared" si="116"/>
        <v>M</v>
      </c>
      <c r="CZ109" t="s">
        <v>0</v>
      </c>
      <c r="DA109" s="62" t="str">
        <f t="shared" si="117"/>
        <v/>
      </c>
      <c r="DB109" s="79" t="str">
        <f t="shared" si="118"/>
        <v/>
      </c>
      <c r="DC109" t="s">
        <v>0</v>
      </c>
      <c r="DD109" s="23" t="str">
        <f t="shared" si="149"/>
        <v/>
      </c>
      <c r="DE109" s="57" t="s">
        <v>0</v>
      </c>
      <c r="DF109" s="95" t="str">
        <f t="shared" si="119"/>
        <v>ime-pre-klu-kat</v>
      </c>
      <c r="DG109" s="57" t="s">
        <v>0</v>
      </c>
      <c r="DH109" s="68">
        <f>IF(BZ109="","",MAX(DH$11:DH108)+1)</f>
        <v>1082</v>
      </c>
      <c r="DI109" s="86">
        <f t="shared" si="120"/>
        <v>1012</v>
      </c>
      <c r="DJ109" s="86">
        <f t="shared" si="150"/>
        <v>1271</v>
      </c>
      <c r="DK109" s="86">
        <f t="shared" si="121"/>
        <v>3319</v>
      </c>
      <c r="DL109" s="86">
        <f t="shared" si="122"/>
        <v>1</v>
      </c>
      <c r="DM109" s="86">
        <f t="shared" si="123"/>
        <v>1</v>
      </c>
      <c r="DN109" s="86">
        <f t="shared" si="151"/>
        <v>1</v>
      </c>
      <c r="DO109" s="86"/>
      <c r="DP109" s="86"/>
      <c r="DQ109" s="86"/>
      <c r="DR109" s="63" t="e">
        <f>IF(#REF!="","",#REF!)</f>
        <v>#REF!</v>
      </c>
      <c r="DS109" s="57" t="s">
        <v>0</v>
      </c>
    </row>
    <row r="110" spans="1:123" x14ac:dyDescent="0.25">
      <c r="A110" t="s">
        <v>0</v>
      </c>
      <c r="B110" s="62" t="str">
        <f>IF(csv!E101="","",csv!S101)</f>
        <v>M55</v>
      </c>
      <c r="C110" s="36" t="s">
        <v>0</v>
      </c>
      <c r="D110" s="36" t="str">
        <f>IF(csv!E101="","",csv!E101)</f>
        <v>Krešo</v>
      </c>
      <c r="E110" s="36" t="str">
        <f>IF(csv!D101="","",csv!D101)</f>
        <v>Špoljar</v>
      </c>
      <c r="F110" s="36" t="s">
        <v>0</v>
      </c>
      <c r="G110" s="86" t="str">
        <f>IF(csv!L101="","",csv!L101)</f>
        <v>61:04</v>
      </c>
      <c r="H110" s="86" t="str">
        <f>IF(csv!M101="","",csv!M101)</f>
        <v>0</v>
      </c>
      <c r="I110" s="36" t="s">
        <v>0</v>
      </c>
      <c r="J110" s="36" t="str">
        <f>IF(csv!O101="","",csv!O101)</f>
        <v>KAP</v>
      </c>
      <c r="K110" s="36" t="str">
        <f>IF(csv!P101="","",csv!P101)</f>
        <v>OK Kapela</v>
      </c>
      <c r="L110" s="36" t="s">
        <v>0</v>
      </c>
      <c r="M110" s="79" t="str">
        <f>IF(csv!Q101="","",csv!Q101)</f>
        <v>CRO</v>
      </c>
      <c r="N110" s="57" t="s">
        <v>0</v>
      </c>
      <c r="O110" s="62" t="str">
        <f>IF(csv!E101="","",csv!S101)</f>
        <v>M55</v>
      </c>
      <c r="P110" s="86">
        <f>IF(O110="","",IF(COUNTIF(O$11:O109,O110)=0,P109+1,P109))</f>
        <v>9</v>
      </c>
      <c r="Q110" s="102">
        <f t="shared" si="98"/>
        <v>105</v>
      </c>
      <c r="R110" s="103" t="str" cm="1">
        <f t="array" ref="R110">IF(S110="","",INDEX(natjecanjeStaze_naziv,MATCH(S110,natjecanjeStaze_stazaId,0)))</f>
        <v>M55 – Ž45</v>
      </c>
      <c r="S110" s="63">
        <f t="shared" si="99"/>
        <v>1012</v>
      </c>
      <c r="T110" s="57" t="s">
        <v>0</v>
      </c>
      <c r="U110" s="191" t="str">
        <f t="shared" si="100"/>
        <v>M55</v>
      </c>
      <c r="V110" s="57" t="s">
        <v>0</v>
      </c>
      <c r="W110" s="62" t="str">
        <f t="shared" si="124"/>
        <v>CRO</v>
      </c>
      <c r="X110" s="86">
        <f t="shared" si="101"/>
        <v>1</v>
      </c>
      <c r="Y110" s="36" t="str">
        <f t="shared" si="125"/>
        <v/>
      </c>
      <c r="Z110" s="79" t="str">
        <f>IF(Y110="","",MAX(Z$11:Z109)+1)</f>
        <v/>
      </c>
      <c r="AA110" s="57" t="s">
        <v>0</v>
      </c>
      <c r="AB110" s="149"/>
      <c r="AC110" s="57" t="s">
        <v>0</v>
      </c>
      <c r="AD110" s="23" t="str">
        <f t="shared" si="126"/>
        <v/>
      </c>
      <c r="AE110" s="57" t="s">
        <v>0</v>
      </c>
      <c r="AF110" s="191" t="str">
        <f t="shared" si="127"/>
        <v>CRO</v>
      </c>
      <c r="AG110" s="57" t="s">
        <v>0</v>
      </c>
      <c r="AH110" s="62" t="str">
        <f t="shared" si="128"/>
        <v>KAP</v>
      </c>
      <c r="AI110" s="36" t="str">
        <f t="shared" si="129"/>
        <v>OK Kapela</v>
      </c>
      <c r="AJ110" s="86" t="str">
        <f t="shared" si="102"/>
        <v/>
      </c>
      <c r="AK110" s="36" t="str" cm="1">
        <f t="array" ref="AK110">IF(AJ110="",""&amp;AI110,IF(AJ110="NEMA",AI110,INDEX(klub_naziv,MATCH(INDEX(klubAlias_klubId,AJ110),klub_id,0))))</f>
        <v>OK Kapela</v>
      </c>
      <c r="AL110" s="36" t="str" cm="1">
        <f t="array" ref="AL110">IFERROR(INDEX(registarNatjecatelji,CG110,4),"")</f>
        <v>OK Kapela</v>
      </c>
      <c r="AM110" s="86" t="str">
        <f t="shared" si="130"/>
        <v/>
      </c>
      <c r="AN110" s="79" t="str">
        <f t="shared" si="131"/>
        <v>OK Kapela</v>
      </c>
      <c r="AO110" s="57" t="s">
        <v>0</v>
      </c>
      <c r="AP110" s="95" t="str">
        <f>IF(AJ110&lt;&gt;"NEMA","",IF(IFERROR(MATCH(AI110,AI$11:AI109,0),0)&lt;&gt;0,"",AI110))</f>
        <v/>
      </c>
      <c r="AQ110" s="57" t="s">
        <v>0</v>
      </c>
      <c r="AR110" s="149"/>
      <c r="AS110" s="57" t="s">
        <v>0</v>
      </c>
      <c r="AT110" s="62" t="str">
        <f t="shared" si="132"/>
        <v/>
      </c>
      <c r="AU110" s="36" t="str">
        <f>IF(AT110="","",MAX(AU$11:AU109)+1)</f>
        <v/>
      </c>
      <c r="AV110" s="36" t="str">
        <f t="shared" si="133"/>
        <v/>
      </c>
      <c r="AW110" s="36" t="str">
        <f t="shared" si="134"/>
        <v/>
      </c>
      <c r="AX110" s="36" t="str">
        <f>IF(AR110="","",MAX(AX$11:AX109)+1)</f>
        <v/>
      </c>
      <c r="AY110" s="103" t="str">
        <f t="shared" si="135"/>
        <v/>
      </c>
      <c r="AZ110" s="79" t="str">
        <f t="shared" si="136"/>
        <v/>
      </c>
      <c r="BA110" s="57" t="s">
        <v>0</v>
      </c>
      <c r="BB110" s="23" t="str">
        <f t="shared" si="137"/>
        <v/>
      </c>
      <c r="BC110" s="57" t="s">
        <v>0</v>
      </c>
      <c r="BD110" s="191" t="str">
        <f t="shared" si="138"/>
        <v>OK Kapela</v>
      </c>
      <c r="BE110" s="57" t="s">
        <v>0</v>
      </c>
      <c r="BF110" s="68" t="str">
        <f t="shared" si="139"/>
        <v>61:04</v>
      </c>
      <c r="BG110" s="102" t="str">
        <f t="shared" si="140"/>
        <v>0</v>
      </c>
      <c r="BH110" s="238">
        <f t="shared" si="141"/>
        <v>3664</v>
      </c>
      <c r="BI110" s="239">
        <f t="shared" si="103"/>
        <v>1</v>
      </c>
      <c r="BJ110" s="57" t="s">
        <v>0</v>
      </c>
      <c r="BK110" s="62" t="str">
        <f t="shared" si="142"/>
        <v>Krešo</v>
      </c>
      <c r="BL110" s="36" t="str">
        <f t="shared" si="143"/>
        <v>Špoljar</v>
      </c>
      <c r="BM110" s="86">
        <f t="shared" si="104"/>
        <v>1358</v>
      </c>
      <c r="BN110" s="86" t="str">
        <f t="shared" si="105"/>
        <v/>
      </c>
      <c r="BO110" s="36" t="str">
        <f t="shared" si="106"/>
        <v>Krešo</v>
      </c>
      <c r="BP110" s="79" t="str">
        <f t="shared" si="107"/>
        <v>Špoljar</v>
      </c>
      <c r="BQ110" s="57" t="s">
        <v>0</v>
      </c>
      <c r="BR110" s="95" t="str">
        <f t="shared" si="108"/>
        <v/>
      </c>
      <c r="BS110" s="57" t="s">
        <v>0</v>
      </c>
      <c r="BT110" s="23" t="str">
        <f>IF(OR(BB110&lt;&gt;"NEMA",BR110&lt;&gt;""),"","SELECT '"&amp;BA110&amp;"',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0" s="57" t="s">
        <v>0</v>
      </c>
      <c r="BV110" s="172"/>
      <c r="BW110" s="172"/>
      <c r="BX110" s="172"/>
      <c r="BY110" s="57" t="s">
        <v>0</v>
      </c>
      <c r="BZ110" s="62" t="str">
        <f t="shared" si="109"/>
        <v>Krešo – Špoljar – OK Kapela – M55</v>
      </c>
      <c r="CA110" s="63">
        <f t="shared" si="144"/>
        <v>307</v>
      </c>
      <c r="CB110" s="57" t="s">
        <v>0</v>
      </c>
      <c r="CC110" s="62" t="str">
        <f t="shared" si="110"/>
        <v>Krešo – Špoljar – OK Kapela</v>
      </c>
      <c r="CD110" s="63">
        <f t="shared" si="145"/>
        <v>307</v>
      </c>
      <c r="CE110" s="57" t="s">
        <v>0</v>
      </c>
      <c r="CF110" s="62" t="str">
        <f t="shared" si="111"/>
        <v>Krešo – Špoljar</v>
      </c>
      <c r="CG110" s="63">
        <f t="shared" si="146"/>
        <v>307</v>
      </c>
      <c r="CH110" s="57" t="s">
        <v>0</v>
      </c>
      <c r="CI110" s="68">
        <f t="shared" si="147"/>
        <v>307</v>
      </c>
      <c r="CJ110" s="86" cm="1">
        <f t="array" ref="CJ110">IF(CI110="","",INDEX(imePrezime_id,CI110,0))</f>
        <v>1358</v>
      </c>
      <c r="CK110" s="63" t="str">
        <f t="shared" si="112"/>
        <v/>
      </c>
      <c r="CL110" s="57" t="s">
        <v>0</v>
      </c>
      <c r="CM110" s="23" t="str">
        <f t="shared" si="113"/>
        <v/>
      </c>
      <c r="CN110" s="57" t="s">
        <v>0</v>
      </c>
      <c r="CO110" s="149"/>
      <c r="CP110" s="57" t="s">
        <v>0</v>
      </c>
      <c r="CQ110" s="62" t="str">
        <f t="shared" si="114"/>
        <v/>
      </c>
      <c r="CR110" s="86" t="str">
        <f>IF(CO110="","",MAX(CR$11:CR109)+1)</f>
        <v/>
      </c>
      <c r="CS110" s="63" t="str">
        <f t="shared" si="115"/>
        <v/>
      </c>
      <c r="CT110" s="57" t="s">
        <v>0</v>
      </c>
      <c r="CU110" s="23" t="str">
        <f t="shared" si="148"/>
        <v/>
      </c>
      <c r="CV110" s="57" t="s">
        <v>0</v>
      </c>
      <c r="CW110" s="72" t="str">
        <f>IF(AND(CG110="NEMA",CK110=""),MAX(CW$11:CW109)+1,"")</f>
        <v/>
      </c>
      <c r="CX110" t="s">
        <v>0</v>
      </c>
      <c r="CY110" s="152" t="str">
        <f t="shared" si="116"/>
        <v>M</v>
      </c>
      <c r="CZ110" t="s">
        <v>0</v>
      </c>
      <c r="DA110" s="62" t="str">
        <f t="shared" si="117"/>
        <v/>
      </c>
      <c r="DB110" s="79" t="str">
        <f t="shared" si="118"/>
        <v/>
      </c>
      <c r="DC110" t="s">
        <v>0</v>
      </c>
      <c r="DD110" s="23" t="str">
        <f t="shared" si="149"/>
        <v/>
      </c>
      <c r="DE110" s="57" t="s">
        <v>0</v>
      </c>
      <c r="DF110" s="95" t="str">
        <f t="shared" si="119"/>
        <v>ime-pre-klu-kat</v>
      </c>
      <c r="DG110" s="57" t="s">
        <v>0</v>
      </c>
      <c r="DH110" s="68">
        <f>IF(BZ110="","",MAX(DH$11:DH109)+1)</f>
        <v>1083</v>
      </c>
      <c r="DI110" s="86">
        <f t="shared" si="120"/>
        <v>1012</v>
      </c>
      <c r="DJ110" s="86">
        <f t="shared" si="150"/>
        <v>1358</v>
      </c>
      <c r="DK110" s="86">
        <f t="shared" si="121"/>
        <v>3664</v>
      </c>
      <c r="DL110" s="86">
        <f t="shared" si="122"/>
        <v>1</v>
      </c>
      <c r="DM110" s="86">
        <f t="shared" si="123"/>
        <v>1</v>
      </c>
      <c r="DN110" s="86">
        <f t="shared" si="151"/>
        <v>1</v>
      </c>
      <c r="DO110" s="86"/>
      <c r="DP110" s="86"/>
      <c r="DQ110" s="86"/>
      <c r="DR110" s="63" t="e">
        <f>IF(#REF!="","",#REF!)</f>
        <v>#REF!</v>
      </c>
      <c r="DS110" s="57" t="s">
        <v>0</v>
      </c>
    </row>
    <row r="111" spans="1:123" x14ac:dyDescent="0.25">
      <c r="A111" t="s">
        <v>0</v>
      </c>
      <c r="B111" s="62" t="str">
        <f>IF(csv!E102="","",csv!S102)</f>
        <v>M55</v>
      </c>
      <c r="C111" s="36" t="s">
        <v>0</v>
      </c>
      <c r="D111" s="36" t="str">
        <f>IF(csv!E102="","",csv!E102)</f>
        <v>Robert</v>
      </c>
      <c r="E111" s="36" t="str">
        <f>IF(csv!D102="","",csv!D102)</f>
        <v>Vuk</v>
      </c>
      <c r="F111" s="36" t="s">
        <v>0</v>
      </c>
      <c r="G111" s="86" t="str">
        <f>IF(csv!L102="","",csv!L102)</f>
        <v>64:47</v>
      </c>
      <c r="H111" s="86" t="str">
        <f>IF(csv!M102="","",csv!M102)</f>
        <v>0</v>
      </c>
      <c r="I111" s="36" t="s">
        <v>0</v>
      </c>
      <c r="J111" s="36" t="str">
        <f>IF(csv!O102="","",csv!O102)</f>
        <v>KAP</v>
      </c>
      <c r="K111" s="36" t="str">
        <f>IF(csv!P102="","",csv!P102)</f>
        <v>OK Kapela</v>
      </c>
      <c r="L111" s="36" t="s">
        <v>0</v>
      </c>
      <c r="M111" s="79" t="str">
        <f>IF(csv!Q102="","",csv!Q102)</f>
        <v>CRO</v>
      </c>
      <c r="N111" s="57" t="s">
        <v>0</v>
      </c>
      <c r="O111" s="62" t="str">
        <f>IF(csv!E102="","",csv!S102)</f>
        <v>M55</v>
      </c>
      <c r="P111" s="86">
        <f>IF(O111="","",IF(COUNTIF(O$11:O110,O111)=0,P110+1,P110))</f>
        <v>9</v>
      </c>
      <c r="Q111" s="102">
        <f t="shared" si="98"/>
        <v>105</v>
      </c>
      <c r="R111" s="103" t="str" cm="1">
        <f t="array" ref="R111">IF(S111="","",INDEX(natjecanjeStaze_naziv,MATCH(S111,natjecanjeStaze_stazaId,0)))</f>
        <v>M55 – Ž45</v>
      </c>
      <c r="S111" s="63">
        <f t="shared" si="99"/>
        <v>1012</v>
      </c>
      <c r="T111" s="57" t="s">
        <v>0</v>
      </c>
      <c r="U111" s="191" t="str">
        <f t="shared" si="100"/>
        <v>M55</v>
      </c>
      <c r="V111" s="57" t="s">
        <v>0</v>
      </c>
      <c r="W111" s="62" t="str">
        <f t="shared" si="124"/>
        <v>CRO</v>
      </c>
      <c r="X111" s="86">
        <f t="shared" si="101"/>
        <v>1</v>
      </c>
      <c r="Y111" s="36" t="str">
        <f t="shared" si="125"/>
        <v/>
      </c>
      <c r="Z111" s="79" t="str">
        <f>IF(Y111="","",MAX(Z$11:Z110)+1)</f>
        <v/>
      </c>
      <c r="AA111" s="57" t="s">
        <v>0</v>
      </c>
      <c r="AB111" s="149"/>
      <c r="AC111" s="57" t="s">
        <v>0</v>
      </c>
      <c r="AD111" s="23" t="str">
        <f t="shared" si="126"/>
        <v/>
      </c>
      <c r="AE111" s="57" t="s">
        <v>0</v>
      </c>
      <c r="AF111" s="191" t="str">
        <f t="shared" si="127"/>
        <v>CRO</v>
      </c>
      <c r="AG111" s="57" t="s">
        <v>0</v>
      </c>
      <c r="AH111" s="62" t="str">
        <f t="shared" si="128"/>
        <v>KAP</v>
      </c>
      <c r="AI111" s="36" t="str">
        <f t="shared" si="129"/>
        <v>OK Kapela</v>
      </c>
      <c r="AJ111" s="86" t="str">
        <f t="shared" si="102"/>
        <v/>
      </c>
      <c r="AK111" s="36" t="str" cm="1">
        <f t="array" ref="AK111">IF(AJ111="",""&amp;AI111,IF(AJ111="NEMA",AI111,INDEX(klub_naziv,MATCH(INDEX(klubAlias_klubId,AJ111),klub_id,0))))</f>
        <v>OK Kapela</v>
      </c>
      <c r="AL111" s="36" t="str" cm="1">
        <f t="array" ref="AL111">IFERROR(INDEX(registarNatjecatelji,CG111,4),"")</f>
        <v>OK Kapela</v>
      </c>
      <c r="AM111" s="86" t="str">
        <f t="shared" si="130"/>
        <v/>
      </c>
      <c r="AN111" s="79" t="str">
        <f t="shared" si="131"/>
        <v>OK Kapela</v>
      </c>
      <c r="AO111" s="57" t="s">
        <v>0</v>
      </c>
      <c r="AP111" s="95" t="str">
        <f>IF(AJ111&lt;&gt;"NEMA","",IF(IFERROR(MATCH(AI111,AI$11:AI110,0),0)&lt;&gt;0,"",AI111))</f>
        <v/>
      </c>
      <c r="AQ111" s="57" t="s">
        <v>0</v>
      </c>
      <c r="AR111" s="149"/>
      <c r="AS111" s="57" t="s">
        <v>0</v>
      </c>
      <c r="AT111" s="62" t="str">
        <f t="shared" si="132"/>
        <v/>
      </c>
      <c r="AU111" s="36" t="str">
        <f>IF(AT111="","",MAX(AU$11:AU110)+1)</f>
        <v/>
      </c>
      <c r="AV111" s="36" t="str">
        <f t="shared" si="133"/>
        <v/>
      </c>
      <c r="AW111" s="36" t="str">
        <f t="shared" si="134"/>
        <v/>
      </c>
      <c r="AX111" s="36" t="str">
        <f>IF(AR111="","",MAX(AX$11:AX110)+1)</f>
        <v/>
      </c>
      <c r="AY111" s="103" t="str">
        <f t="shared" si="135"/>
        <v/>
      </c>
      <c r="AZ111" s="79" t="str">
        <f t="shared" si="136"/>
        <v/>
      </c>
      <c r="BA111" s="57" t="s">
        <v>0</v>
      </c>
      <c r="BB111" s="23" t="str">
        <f t="shared" si="137"/>
        <v/>
      </c>
      <c r="BC111" s="57" t="s">
        <v>0</v>
      </c>
      <c r="BD111" s="191" t="str">
        <f t="shared" si="138"/>
        <v>OK Kapela</v>
      </c>
      <c r="BE111" s="57" t="s">
        <v>0</v>
      </c>
      <c r="BF111" s="68" t="str">
        <f t="shared" si="139"/>
        <v>64:47</v>
      </c>
      <c r="BG111" s="102" t="str">
        <f t="shared" si="140"/>
        <v>0</v>
      </c>
      <c r="BH111" s="238">
        <f t="shared" si="141"/>
        <v>3887</v>
      </c>
      <c r="BI111" s="239">
        <f t="shared" si="103"/>
        <v>1</v>
      </c>
      <c r="BJ111" s="57" t="s">
        <v>0</v>
      </c>
      <c r="BK111" s="62" t="str">
        <f t="shared" si="142"/>
        <v>Robert</v>
      </c>
      <c r="BL111" s="36" t="str">
        <f t="shared" si="143"/>
        <v>Vuk</v>
      </c>
      <c r="BM111" s="86">
        <f t="shared" si="104"/>
        <v>1388</v>
      </c>
      <c r="BN111" s="86" t="str">
        <f t="shared" si="105"/>
        <v/>
      </c>
      <c r="BO111" s="36" t="str">
        <f t="shared" si="106"/>
        <v>Robert</v>
      </c>
      <c r="BP111" s="79" t="str">
        <f t="shared" si="107"/>
        <v>Vuk</v>
      </c>
      <c r="BQ111" s="57" t="s">
        <v>0</v>
      </c>
      <c r="BR111" s="95" t="str">
        <f t="shared" si="108"/>
        <v/>
      </c>
      <c r="BS111" s="57" t="s">
        <v>0</v>
      </c>
      <c r="BT111" s="23" t="str">
        <f>IF(OR(BB111&lt;&gt;"NEMA",BR111&lt;&gt;""),"","SELECT '"&amp;BA111&amp;"',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1" s="57" t="s">
        <v>0</v>
      </c>
      <c r="BV111" s="172"/>
      <c r="BW111" s="172"/>
      <c r="BX111" s="172"/>
      <c r="BY111" s="57" t="s">
        <v>0</v>
      </c>
      <c r="BZ111" s="62" t="str">
        <f t="shared" si="109"/>
        <v>Robert – Vuk – OK Kapela – M55</v>
      </c>
      <c r="CA111" s="63">
        <f t="shared" si="144"/>
        <v>322</v>
      </c>
      <c r="CB111" s="57" t="s">
        <v>0</v>
      </c>
      <c r="CC111" s="62" t="str">
        <f t="shared" si="110"/>
        <v>Robert – Vuk – OK Kapela</v>
      </c>
      <c r="CD111" s="63">
        <f t="shared" si="145"/>
        <v>322</v>
      </c>
      <c r="CE111" s="57" t="s">
        <v>0</v>
      </c>
      <c r="CF111" s="62" t="str">
        <f t="shared" si="111"/>
        <v>Robert – Vuk</v>
      </c>
      <c r="CG111" s="63">
        <f t="shared" si="146"/>
        <v>322</v>
      </c>
      <c r="CH111" s="57" t="s">
        <v>0</v>
      </c>
      <c r="CI111" s="68">
        <f t="shared" si="147"/>
        <v>322</v>
      </c>
      <c r="CJ111" s="86" cm="1">
        <f t="array" ref="CJ111">IF(CI111="","",INDEX(imePrezime_id,CI111,0))</f>
        <v>1388</v>
      </c>
      <c r="CK111" s="63" t="str">
        <f t="shared" si="112"/>
        <v/>
      </c>
      <c r="CL111" s="57" t="s">
        <v>0</v>
      </c>
      <c r="CM111" s="23" t="str">
        <f t="shared" si="113"/>
        <v/>
      </c>
      <c r="CN111" s="57" t="s">
        <v>0</v>
      </c>
      <c r="CO111" s="149"/>
      <c r="CP111" s="57" t="s">
        <v>0</v>
      </c>
      <c r="CQ111" s="62" t="str">
        <f t="shared" si="114"/>
        <v/>
      </c>
      <c r="CR111" s="86" t="str">
        <f>IF(CO111="","",MAX(CR$11:CR110)+1)</f>
        <v/>
      </c>
      <c r="CS111" s="63" t="str">
        <f t="shared" si="115"/>
        <v/>
      </c>
      <c r="CT111" s="57" t="s">
        <v>0</v>
      </c>
      <c r="CU111" s="23" t="str">
        <f t="shared" si="148"/>
        <v/>
      </c>
      <c r="CV111" s="57" t="s">
        <v>0</v>
      </c>
      <c r="CW111" s="72" t="str">
        <f>IF(AND(CG111="NEMA",CK111=""),MAX(CW$11:CW110)+1,"")</f>
        <v/>
      </c>
      <c r="CX111" t="s">
        <v>0</v>
      </c>
      <c r="CY111" s="152" t="str">
        <f t="shared" si="116"/>
        <v>M</v>
      </c>
      <c r="CZ111" t="s">
        <v>0</v>
      </c>
      <c r="DA111" s="62" t="str">
        <f t="shared" si="117"/>
        <v/>
      </c>
      <c r="DB111" s="79" t="str">
        <f t="shared" si="118"/>
        <v/>
      </c>
      <c r="DC111" t="s">
        <v>0</v>
      </c>
      <c r="DD111" s="23" t="str">
        <f t="shared" si="149"/>
        <v/>
      </c>
      <c r="DE111" s="57" t="s">
        <v>0</v>
      </c>
      <c r="DF111" s="95" t="str">
        <f t="shared" si="119"/>
        <v>ime-pre-klu-kat</v>
      </c>
      <c r="DG111" s="57" t="s">
        <v>0</v>
      </c>
      <c r="DH111" s="68">
        <f>IF(BZ111="","",MAX(DH$11:DH110)+1)</f>
        <v>1084</v>
      </c>
      <c r="DI111" s="86">
        <f t="shared" si="120"/>
        <v>1012</v>
      </c>
      <c r="DJ111" s="86">
        <f t="shared" si="150"/>
        <v>1388</v>
      </c>
      <c r="DK111" s="86">
        <f t="shared" si="121"/>
        <v>3887</v>
      </c>
      <c r="DL111" s="86">
        <f t="shared" si="122"/>
        <v>1</v>
      </c>
      <c r="DM111" s="86">
        <f t="shared" si="123"/>
        <v>1</v>
      </c>
      <c r="DN111" s="86">
        <f t="shared" si="151"/>
        <v>1</v>
      </c>
      <c r="DO111" s="86"/>
      <c r="DP111" s="86"/>
      <c r="DQ111" s="86"/>
      <c r="DR111" s="63" t="e">
        <f>IF(#REF!="","",#REF!)</f>
        <v>#REF!</v>
      </c>
      <c r="DS111" s="57" t="s">
        <v>0</v>
      </c>
    </row>
    <row r="112" spans="1:123" x14ac:dyDescent="0.25">
      <c r="A112" t="s">
        <v>0</v>
      </c>
      <c r="B112" s="62" t="str">
        <f>IF(csv!E103="","",csv!S103)</f>
        <v>M55</v>
      </c>
      <c r="C112" s="36" t="s">
        <v>0</v>
      </c>
      <c r="D112" s="36" t="str">
        <f>IF(csv!E103="","",csv!E103)</f>
        <v>Damir</v>
      </c>
      <c r="E112" s="36" t="str">
        <f>IF(csv!D103="","",csv!D103)</f>
        <v>Ćurić</v>
      </c>
      <c r="F112" s="36" t="s">
        <v>0</v>
      </c>
      <c r="G112" s="86" t="str">
        <f>IF(csv!L103="","",csv!L103)</f>
        <v>87:37</v>
      </c>
      <c r="H112" s="86" t="str">
        <f>IF(csv!M103="","",csv!M103)</f>
        <v>0</v>
      </c>
      <c r="I112" s="36" t="s">
        <v>0</v>
      </c>
      <c r="J112" s="36" t="str">
        <f>IF(csv!O103="","",csv!O103)</f>
        <v>KAP</v>
      </c>
      <c r="K112" s="36" t="str">
        <f>IF(csv!P103="","",csv!P103)</f>
        <v>OK Kapela</v>
      </c>
      <c r="L112" s="36" t="s">
        <v>0</v>
      </c>
      <c r="M112" s="79" t="str">
        <f>IF(csv!Q103="","",csv!Q103)</f>
        <v>CRO</v>
      </c>
      <c r="N112" s="57" t="s">
        <v>0</v>
      </c>
      <c r="O112" s="62" t="str">
        <f>IF(csv!E103="","",csv!S103)</f>
        <v>M55</v>
      </c>
      <c r="P112" s="86">
        <f>IF(O112="","",IF(COUNTIF(O$11:O111,O112)=0,P111+1,P111))</f>
        <v>9</v>
      </c>
      <c r="Q112" s="102">
        <f t="shared" si="98"/>
        <v>105</v>
      </c>
      <c r="R112" s="103" t="str" cm="1">
        <f t="array" ref="R112">IF(S112="","",INDEX(natjecanjeStaze_naziv,MATCH(S112,natjecanjeStaze_stazaId,0)))</f>
        <v>M55 – Ž45</v>
      </c>
      <c r="S112" s="63">
        <f t="shared" si="99"/>
        <v>1012</v>
      </c>
      <c r="T112" s="57" t="s">
        <v>0</v>
      </c>
      <c r="U112" s="191" t="str">
        <f t="shared" si="100"/>
        <v>M55</v>
      </c>
      <c r="V112" s="57" t="s">
        <v>0</v>
      </c>
      <c r="W112" s="62" t="str">
        <f t="shared" si="124"/>
        <v>CRO</v>
      </c>
      <c r="X112" s="86">
        <f t="shared" si="101"/>
        <v>1</v>
      </c>
      <c r="Y112" s="36" t="str">
        <f t="shared" si="125"/>
        <v/>
      </c>
      <c r="Z112" s="79" t="str">
        <f>IF(Y112="","",MAX(Z$11:Z111)+1)</f>
        <v/>
      </c>
      <c r="AA112" s="57" t="s">
        <v>0</v>
      </c>
      <c r="AB112" s="149"/>
      <c r="AC112" s="57" t="s">
        <v>0</v>
      </c>
      <c r="AD112" s="23" t="str">
        <f t="shared" si="126"/>
        <v/>
      </c>
      <c r="AE112" s="57" t="s">
        <v>0</v>
      </c>
      <c r="AF112" s="191" t="str">
        <f t="shared" si="127"/>
        <v>CRO</v>
      </c>
      <c r="AG112" s="57" t="s">
        <v>0</v>
      </c>
      <c r="AH112" s="62" t="str">
        <f t="shared" si="128"/>
        <v>KAP</v>
      </c>
      <c r="AI112" s="36" t="str">
        <f t="shared" si="129"/>
        <v>OK Kapela</v>
      </c>
      <c r="AJ112" s="86" t="str">
        <f t="shared" si="102"/>
        <v/>
      </c>
      <c r="AK112" s="36" t="str" cm="1">
        <f t="array" ref="AK112">IF(AJ112="",""&amp;AI112,IF(AJ112="NEMA",AI112,INDEX(klub_naziv,MATCH(INDEX(klubAlias_klubId,AJ112),klub_id,0))))</f>
        <v>OK Kapela</v>
      </c>
      <c r="AL112" s="36" t="str" cm="1">
        <f t="array" ref="AL112">IFERROR(INDEX(registarNatjecatelji,CG112,4),"")</f>
        <v>OK Kapela</v>
      </c>
      <c r="AM112" s="86" t="str">
        <f t="shared" si="130"/>
        <v/>
      </c>
      <c r="AN112" s="79" t="str">
        <f t="shared" si="131"/>
        <v>OK Kapela</v>
      </c>
      <c r="AO112" s="57" t="s">
        <v>0</v>
      </c>
      <c r="AP112" s="95" t="str">
        <f>IF(AJ112&lt;&gt;"NEMA","",IF(IFERROR(MATCH(AI112,AI$11:AI111,0),0)&lt;&gt;0,"",AI112))</f>
        <v/>
      </c>
      <c r="AQ112" s="57" t="s">
        <v>0</v>
      </c>
      <c r="AR112" s="149"/>
      <c r="AS112" s="57" t="s">
        <v>0</v>
      </c>
      <c r="AT112" s="62" t="str">
        <f t="shared" si="132"/>
        <v/>
      </c>
      <c r="AU112" s="36" t="str">
        <f>IF(AT112="","",MAX(AU$11:AU111)+1)</f>
        <v/>
      </c>
      <c r="AV112" s="36" t="str">
        <f t="shared" si="133"/>
        <v/>
      </c>
      <c r="AW112" s="36" t="str">
        <f t="shared" si="134"/>
        <v/>
      </c>
      <c r="AX112" s="36" t="str">
        <f>IF(AR112="","",MAX(AX$11:AX111)+1)</f>
        <v/>
      </c>
      <c r="AY112" s="103" t="str">
        <f t="shared" si="135"/>
        <v/>
      </c>
      <c r="AZ112" s="79" t="str">
        <f t="shared" si="136"/>
        <v/>
      </c>
      <c r="BA112" s="57" t="s">
        <v>0</v>
      </c>
      <c r="BB112" s="23" t="str">
        <f t="shared" si="137"/>
        <v/>
      </c>
      <c r="BC112" s="57" t="s">
        <v>0</v>
      </c>
      <c r="BD112" s="191" t="str">
        <f t="shared" si="138"/>
        <v>OK Kapela</v>
      </c>
      <c r="BE112" s="57" t="s">
        <v>0</v>
      </c>
      <c r="BF112" s="68" t="str">
        <f t="shared" si="139"/>
        <v>87:37</v>
      </c>
      <c r="BG112" s="102" t="str">
        <f t="shared" si="140"/>
        <v>0</v>
      </c>
      <c r="BH112" s="238">
        <f t="shared" si="141"/>
        <v>5257</v>
      </c>
      <c r="BI112" s="239">
        <f t="shared" si="103"/>
        <v>1</v>
      </c>
      <c r="BJ112" s="57" t="s">
        <v>0</v>
      </c>
      <c r="BK112" s="62" t="str">
        <f t="shared" si="142"/>
        <v>Damir</v>
      </c>
      <c r="BL112" s="36" t="str">
        <f t="shared" si="143"/>
        <v>Ćurić</v>
      </c>
      <c r="BM112" s="86">
        <f t="shared" si="104"/>
        <v>1868</v>
      </c>
      <c r="BN112" s="86" t="str">
        <f t="shared" si="105"/>
        <v/>
      </c>
      <c r="BO112" s="36" t="str">
        <f t="shared" si="106"/>
        <v>Damir</v>
      </c>
      <c r="BP112" s="79" t="str">
        <f t="shared" si="107"/>
        <v>Ćurić</v>
      </c>
      <c r="BQ112" s="57" t="s">
        <v>0</v>
      </c>
      <c r="BR112" s="95" t="str">
        <f t="shared" si="108"/>
        <v/>
      </c>
      <c r="BS112" s="57" t="s">
        <v>0</v>
      </c>
      <c r="BT112" s="23" t="str">
        <f>IF(OR(BB112&lt;&gt;"NEMA",BR112&lt;&gt;""),"","SELECT '"&amp;BA112&amp;"',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2" s="57" t="s">
        <v>0</v>
      </c>
      <c r="BV112" s="172"/>
      <c r="BW112" s="172"/>
      <c r="BX112" s="172"/>
      <c r="BY112" s="57" t="s">
        <v>0</v>
      </c>
      <c r="BZ112" s="62" t="str">
        <f t="shared" si="109"/>
        <v>Damir – Ćurić – OK Kapela – M55</v>
      </c>
      <c r="CA112" s="63">
        <f t="shared" si="144"/>
        <v>221</v>
      </c>
      <c r="CB112" s="57" t="s">
        <v>0</v>
      </c>
      <c r="CC112" s="62" t="str">
        <f t="shared" si="110"/>
        <v>Damir – Ćurić – OK Kapela</v>
      </c>
      <c r="CD112" s="63">
        <f t="shared" si="145"/>
        <v>221</v>
      </c>
      <c r="CE112" s="57" t="s">
        <v>0</v>
      </c>
      <c r="CF112" s="62" t="str">
        <f t="shared" si="111"/>
        <v>Damir – Ćurić</v>
      </c>
      <c r="CG112" s="63">
        <f t="shared" si="146"/>
        <v>221</v>
      </c>
      <c r="CH112" s="57" t="s">
        <v>0</v>
      </c>
      <c r="CI112" s="68">
        <f t="shared" si="147"/>
        <v>221</v>
      </c>
      <c r="CJ112" s="86" cm="1">
        <f t="array" ref="CJ112">IF(CI112="","",INDEX(imePrezime_id,CI112,0))</f>
        <v>1868</v>
      </c>
      <c r="CK112" s="63" t="str">
        <f t="shared" si="112"/>
        <v/>
      </c>
      <c r="CL112" s="57" t="s">
        <v>0</v>
      </c>
      <c r="CM112" s="23" t="str">
        <f t="shared" si="113"/>
        <v/>
      </c>
      <c r="CN112" s="57" t="s">
        <v>0</v>
      </c>
      <c r="CO112" s="149"/>
      <c r="CP112" s="57" t="s">
        <v>0</v>
      </c>
      <c r="CQ112" s="62" t="str">
        <f t="shared" si="114"/>
        <v/>
      </c>
      <c r="CR112" s="86" t="str">
        <f>IF(CO112="","",MAX(CR$11:CR111)+1)</f>
        <v/>
      </c>
      <c r="CS112" s="63" t="str">
        <f t="shared" si="115"/>
        <v/>
      </c>
      <c r="CT112" s="57" t="s">
        <v>0</v>
      </c>
      <c r="CU112" s="23" t="str">
        <f t="shared" si="148"/>
        <v/>
      </c>
      <c r="CV112" s="57" t="s">
        <v>0</v>
      </c>
      <c r="CW112" s="72" t="str">
        <f>IF(AND(CG112="NEMA",CK112=""),MAX(CW$11:CW111)+1,"")</f>
        <v/>
      </c>
      <c r="CX112" t="s">
        <v>0</v>
      </c>
      <c r="CY112" s="152" t="str">
        <f t="shared" si="116"/>
        <v>M</v>
      </c>
      <c r="CZ112" t="s">
        <v>0</v>
      </c>
      <c r="DA112" s="62" t="str">
        <f t="shared" si="117"/>
        <v/>
      </c>
      <c r="DB112" s="79" t="str">
        <f t="shared" si="118"/>
        <v/>
      </c>
      <c r="DC112" t="s">
        <v>0</v>
      </c>
      <c r="DD112" s="23" t="str">
        <f t="shared" si="149"/>
        <v/>
      </c>
      <c r="DE112" s="57" t="s">
        <v>0</v>
      </c>
      <c r="DF112" s="95" t="str">
        <f t="shared" si="119"/>
        <v>ime-pre-klu-kat</v>
      </c>
      <c r="DG112" s="57" t="s">
        <v>0</v>
      </c>
      <c r="DH112" s="68">
        <f>IF(BZ112="","",MAX(DH$11:DH111)+1)</f>
        <v>1085</v>
      </c>
      <c r="DI112" s="86">
        <f t="shared" si="120"/>
        <v>1012</v>
      </c>
      <c r="DJ112" s="86">
        <f t="shared" si="150"/>
        <v>1868</v>
      </c>
      <c r="DK112" s="86">
        <f t="shared" si="121"/>
        <v>5257</v>
      </c>
      <c r="DL112" s="86">
        <f t="shared" si="122"/>
        <v>1</v>
      </c>
      <c r="DM112" s="86">
        <f t="shared" si="123"/>
        <v>1</v>
      </c>
      <c r="DN112" s="86">
        <f t="shared" si="151"/>
        <v>1</v>
      </c>
      <c r="DO112" s="86"/>
      <c r="DP112" s="86"/>
      <c r="DQ112" s="86"/>
      <c r="DR112" s="63" t="e">
        <f>IF(#REF!="","",#REF!)</f>
        <v>#REF!</v>
      </c>
      <c r="DS112" s="57" t="s">
        <v>0</v>
      </c>
    </row>
    <row r="113" spans="1:123" x14ac:dyDescent="0.25">
      <c r="A113" t="s">
        <v>0</v>
      </c>
      <c r="B113" s="62" t="str">
        <f>IF(csv!E104="","",csv!S104)</f>
        <v>M55</v>
      </c>
      <c r="C113" s="36" t="s">
        <v>0</v>
      </c>
      <c r="D113" s="36" t="str">
        <f>IF(csv!E104="","",csv!E104)</f>
        <v>Slavko</v>
      </c>
      <c r="E113" s="36" t="str">
        <f>IF(csv!D104="","",csv!D104)</f>
        <v>Sopina</v>
      </c>
      <c r="F113" s="36" t="s">
        <v>0</v>
      </c>
      <c r="G113" s="86" t="str">
        <f>IF(csv!L104="","",csv!L104)</f>
        <v/>
      </c>
      <c r="H113" s="86" t="str">
        <f>IF(csv!M104="","",csv!M104)</f>
        <v>1</v>
      </c>
      <c r="I113" s="36" t="s">
        <v>0</v>
      </c>
      <c r="J113" s="36" t="str">
        <f>IF(csv!O104="","",csv!O104)</f>
        <v/>
      </c>
      <c r="K113" s="36" t="str">
        <f>IF(csv!P104="","",csv!P104)</f>
        <v/>
      </c>
      <c r="L113" s="36" t="s">
        <v>0</v>
      </c>
      <c r="M113" s="79" t="str">
        <f>IF(csv!Q104="","",csv!Q104)</f>
        <v/>
      </c>
      <c r="N113" s="57" t="s">
        <v>0</v>
      </c>
      <c r="O113" s="62" t="str">
        <f>IF(csv!E104="","",csv!S104)</f>
        <v>M55</v>
      </c>
      <c r="P113" s="86">
        <f>IF(O113="","",IF(COUNTIF(O$11:O112,O113)=0,P112+1,P112))</f>
        <v>9</v>
      </c>
      <c r="Q113" s="102">
        <f t="shared" si="98"/>
        <v>105</v>
      </c>
      <c r="R113" s="103" t="str" cm="1">
        <f t="array" ref="R113">IF(S113="","",INDEX(natjecanjeStaze_naziv,MATCH(S113,natjecanjeStaze_stazaId,0)))</f>
        <v>M55 – Ž45</v>
      </c>
      <c r="S113" s="63">
        <f t="shared" si="99"/>
        <v>1012</v>
      </c>
      <c r="T113" s="57" t="s">
        <v>0</v>
      </c>
      <c r="U113" s="191" t="str">
        <f t="shared" si="100"/>
        <v>M55</v>
      </c>
      <c r="V113" s="57" t="s">
        <v>0</v>
      </c>
      <c r="W113" s="62" t="str">
        <f t="shared" si="124"/>
        <v/>
      </c>
      <c r="X113" s="86" t="str">
        <f t="shared" si="101"/>
        <v/>
      </c>
      <c r="Y113" s="36" t="str">
        <f t="shared" si="125"/>
        <v/>
      </c>
      <c r="Z113" s="79" t="str">
        <f>IF(Y113="","",MAX(Z$11:Z112)+1)</f>
        <v/>
      </c>
      <c r="AA113" s="57" t="s">
        <v>0</v>
      </c>
      <c r="AB113" s="149"/>
      <c r="AC113" s="57" t="s">
        <v>0</v>
      </c>
      <c r="AD113" s="23" t="str">
        <f t="shared" si="126"/>
        <v/>
      </c>
      <c r="AE113" s="57" t="s">
        <v>0</v>
      </c>
      <c r="AF113" s="191" t="str">
        <f t="shared" si="127"/>
        <v/>
      </c>
      <c r="AG113" s="57" t="s">
        <v>0</v>
      </c>
      <c r="AH113" s="62" t="str">
        <f t="shared" si="128"/>
        <v/>
      </c>
      <c r="AI113" s="36" t="str">
        <f t="shared" si="129"/>
        <v/>
      </c>
      <c r="AJ113" s="86" t="str">
        <f t="shared" si="102"/>
        <v/>
      </c>
      <c r="AK113" s="36" t="str" cm="1">
        <f t="array" ref="AK113">IF(AJ113="",""&amp;AI113,IF(AJ113="NEMA",AI113,INDEX(klub_naziv,MATCH(INDEX(klubAlias_klubId,AJ113),klub_id,0))))</f>
        <v/>
      </c>
      <c r="AL113" s="36" t="str" cm="1">
        <f t="array" ref="AL113">IFERROR(INDEX(registarNatjecatelji,CG113,4),"")</f>
        <v/>
      </c>
      <c r="AM113" s="86" t="str">
        <f t="shared" si="130"/>
        <v/>
      </c>
      <c r="AN113" s="79" t="str">
        <f t="shared" si="131"/>
        <v/>
      </c>
      <c r="AO113" s="57" t="s">
        <v>0</v>
      </c>
      <c r="AP113" s="95" t="str">
        <f>IF(AJ113&lt;&gt;"NEMA","",IF(IFERROR(MATCH(AI113,AI$11:AI112,0),0)&lt;&gt;0,"",AI113))</f>
        <v/>
      </c>
      <c r="AQ113" s="57" t="s">
        <v>0</v>
      </c>
      <c r="AR113" s="149"/>
      <c r="AS113" s="57" t="s">
        <v>0</v>
      </c>
      <c r="AT113" s="62" t="str">
        <f t="shared" si="132"/>
        <v/>
      </c>
      <c r="AU113" s="36" t="str">
        <f>IF(AT113="","",MAX(AU$11:AU112)+1)</f>
        <v/>
      </c>
      <c r="AV113" s="36" t="str">
        <f t="shared" si="133"/>
        <v/>
      </c>
      <c r="AW113" s="36" t="str">
        <f t="shared" si="134"/>
        <v/>
      </c>
      <c r="AX113" s="36" t="str">
        <f>IF(AR113="","",MAX(AX$11:AX112)+1)</f>
        <v/>
      </c>
      <c r="AY113" s="103" t="str">
        <f t="shared" si="135"/>
        <v/>
      </c>
      <c r="AZ113" s="79" t="str">
        <f t="shared" si="136"/>
        <v/>
      </c>
      <c r="BA113" s="57" t="s">
        <v>0</v>
      </c>
      <c r="BB113" s="23" t="str">
        <f t="shared" si="137"/>
        <v/>
      </c>
      <c r="BC113" s="57" t="s">
        <v>0</v>
      </c>
      <c r="BD113" s="191" t="str">
        <f t="shared" si="138"/>
        <v/>
      </c>
      <c r="BE113" s="57" t="s">
        <v>0</v>
      </c>
      <c r="BF113" s="68" t="str">
        <f t="shared" si="139"/>
        <v/>
      </c>
      <c r="BG113" s="102" t="str">
        <f t="shared" si="140"/>
        <v>1</v>
      </c>
      <c r="BH113" s="238" t="str">
        <f t="shared" si="141"/>
        <v/>
      </c>
      <c r="BI113" s="239">
        <f t="shared" si="103"/>
        <v>6</v>
      </c>
      <c r="BJ113" s="57" t="s">
        <v>0</v>
      </c>
      <c r="BK113" s="62" t="str">
        <f t="shared" si="142"/>
        <v>Slavko</v>
      </c>
      <c r="BL113" s="36" t="str">
        <f t="shared" si="143"/>
        <v>Sopina</v>
      </c>
      <c r="BM113" s="86" t="str">
        <f t="shared" si="104"/>
        <v>NEMA</v>
      </c>
      <c r="BN113" s="86" t="str">
        <f t="shared" si="105"/>
        <v>NEMA</v>
      </c>
      <c r="BO113" s="36" t="str">
        <f t="shared" si="106"/>
        <v>Slavko</v>
      </c>
      <c r="BP113" s="79" t="str">
        <f t="shared" si="107"/>
        <v>Sopina</v>
      </c>
      <c r="BQ113" s="57" t="s">
        <v>0</v>
      </c>
      <c r="BR113" s="95" t="str">
        <f t="shared" si="108"/>
        <v>Slavko Sopina</v>
      </c>
      <c r="BS113" s="57" t="s">
        <v>0</v>
      </c>
      <c r="BT113" s="23" t="str">
        <f>IF(OR(BB113&lt;&gt;"NEMA",BR113&lt;&gt;""),"","SELECT '"&amp;BA113&amp;"',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3" s="57" t="s">
        <v>0</v>
      </c>
      <c r="BV113" s="172"/>
      <c r="BW113" s="172"/>
      <c r="BX113" s="172"/>
      <c r="BY113" s="57" t="s">
        <v>0</v>
      </c>
      <c r="BZ113" s="62" t="str">
        <f t="shared" si="109"/>
        <v>Slavko – Sopina – M55</v>
      </c>
      <c r="CA113" s="63" t="str">
        <f t="shared" si="144"/>
        <v>NEMA</v>
      </c>
      <c r="CB113" s="57" t="s">
        <v>0</v>
      </c>
      <c r="CC113" s="62" t="str">
        <f t="shared" si="110"/>
        <v>Slavko – Sopina</v>
      </c>
      <c r="CD113" s="63" t="str">
        <f t="shared" si="145"/>
        <v>NEMA</v>
      </c>
      <c r="CE113" s="57" t="s">
        <v>0</v>
      </c>
      <c r="CF113" s="62" t="str">
        <f t="shared" si="111"/>
        <v>Slavko – Sopina</v>
      </c>
      <c r="CG113" s="63" t="str">
        <f t="shared" si="146"/>
        <v>NEMA</v>
      </c>
      <c r="CH113" s="57" t="s">
        <v>0</v>
      </c>
      <c r="CI113" s="68" t="str">
        <f t="shared" si="147"/>
        <v/>
      </c>
      <c r="CJ113" s="86" t="str" cm="1">
        <f t="array" ref="CJ113">IF(CI113="","",INDEX(imePrezime_id,CI113,0))</f>
        <v/>
      </c>
      <c r="CK113" s="63" t="str">
        <f t="shared" si="112"/>
        <v/>
      </c>
      <c r="CL113" s="57" t="s">
        <v>0</v>
      </c>
      <c r="CM113" s="23" t="str">
        <f t="shared" si="113"/>
        <v>SELECT 'Slavko – Sopina', ime, prezime FROM imeprezime WHERE ime LIKE '%lavk%' Or prezime LIKE '%opin%' Or ime LIKE '%opin%' Or prezime LIKE '%lavk%' ORDER BY ime, prezime;</v>
      </c>
      <c r="CN113" s="57" t="s">
        <v>0</v>
      </c>
      <c r="CO113" s="149"/>
      <c r="CP113" s="57" t="s">
        <v>0</v>
      </c>
      <c r="CQ113" s="62" t="str">
        <f t="shared" si="114"/>
        <v/>
      </c>
      <c r="CR113" s="86" t="str">
        <f>IF(CO113="","",MAX(CR$11:CR112)+1)</f>
        <v/>
      </c>
      <c r="CS113" s="63" t="str">
        <f t="shared" si="115"/>
        <v/>
      </c>
      <c r="CT113" s="57" t="s">
        <v>0</v>
      </c>
      <c r="CU113" s="23" t="str">
        <f t="shared" si="148"/>
        <v/>
      </c>
      <c r="CV113" s="57" t="s">
        <v>0</v>
      </c>
      <c r="CW113" s="72">
        <f>IF(AND(CG113="NEMA",CK113=""),MAX(CW$11:CW112)+1,"")</f>
        <v>1003</v>
      </c>
      <c r="CX113" t="s">
        <v>0</v>
      </c>
      <c r="CY113" s="152" t="str">
        <f t="shared" si="116"/>
        <v>M</v>
      </c>
      <c r="CZ113" t="s">
        <v>0</v>
      </c>
      <c r="DA113" s="62" t="str">
        <f t="shared" si="117"/>
        <v/>
      </c>
      <c r="DB113" s="79" t="str">
        <f t="shared" si="118"/>
        <v>INSERT INTO imeprezime (id,osoba_id,rbr,ime,prezime,klub_id,identitet_id,sintaksa_id,info,aktivno,dnevnik_id) VALUES (1003,Null,1,'Slavko','Sopina',(SELECT id FROM klub WHERE naziv = ''),Null,1,'',1,);</v>
      </c>
      <c r="DC113" t="s">
        <v>0</v>
      </c>
      <c r="DD113" s="23" t="str">
        <f t="shared" si="149"/>
        <v>INSERT INTO imeprezime (id,osoba_id,rbr,ime,prezime,klub_id,identitet_id,sintaksa_id,info,aktivno,dnevnik_id) VALUES (1003,Null,1,'Slavko','Sopina',(SELECT id FROM klub WHERE naziv = ''),Null,1,'',1,);</v>
      </c>
      <c r="DE113" s="57" t="s">
        <v>0</v>
      </c>
      <c r="DF113" s="95" t="str">
        <f t="shared" si="119"/>
        <v>novo</v>
      </c>
      <c r="DG113" s="57" t="s">
        <v>0</v>
      </c>
      <c r="DH113" s="68">
        <f>IF(BZ113="","",MAX(DH$11:DH112)+1)</f>
        <v>1086</v>
      </c>
      <c r="DI113" s="86">
        <f t="shared" si="120"/>
        <v>1012</v>
      </c>
      <c r="DJ113" s="86">
        <f t="shared" si="150"/>
        <v>1003</v>
      </c>
      <c r="DK113" s="86" t="str">
        <f t="shared" si="121"/>
        <v/>
      </c>
      <c r="DL113" s="86">
        <f t="shared" si="122"/>
        <v>6</v>
      </c>
      <c r="DM113" s="86">
        <f t="shared" si="123"/>
        <v>0</v>
      </c>
      <c r="DN113" s="86">
        <f t="shared" si="151"/>
        <v>13</v>
      </c>
      <c r="DO113" s="86"/>
      <c r="DP113" s="86"/>
      <c r="DQ113" s="86"/>
      <c r="DR113" s="63" t="e">
        <f>IF(#REF!="","",#REF!)</f>
        <v>#REF!</v>
      </c>
      <c r="DS113" s="57" t="s">
        <v>0</v>
      </c>
    </row>
    <row r="114" spans="1:123" x14ac:dyDescent="0.25">
      <c r="A114" t="s">
        <v>0</v>
      </c>
      <c r="B114" s="62" t="str">
        <f>IF(csv!E105="","",csv!S105)</f>
        <v>M55</v>
      </c>
      <c r="C114" s="36" t="s">
        <v>0</v>
      </c>
      <c r="D114" s="36" t="str">
        <f>IF(csv!E105="","",csv!E105)</f>
        <v>Darko</v>
      </c>
      <c r="E114" s="36" t="str">
        <f>IF(csv!D105="","",csv!D105)</f>
        <v>Raškaj</v>
      </c>
      <c r="F114" s="36" t="s">
        <v>0</v>
      </c>
      <c r="G114" s="86" t="str">
        <f>IF(csv!L105="","",csv!L105)</f>
        <v/>
      </c>
      <c r="H114" s="86" t="str">
        <f>IF(csv!M105="","",csv!M105)</f>
        <v>1</v>
      </c>
      <c r="I114" s="36" t="s">
        <v>0</v>
      </c>
      <c r="J114" s="36" t="str">
        <f>IF(csv!O105="","",csv!O105)</f>
        <v>KAP</v>
      </c>
      <c r="K114" s="36" t="str">
        <f>IF(csv!P105="","",csv!P105)</f>
        <v>OK Kapela</v>
      </c>
      <c r="L114" s="36" t="s">
        <v>0</v>
      </c>
      <c r="M114" s="79" t="str">
        <f>IF(csv!Q105="","",csv!Q105)</f>
        <v>CRO</v>
      </c>
      <c r="N114" s="57" t="s">
        <v>0</v>
      </c>
      <c r="O114" s="62" t="str">
        <f>IF(csv!E105="","",csv!S105)</f>
        <v>M55</v>
      </c>
      <c r="P114" s="86">
        <f>IF(O114="","",IF(COUNTIF(O$11:O113,O114)=0,P113+1,P113))</f>
        <v>9</v>
      </c>
      <c r="Q114" s="102">
        <f t="shared" si="98"/>
        <v>105</v>
      </c>
      <c r="R114" s="103" t="str" cm="1">
        <f t="array" ref="R114">IF(S114="","",INDEX(natjecanjeStaze_naziv,MATCH(S114,natjecanjeStaze_stazaId,0)))</f>
        <v>M55 – Ž45</v>
      </c>
      <c r="S114" s="63">
        <f t="shared" si="99"/>
        <v>1012</v>
      </c>
      <c r="T114" s="57" t="s">
        <v>0</v>
      </c>
      <c r="U114" s="191" t="str">
        <f t="shared" si="100"/>
        <v>M55</v>
      </c>
      <c r="V114" s="57" t="s">
        <v>0</v>
      </c>
      <c r="W114" s="62" t="str">
        <f t="shared" si="124"/>
        <v>CRO</v>
      </c>
      <c r="X114" s="86">
        <f t="shared" si="101"/>
        <v>1</v>
      </c>
      <c r="Y114" s="36" t="str">
        <f t="shared" si="125"/>
        <v/>
      </c>
      <c r="Z114" s="79" t="str">
        <f>IF(Y114="","",MAX(Z$11:Z113)+1)</f>
        <v/>
      </c>
      <c r="AA114" s="57" t="s">
        <v>0</v>
      </c>
      <c r="AB114" s="149"/>
      <c r="AC114" s="57" t="s">
        <v>0</v>
      </c>
      <c r="AD114" s="23" t="str">
        <f t="shared" si="126"/>
        <v/>
      </c>
      <c r="AE114" s="57" t="s">
        <v>0</v>
      </c>
      <c r="AF114" s="191" t="str">
        <f t="shared" si="127"/>
        <v>CRO</v>
      </c>
      <c r="AG114" s="57" t="s">
        <v>0</v>
      </c>
      <c r="AH114" s="62" t="str">
        <f t="shared" si="128"/>
        <v>KAP</v>
      </c>
      <c r="AI114" s="36" t="str">
        <f t="shared" si="129"/>
        <v>OK Kapela</v>
      </c>
      <c r="AJ114" s="86" t="str">
        <f t="shared" si="102"/>
        <v/>
      </c>
      <c r="AK114" s="36" t="str" cm="1">
        <f t="array" ref="AK114">IF(AJ114="",""&amp;AI114,IF(AJ114="NEMA",AI114,INDEX(klub_naziv,MATCH(INDEX(klubAlias_klubId,AJ114),klub_id,0))))</f>
        <v>OK Kapela</v>
      </c>
      <c r="AL114" s="36" t="str" cm="1">
        <f t="array" ref="AL114">IFERROR(INDEX(registarNatjecatelji,CG114,4),"")</f>
        <v>OK Kapela</v>
      </c>
      <c r="AM114" s="86" t="str">
        <f t="shared" si="130"/>
        <v/>
      </c>
      <c r="AN114" s="79" t="str">
        <f t="shared" si="131"/>
        <v>OK Kapela</v>
      </c>
      <c r="AO114" s="57" t="s">
        <v>0</v>
      </c>
      <c r="AP114" s="95" t="str">
        <f>IF(AJ114&lt;&gt;"NEMA","",IF(IFERROR(MATCH(AI114,AI$11:AI113,0),0)&lt;&gt;0,"",AI114))</f>
        <v/>
      </c>
      <c r="AQ114" s="57" t="s">
        <v>0</v>
      </c>
      <c r="AR114" s="149"/>
      <c r="AS114" s="57" t="s">
        <v>0</v>
      </c>
      <c r="AT114" s="62" t="str">
        <f t="shared" si="132"/>
        <v/>
      </c>
      <c r="AU114" s="36" t="str">
        <f>IF(AT114="","",MAX(AU$11:AU113)+1)</f>
        <v/>
      </c>
      <c r="AV114" s="36" t="str">
        <f t="shared" si="133"/>
        <v/>
      </c>
      <c r="AW114" s="36" t="str">
        <f t="shared" si="134"/>
        <v/>
      </c>
      <c r="AX114" s="36" t="str">
        <f>IF(AR114="","",MAX(AX$11:AX113)+1)</f>
        <v/>
      </c>
      <c r="AY114" s="103" t="str">
        <f t="shared" si="135"/>
        <v/>
      </c>
      <c r="AZ114" s="79" t="str">
        <f t="shared" si="136"/>
        <v/>
      </c>
      <c r="BA114" s="57" t="s">
        <v>0</v>
      </c>
      <c r="BB114" s="23" t="str">
        <f t="shared" si="137"/>
        <v/>
      </c>
      <c r="BC114" s="57" t="s">
        <v>0</v>
      </c>
      <c r="BD114" s="191" t="str">
        <f t="shared" si="138"/>
        <v>OK Kapela</v>
      </c>
      <c r="BE114" s="57" t="s">
        <v>0</v>
      </c>
      <c r="BF114" s="68" t="str">
        <f t="shared" si="139"/>
        <v/>
      </c>
      <c r="BG114" s="102" t="str">
        <f t="shared" si="140"/>
        <v>1</v>
      </c>
      <c r="BH114" s="238" t="str">
        <f t="shared" si="141"/>
        <v/>
      </c>
      <c r="BI114" s="239">
        <f t="shared" si="103"/>
        <v>6</v>
      </c>
      <c r="BJ114" s="57" t="s">
        <v>0</v>
      </c>
      <c r="BK114" s="62" t="str">
        <f t="shared" si="142"/>
        <v>Darko</v>
      </c>
      <c r="BL114" s="36" t="str">
        <f t="shared" si="143"/>
        <v>Raškaj</v>
      </c>
      <c r="BM114" s="86">
        <f t="shared" si="104"/>
        <v>1363</v>
      </c>
      <c r="BN114" s="86" t="str">
        <f t="shared" si="105"/>
        <v/>
      </c>
      <c r="BO114" s="36" t="str">
        <f t="shared" si="106"/>
        <v>Darko</v>
      </c>
      <c r="BP114" s="79" t="str">
        <f t="shared" si="107"/>
        <v>Raškaj</v>
      </c>
      <c r="BQ114" s="57" t="s">
        <v>0</v>
      </c>
      <c r="BR114" s="95" t="str">
        <f t="shared" si="108"/>
        <v/>
      </c>
      <c r="BS114" s="57" t="s">
        <v>0</v>
      </c>
      <c r="BT114" s="23" t="str">
        <f>IF(OR(BB114&lt;&gt;"NEMA",BR114&lt;&gt;""),"","SELECT '"&amp;BA114&amp;"',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4" s="57" t="s">
        <v>0</v>
      </c>
      <c r="BV114" s="172"/>
      <c r="BW114" s="172"/>
      <c r="BX114" s="172"/>
      <c r="BY114" s="57" t="s">
        <v>0</v>
      </c>
      <c r="BZ114" s="62" t="str">
        <f t="shared" si="109"/>
        <v>Darko – Raškaj – OK Kapela – M55</v>
      </c>
      <c r="CA114" s="63">
        <f t="shared" si="144"/>
        <v>296</v>
      </c>
      <c r="CB114" s="57" t="s">
        <v>0</v>
      </c>
      <c r="CC114" s="62" t="str">
        <f t="shared" si="110"/>
        <v>Darko – Raškaj – OK Kapela</v>
      </c>
      <c r="CD114" s="63">
        <f t="shared" si="145"/>
        <v>296</v>
      </c>
      <c r="CE114" s="57" t="s">
        <v>0</v>
      </c>
      <c r="CF114" s="62" t="str">
        <f t="shared" si="111"/>
        <v>Darko – Raškaj</v>
      </c>
      <c r="CG114" s="63">
        <f t="shared" si="146"/>
        <v>296</v>
      </c>
      <c r="CH114" s="57" t="s">
        <v>0</v>
      </c>
      <c r="CI114" s="68">
        <f t="shared" si="147"/>
        <v>296</v>
      </c>
      <c r="CJ114" s="86" cm="1">
        <f t="array" ref="CJ114">IF(CI114="","",INDEX(imePrezime_id,CI114,0))</f>
        <v>1363</v>
      </c>
      <c r="CK114" s="63" t="str">
        <f t="shared" si="112"/>
        <v/>
      </c>
      <c r="CL114" s="57" t="s">
        <v>0</v>
      </c>
      <c r="CM114" s="23" t="str">
        <f t="shared" si="113"/>
        <v/>
      </c>
      <c r="CN114" s="57" t="s">
        <v>0</v>
      </c>
      <c r="CO114" s="149"/>
      <c r="CP114" s="57" t="s">
        <v>0</v>
      </c>
      <c r="CQ114" s="62" t="str">
        <f t="shared" si="114"/>
        <v/>
      </c>
      <c r="CR114" s="86" t="str">
        <f>IF(CO114="","",MAX(CR$11:CR113)+1)</f>
        <v/>
      </c>
      <c r="CS114" s="63" t="str">
        <f t="shared" si="115"/>
        <v/>
      </c>
      <c r="CT114" s="57" t="s">
        <v>0</v>
      </c>
      <c r="CU114" s="23" t="str">
        <f t="shared" si="148"/>
        <v/>
      </c>
      <c r="CV114" s="57" t="s">
        <v>0</v>
      </c>
      <c r="CW114" s="72" t="str">
        <f>IF(AND(CG114="NEMA",CK114=""),MAX(CW$11:CW113)+1,"")</f>
        <v/>
      </c>
      <c r="CX114" t="s">
        <v>0</v>
      </c>
      <c r="CY114" s="152" t="str">
        <f t="shared" si="116"/>
        <v>M</v>
      </c>
      <c r="CZ114" t="s">
        <v>0</v>
      </c>
      <c r="DA114" s="62" t="str">
        <f t="shared" si="117"/>
        <v/>
      </c>
      <c r="DB114" s="79" t="str">
        <f t="shared" si="118"/>
        <v/>
      </c>
      <c r="DC114" t="s">
        <v>0</v>
      </c>
      <c r="DD114" s="23" t="str">
        <f t="shared" si="149"/>
        <v/>
      </c>
      <c r="DE114" s="57" t="s">
        <v>0</v>
      </c>
      <c r="DF114" s="95" t="str">
        <f t="shared" si="119"/>
        <v>ime-pre-klu-kat</v>
      </c>
      <c r="DG114" s="57" t="s">
        <v>0</v>
      </c>
      <c r="DH114" s="68">
        <f>IF(BZ114="","",MAX(DH$11:DH113)+1)</f>
        <v>1087</v>
      </c>
      <c r="DI114" s="86">
        <f t="shared" si="120"/>
        <v>1012</v>
      </c>
      <c r="DJ114" s="86">
        <f t="shared" si="150"/>
        <v>1363</v>
      </c>
      <c r="DK114" s="86" t="str">
        <f t="shared" si="121"/>
        <v/>
      </c>
      <c r="DL114" s="86">
        <f t="shared" si="122"/>
        <v>6</v>
      </c>
      <c r="DM114" s="86">
        <f t="shared" si="123"/>
        <v>1</v>
      </c>
      <c r="DN114" s="86">
        <f t="shared" si="151"/>
        <v>1</v>
      </c>
      <c r="DO114" s="86"/>
      <c r="DP114" s="86"/>
      <c r="DQ114" s="86"/>
      <c r="DR114" s="63" t="e">
        <f>IF(#REF!="","",#REF!)</f>
        <v>#REF!</v>
      </c>
      <c r="DS114" s="57" t="s">
        <v>0</v>
      </c>
    </row>
    <row r="115" spans="1:123" x14ac:dyDescent="0.25">
      <c r="A115" t="s">
        <v>0</v>
      </c>
      <c r="B115" s="62" t="str">
        <f>IF(csv!E106="","",csv!S106)</f>
        <v>M55</v>
      </c>
      <c r="C115" s="36" t="s">
        <v>0</v>
      </c>
      <c r="D115" s="36" t="str">
        <f>IF(csv!E106="","",csv!E106)</f>
        <v>Vacant</v>
      </c>
      <c r="E115" s="36" t="str">
        <f>IF(csv!D106="","",csv!D106)</f>
        <v/>
      </c>
      <c r="F115" s="36" t="s">
        <v>0</v>
      </c>
      <c r="G115" s="86" t="str">
        <f>IF(csv!L106="","",csv!L106)</f>
        <v/>
      </c>
      <c r="H115" s="86" t="str">
        <f>IF(csv!M106="","",csv!M106)</f>
        <v>0</v>
      </c>
      <c r="I115" s="36" t="s">
        <v>0</v>
      </c>
      <c r="J115" s="36" t="str">
        <f>IF(csv!O106="","",csv!O106)</f>
        <v/>
      </c>
      <c r="K115" s="36" t="str">
        <f>IF(csv!P106="","",csv!P106)</f>
        <v/>
      </c>
      <c r="L115" s="36" t="s">
        <v>0</v>
      </c>
      <c r="M115" s="79" t="str">
        <f>IF(csv!Q106="","",csv!Q106)</f>
        <v/>
      </c>
      <c r="N115" s="57" t="s">
        <v>0</v>
      </c>
      <c r="O115" s="62" t="str">
        <f>IF(csv!E106="","",csv!S106)</f>
        <v>M55</v>
      </c>
      <c r="P115" s="86">
        <f>IF(O115="","",IF(COUNTIF(O$11:O114,O115)=0,P114+1,P114))</f>
        <v>9</v>
      </c>
      <c r="Q115" s="102">
        <f t="shared" si="98"/>
        <v>105</v>
      </c>
      <c r="R115" s="103" t="str" cm="1">
        <f t="array" ref="R115">IF(S115="","",INDEX(natjecanjeStaze_naziv,MATCH(S115,natjecanjeStaze_stazaId,0)))</f>
        <v/>
      </c>
      <c r="S115" s="63" t="str">
        <f t="shared" si="99"/>
        <v/>
      </c>
      <c r="T115" s="57" t="s">
        <v>0</v>
      </c>
      <c r="U115" s="191" t="str">
        <f t="shared" si="100"/>
        <v>M55</v>
      </c>
      <c r="V115" s="57" t="s">
        <v>0</v>
      </c>
      <c r="W115" s="62" t="str">
        <f t="shared" si="124"/>
        <v/>
      </c>
      <c r="X115" s="86" t="str">
        <f t="shared" si="101"/>
        <v/>
      </c>
      <c r="Y115" s="36" t="str">
        <f t="shared" si="125"/>
        <v/>
      </c>
      <c r="Z115" s="79" t="str">
        <f>IF(Y115="","",MAX(Z$11:Z114)+1)</f>
        <v/>
      </c>
      <c r="AA115" s="57" t="s">
        <v>0</v>
      </c>
      <c r="AB115" s="149"/>
      <c r="AC115" s="57" t="s">
        <v>0</v>
      </c>
      <c r="AD115" s="23" t="str">
        <f t="shared" si="126"/>
        <v/>
      </c>
      <c r="AE115" s="57" t="s">
        <v>0</v>
      </c>
      <c r="AF115" s="191" t="str">
        <f t="shared" si="127"/>
        <v/>
      </c>
      <c r="AG115" s="57" t="s">
        <v>0</v>
      </c>
      <c r="AH115" s="62" t="str">
        <f t="shared" si="128"/>
        <v/>
      </c>
      <c r="AI115" s="36" t="str">
        <f t="shared" si="129"/>
        <v/>
      </c>
      <c r="AJ115" s="86" t="str">
        <f t="shared" si="102"/>
        <v/>
      </c>
      <c r="AK115" s="36" t="str" cm="1">
        <f t="array" ref="AK115">IF(AJ115="",""&amp;AI115,IF(AJ115="NEMA",AI115,INDEX(klub_naziv,MATCH(INDEX(klubAlias_klubId,AJ115),klub_id,0))))</f>
        <v/>
      </c>
      <c r="AL115" s="36" t="str" cm="1">
        <f t="array" ref="AL115">IFERROR(INDEX(registarNatjecatelji,CG115,4),"")</f>
        <v/>
      </c>
      <c r="AM115" s="86" t="str">
        <f t="shared" si="130"/>
        <v/>
      </c>
      <c r="AN115" s="79" t="str">
        <f t="shared" si="131"/>
        <v/>
      </c>
      <c r="AO115" s="57" t="s">
        <v>0</v>
      </c>
      <c r="AP115" s="95" t="str">
        <f>IF(AJ115&lt;&gt;"NEMA","",IF(IFERROR(MATCH(AI115,AI$11:AI114,0),0)&lt;&gt;0,"",AI115))</f>
        <v/>
      </c>
      <c r="AQ115" s="57" t="s">
        <v>0</v>
      </c>
      <c r="AR115" s="149"/>
      <c r="AS115" s="57" t="s">
        <v>0</v>
      </c>
      <c r="AT115" s="62" t="str">
        <f t="shared" si="132"/>
        <v/>
      </c>
      <c r="AU115" s="36" t="str">
        <f>IF(AT115="","",MAX(AU$11:AU114)+1)</f>
        <v/>
      </c>
      <c r="AV115" s="36" t="str">
        <f t="shared" si="133"/>
        <v/>
      </c>
      <c r="AW115" s="36" t="str">
        <f t="shared" si="134"/>
        <v/>
      </c>
      <c r="AX115" s="36" t="str">
        <f>IF(AR115="","",MAX(AX$11:AX114)+1)</f>
        <v/>
      </c>
      <c r="AY115" s="103" t="str">
        <f t="shared" si="135"/>
        <v/>
      </c>
      <c r="AZ115" s="79" t="str">
        <f t="shared" si="136"/>
        <v/>
      </c>
      <c r="BA115" s="57" t="s">
        <v>0</v>
      </c>
      <c r="BB115" s="23" t="str">
        <f t="shared" si="137"/>
        <v/>
      </c>
      <c r="BC115" s="57" t="s">
        <v>0</v>
      </c>
      <c r="BD115" s="191" t="str">
        <f t="shared" si="138"/>
        <v/>
      </c>
      <c r="BE115" s="57" t="s">
        <v>0</v>
      </c>
      <c r="BF115" s="68" t="str">
        <f t="shared" si="139"/>
        <v/>
      </c>
      <c r="BG115" s="102" t="str">
        <f t="shared" si="140"/>
        <v>0</v>
      </c>
      <c r="BH115" s="238" t="str">
        <f t="shared" si="141"/>
        <v/>
      </c>
      <c r="BI115" s="239" t="str">
        <f t="shared" si="103"/>
        <v/>
      </c>
      <c r="BJ115" s="57" t="s">
        <v>0</v>
      </c>
      <c r="BK115" s="62" t="str">
        <f t="shared" si="142"/>
        <v>Vacant</v>
      </c>
      <c r="BL115" s="36" t="str">
        <f t="shared" si="143"/>
        <v/>
      </c>
      <c r="BM115" s="86" t="str">
        <f t="shared" si="104"/>
        <v/>
      </c>
      <c r="BN115" s="86" t="str">
        <f t="shared" si="105"/>
        <v/>
      </c>
      <c r="BO115" s="36" t="str">
        <f t="shared" si="106"/>
        <v/>
      </c>
      <c r="BP115" s="79" t="str">
        <f t="shared" si="107"/>
        <v/>
      </c>
      <c r="BQ115" s="57" t="s">
        <v>0</v>
      </c>
      <c r="BR115" s="95" t="str">
        <f t="shared" si="108"/>
        <v/>
      </c>
      <c r="BS115" s="57" t="s">
        <v>0</v>
      </c>
      <c r="BT115" s="23" t="str">
        <f>IF(OR(BB115&lt;&gt;"NEMA",BR115&lt;&gt;""),"","SELECT '"&amp;BA115&amp;"',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5" s="57" t="s">
        <v>0</v>
      </c>
      <c r="BV115" s="172"/>
      <c r="BW115" s="172"/>
      <c r="BX115" s="172"/>
      <c r="BY115" s="57" t="s">
        <v>0</v>
      </c>
      <c r="BZ115" s="62" t="str">
        <f t="shared" si="109"/>
        <v/>
      </c>
      <c r="CA115" s="63" t="str">
        <f t="shared" si="144"/>
        <v/>
      </c>
      <c r="CB115" s="57" t="s">
        <v>0</v>
      </c>
      <c r="CC115" s="62" t="str">
        <f t="shared" si="110"/>
        <v/>
      </c>
      <c r="CD115" s="63" t="str">
        <f t="shared" si="145"/>
        <v/>
      </c>
      <c r="CE115" s="57" t="s">
        <v>0</v>
      </c>
      <c r="CF115" s="62" t="str">
        <f t="shared" si="111"/>
        <v/>
      </c>
      <c r="CG115" s="63" t="str">
        <f t="shared" si="146"/>
        <v/>
      </c>
      <c r="CH115" s="57" t="s">
        <v>0</v>
      </c>
      <c r="CI115" s="68" t="str">
        <f t="shared" si="147"/>
        <v/>
      </c>
      <c r="CJ115" s="86" t="str" cm="1">
        <f t="array" ref="CJ115">IF(CI115="","",INDEX(imePrezime_id,CI115,0))</f>
        <v/>
      </c>
      <c r="CK115" s="63" t="str">
        <f t="shared" si="112"/>
        <v/>
      </c>
      <c r="CL115" s="57" t="s">
        <v>0</v>
      </c>
      <c r="CM115" s="23" t="str">
        <f t="shared" si="113"/>
        <v/>
      </c>
      <c r="CN115" s="57" t="s">
        <v>0</v>
      </c>
      <c r="CO115" s="149"/>
      <c r="CP115" s="57" t="s">
        <v>0</v>
      </c>
      <c r="CQ115" s="62" t="str">
        <f t="shared" si="114"/>
        <v/>
      </c>
      <c r="CR115" s="86" t="str">
        <f>IF(CO115="","",MAX(CR$11:CR114)+1)</f>
        <v/>
      </c>
      <c r="CS115" s="63" t="str">
        <f t="shared" si="115"/>
        <v/>
      </c>
      <c r="CT115" s="57" t="s">
        <v>0</v>
      </c>
      <c r="CU115" s="23" t="str">
        <f t="shared" si="148"/>
        <v/>
      </c>
      <c r="CV115" s="57" t="s">
        <v>0</v>
      </c>
      <c r="CW115" s="72" t="str">
        <f>IF(AND(CG115="NEMA",CK115=""),MAX(CW$11:CW114)+1,"")</f>
        <v/>
      </c>
      <c r="CX115" t="s">
        <v>0</v>
      </c>
      <c r="CY115" s="152" t="str">
        <f t="shared" si="116"/>
        <v>M</v>
      </c>
      <c r="CZ115" t="s">
        <v>0</v>
      </c>
      <c r="DA115" s="62" t="str">
        <f t="shared" si="117"/>
        <v/>
      </c>
      <c r="DB115" s="79" t="str">
        <f t="shared" si="118"/>
        <v/>
      </c>
      <c r="DC115" t="s">
        <v>0</v>
      </c>
      <c r="DD115" s="23" t="str">
        <f t="shared" si="149"/>
        <v/>
      </c>
      <c r="DE115" s="57" t="s">
        <v>0</v>
      </c>
      <c r="DF115" s="95" t="str">
        <f t="shared" si="119"/>
        <v/>
      </c>
      <c r="DG115" s="57" t="s">
        <v>0</v>
      </c>
      <c r="DH115" s="68" t="str">
        <f>IF(BZ115="","",MAX(DH$11:DH114)+1)</f>
        <v/>
      </c>
      <c r="DI115" s="86" t="str">
        <f t="shared" si="120"/>
        <v/>
      </c>
      <c r="DJ115" s="86" t="str">
        <f t="shared" si="150"/>
        <v/>
      </c>
      <c r="DK115" s="86" t="str">
        <f t="shared" si="121"/>
        <v/>
      </c>
      <c r="DL115" s="86" t="str">
        <f t="shared" si="122"/>
        <v/>
      </c>
      <c r="DM115" s="86" t="str">
        <f t="shared" si="123"/>
        <v/>
      </c>
      <c r="DN115" s="86" t="str">
        <f t="shared" si="151"/>
        <v/>
      </c>
      <c r="DO115" s="86"/>
      <c r="DP115" s="86"/>
      <c r="DQ115" s="86"/>
      <c r="DR115" s="63" t="e">
        <f>IF(#REF!="","",#REF!)</f>
        <v>#REF!</v>
      </c>
      <c r="DS115" s="57" t="s">
        <v>0</v>
      </c>
    </row>
    <row r="116" spans="1:123" x14ac:dyDescent="0.25">
      <c r="A116" t="s">
        <v>0</v>
      </c>
      <c r="B116" s="62" t="str">
        <f>IF(csv!E107="","",csv!S107)</f>
        <v>M55</v>
      </c>
      <c r="C116" s="36" t="s">
        <v>0</v>
      </c>
      <c r="D116" s="36" t="str">
        <f>IF(csv!E107="","",csv!E107)</f>
        <v>Predrag</v>
      </c>
      <c r="E116" s="36" t="str">
        <f>IF(csv!D107="","",csv!D107)</f>
        <v>Labaš</v>
      </c>
      <c r="F116" s="36" t="s">
        <v>0</v>
      </c>
      <c r="G116" s="86" t="str">
        <f>IF(csv!L107="","",csv!L107)</f>
        <v>156:28</v>
      </c>
      <c r="H116" s="86" t="str">
        <f>IF(csv!M107="","",csv!M107)</f>
        <v>3</v>
      </c>
      <c r="I116" s="36" t="s">
        <v>0</v>
      </c>
      <c r="J116" s="36" t="str">
        <f>IF(csv!O107="","",csv!O107)</f>
        <v>OK Varaždin</v>
      </c>
      <c r="K116" s="36" t="str">
        <f>IF(csv!P107="","",csv!P107)</f>
        <v>OK Varaždin</v>
      </c>
      <c r="L116" s="36" t="s">
        <v>0</v>
      </c>
      <c r="M116" s="79" t="str">
        <f>IF(csv!Q107="","",csv!Q107)</f>
        <v>CRO</v>
      </c>
      <c r="N116" s="57" t="s">
        <v>0</v>
      </c>
      <c r="O116" s="62" t="str">
        <f>IF(csv!E107="","",csv!S107)</f>
        <v>M55</v>
      </c>
      <c r="P116" s="86">
        <f>IF(O116="","",IF(COUNTIF(O$11:O115,O116)=0,P115+1,P115))</f>
        <v>9</v>
      </c>
      <c r="Q116" s="102">
        <f t="shared" si="98"/>
        <v>105</v>
      </c>
      <c r="R116" s="103" t="str" cm="1">
        <f t="array" ref="R116">IF(S116="","",INDEX(natjecanjeStaze_naziv,MATCH(S116,natjecanjeStaze_stazaId,0)))</f>
        <v>M55 – Ž45</v>
      </c>
      <c r="S116" s="63">
        <f t="shared" si="99"/>
        <v>1012</v>
      </c>
      <c r="T116" s="57" t="s">
        <v>0</v>
      </c>
      <c r="U116" s="191" t="str">
        <f t="shared" si="100"/>
        <v>M55</v>
      </c>
      <c r="V116" s="57" t="s">
        <v>0</v>
      </c>
      <c r="W116" s="62" t="str">
        <f t="shared" si="124"/>
        <v>CRO</v>
      </c>
      <c r="X116" s="86">
        <f t="shared" si="101"/>
        <v>1</v>
      </c>
      <c r="Y116" s="36" t="str">
        <f t="shared" si="125"/>
        <v/>
      </c>
      <c r="Z116" s="79" t="str">
        <f>IF(Y116="","",MAX(Z$11:Z115)+1)</f>
        <v/>
      </c>
      <c r="AA116" s="57" t="s">
        <v>0</v>
      </c>
      <c r="AB116" s="149"/>
      <c r="AC116" s="57" t="s">
        <v>0</v>
      </c>
      <c r="AD116" s="23" t="str">
        <f t="shared" si="126"/>
        <v/>
      </c>
      <c r="AE116" s="57" t="s">
        <v>0</v>
      </c>
      <c r="AF116" s="191" t="str">
        <f t="shared" si="127"/>
        <v>CRO</v>
      </c>
      <c r="AG116" s="57" t="s">
        <v>0</v>
      </c>
      <c r="AH116" s="62" t="str">
        <f t="shared" si="128"/>
        <v>OK Varaždin</v>
      </c>
      <c r="AI116" s="36" t="str">
        <f t="shared" si="129"/>
        <v>OK Varaždin</v>
      </c>
      <c r="AJ116" s="86" t="str">
        <f t="shared" si="102"/>
        <v/>
      </c>
      <c r="AK116" s="36" t="str" cm="1">
        <f t="array" ref="AK116">IF(AJ116="",""&amp;AI116,IF(AJ116="NEMA",AI116,INDEX(klub_naziv,MATCH(INDEX(klubAlias_klubId,AJ116),klub_id,0))))</f>
        <v>OK Varaždin</v>
      </c>
      <c r="AL116" s="36" t="str" cm="1">
        <f t="array" ref="AL116">IFERROR(INDEX(registarNatjecatelji,CG116,4),"")</f>
        <v>OK Varaždin</v>
      </c>
      <c r="AM116" s="86" t="str">
        <f t="shared" si="130"/>
        <v/>
      </c>
      <c r="AN116" s="79" t="str">
        <f t="shared" si="131"/>
        <v>OK Varaždin</v>
      </c>
      <c r="AO116" s="57" t="s">
        <v>0</v>
      </c>
      <c r="AP116" s="95" t="str">
        <f>IF(AJ116&lt;&gt;"NEMA","",IF(IFERROR(MATCH(AI116,AI$11:AI115,0),0)&lt;&gt;0,"",AI116))</f>
        <v/>
      </c>
      <c r="AQ116" s="57" t="s">
        <v>0</v>
      </c>
      <c r="AR116" s="149"/>
      <c r="AS116" s="57" t="s">
        <v>0</v>
      </c>
      <c r="AT116" s="62" t="str">
        <f t="shared" si="132"/>
        <v/>
      </c>
      <c r="AU116" s="36" t="str">
        <f>IF(AT116="","",MAX(AU$11:AU115)+1)</f>
        <v/>
      </c>
      <c r="AV116" s="36" t="str">
        <f t="shared" si="133"/>
        <v/>
      </c>
      <c r="AW116" s="36" t="str">
        <f t="shared" si="134"/>
        <v/>
      </c>
      <c r="AX116" s="36" t="str">
        <f>IF(AR116="","",MAX(AX$11:AX115)+1)</f>
        <v/>
      </c>
      <c r="AY116" s="103" t="str">
        <f t="shared" si="135"/>
        <v/>
      </c>
      <c r="AZ116" s="79" t="str">
        <f t="shared" si="136"/>
        <v/>
      </c>
      <c r="BA116" s="57" t="s">
        <v>0</v>
      </c>
      <c r="BB116" s="23" t="str">
        <f t="shared" si="137"/>
        <v/>
      </c>
      <c r="BC116" s="57" t="s">
        <v>0</v>
      </c>
      <c r="BD116" s="191" t="str">
        <f t="shared" si="138"/>
        <v>OK Varaždin</v>
      </c>
      <c r="BE116" s="57" t="s">
        <v>0</v>
      </c>
      <c r="BF116" s="68" t="str">
        <f t="shared" si="139"/>
        <v>156:28</v>
      </c>
      <c r="BG116" s="102" t="str">
        <f t="shared" si="140"/>
        <v>3</v>
      </c>
      <c r="BH116" s="238">
        <f t="shared" si="141"/>
        <v>9388</v>
      </c>
      <c r="BI116" s="239">
        <f t="shared" si="103"/>
        <v>2</v>
      </c>
      <c r="BJ116" s="57" t="s">
        <v>0</v>
      </c>
      <c r="BK116" s="62" t="str">
        <f t="shared" si="142"/>
        <v>Predrag</v>
      </c>
      <c r="BL116" s="36" t="str">
        <f t="shared" si="143"/>
        <v>Labaš</v>
      </c>
      <c r="BM116" s="86">
        <f t="shared" si="104"/>
        <v>1274</v>
      </c>
      <c r="BN116" s="86" t="str">
        <f t="shared" si="105"/>
        <v/>
      </c>
      <c r="BO116" s="36" t="str">
        <f t="shared" si="106"/>
        <v>Predrag</v>
      </c>
      <c r="BP116" s="79" t="str">
        <f t="shared" si="107"/>
        <v>Labaš</v>
      </c>
      <c r="BQ116" s="57" t="s">
        <v>0</v>
      </c>
      <c r="BR116" s="95" t="str">
        <f t="shared" si="108"/>
        <v/>
      </c>
      <c r="BS116" s="57" t="s">
        <v>0</v>
      </c>
      <c r="BT116" s="23" t="str">
        <f>IF(OR(BB116&lt;&gt;"NEMA",BR116&lt;&gt;""),"","SELECT '"&amp;BA116&amp;"',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6" s="57" t="s">
        <v>0</v>
      </c>
      <c r="BV116" s="172"/>
      <c r="BW116" s="172"/>
      <c r="BX116" s="172"/>
      <c r="BY116" s="57" t="s">
        <v>0</v>
      </c>
      <c r="BZ116" s="62" t="str">
        <f t="shared" si="109"/>
        <v>Predrag – Labaš – OK Varaždin – M55</v>
      </c>
      <c r="CA116" s="63">
        <f t="shared" si="144"/>
        <v>540</v>
      </c>
      <c r="CB116" s="57" t="s">
        <v>0</v>
      </c>
      <c r="CC116" s="62" t="str">
        <f t="shared" si="110"/>
        <v>Predrag – Labaš – OK Varaždin</v>
      </c>
      <c r="CD116" s="63">
        <f t="shared" si="145"/>
        <v>540</v>
      </c>
      <c r="CE116" s="57" t="s">
        <v>0</v>
      </c>
      <c r="CF116" s="62" t="str">
        <f t="shared" si="111"/>
        <v>Predrag – Labaš</v>
      </c>
      <c r="CG116" s="63">
        <f t="shared" si="146"/>
        <v>540</v>
      </c>
      <c r="CH116" s="57" t="s">
        <v>0</v>
      </c>
      <c r="CI116" s="68">
        <f t="shared" si="147"/>
        <v>540</v>
      </c>
      <c r="CJ116" s="86" cm="1">
        <f t="array" ref="CJ116">IF(CI116="","",INDEX(imePrezime_id,CI116,0))</f>
        <v>1274</v>
      </c>
      <c r="CK116" s="63" t="str">
        <f t="shared" si="112"/>
        <v/>
      </c>
      <c r="CL116" s="57" t="s">
        <v>0</v>
      </c>
      <c r="CM116" s="23" t="str">
        <f t="shared" si="113"/>
        <v/>
      </c>
      <c r="CN116" s="57" t="s">
        <v>0</v>
      </c>
      <c r="CO116" s="149"/>
      <c r="CP116" s="57" t="s">
        <v>0</v>
      </c>
      <c r="CQ116" s="62" t="str">
        <f t="shared" si="114"/>
        <v/>
      </c>
      <c r="CR116" s="86" t="str">
        <f>IF(CO116="","",MAX(CR$11:CR115)+1)</f>
        <v/>
      </c>
      <c r="CS116" s="63" t="str">
        <f t="shared" si="115"/>
        <v/>
      </c>
      <c r="CT116" s="57" t="s">
        <v>0</v>
      </c>
      <c r="CU116" s="23" t="str">
        <f t="shared" si="148"/>
        <v/>
      </c>
      <c r="CV116" s="57" t="s">
        <v>0</v>
      </c>
      <c r="CW116" s="72" t="str">
        <f>IF(AND(CG116="NEMA",CK116=""),MAX(CW$11:CW115)+1,"")</f>
        <v/>
      </c>
      <c r="CX116" t="s">
        <v>0</v>
      </c>
      <c r="CY116" s="152" t="str">
        <f t="shared" si="116"/>
        <v>M</v>
      </c>
      <c r="CZ116" t="s">
        <v>0</v>
      </c>
      <c r="DA116" s="62" t="str">
        <f t="shared" si="117"/>
        <v/>
      </c>
      <c r="DB116" s="79" t="str">
        <f t="shared" si="118"/>
        <v/>
      </c>
      <c r="DC116" t="s">
        <v>0</v>
      </c>
      <c r="DD116" s="23" t="str">
        <f t="shared" si="149"/>
        <v/>
      </c>
      <c r="DE116" s="57" t="s">
        <v>0</v>
      </c>
      <c r="DF116" s="95" t="str">
        <f t="shared" si="119"/>
        <v>ime-pre-klu-kat</v>
      </c>
      <c r="DG116" s="57" t="s">
        <v>0</v>
      </c>
      <c r="DH116" s="68">
        <f>IF(BZ116="","",MAX(DH$11:DH115)+1)</f>
        <v>1088</v>
      </c>
      <c r="DI116" s="86">
        <f t="shared" si="120"/>
        <v>1012</v>
      </c>
      <c r="DJ116" s="86">
        <f t="shared" si="150"/>
        <v>1274</v>
      </c>
      <c r="DK116" s="86">
        <f t="shared" si="121"/>
        <v>9388</v>
      </c>
      <c r="DL116" s="86">
        <f t="shared" si="122"/>
        <v>2</v>
      </c>
      <c r="DM116" s="86">
        <f t="shared" si="123"/>
        <v>1</v>
      </c>
      <c r="DN116" s="86">
        <f t="shared" si="151"/>
        <v>1</v>
      </c>
      <c r="DO116" s="86"/>
      <c r="DP116" s="86"/>
      <c r="DQ116" s="86"/>
      <c r="DR116" s="63" t="e">
        <f>IF(#REF!="","",#REF!)</f>
        <v>#REF!</v>
      </c>
      <c r="DS116" s="57" t="s">
        <v>0</v>
      </c>
    </row>
    <row r="117" spans="1:123" x14ac:dyDescent="0.25">
      <c r="A117" t="s">
        <v>0</v>
      </c>
      <c r="B117" s="62" t="str">
        <f>IF(csv!E108="","",csv!S108)</f>
        <v>M55</v>
      </c>
      <c r="C117" s="36" t="s">
        <v>0</v>
      </c>
      <c r="D117" s="36" t="str">
        <f>IF(csv!E108="","",csv!E108)</f>
        <v>Vacant</v>
      </c>
      <c r="E117" s="36" t="str">
        <f>IF(csv!D108="","",csv!D108)</f>
        <v/>
      </c>
      <c r="F117" s="36" t="s">
        <v>0</v>
      </c>
      <c r="G117" s="86" t="str">
        <f>IF(csv!L108="","",csv!L108)</f>
        <v/>
      </c>
      <c r="H117" s="86" t="str">
        <f>IF(csv!M108="","",csv!M108)</f>
        <v>0</v>
      </c>
      <c r="I117" s="36" t="s">
        <v>0</v>
      </c>
      <c r="J117" s="36" t="str">
        <f>IF(csv!O108="","",csv!O108)</f>
        <v/>
      </c>
      <c r="K117" s="36" t="str">
        <f>IF(csv!P108="","",csv!P108)</f>
        <v/>
      </c>
      <c r="L117" s="36" t="s">
        <v>0</v>
      </c>
      <c r="M117" s="79" t="str">
        <f>IF(csv!Q108="","",csv!Q108)</f>
        <v/>
      </c>
      <c r="N117" s="57" t="s">
        <v>0</v>
      </c>
      <c r="O117" s="62" t="str">
        <f>IF(csv!E108="","",csv!S108)</f>
        <v>M55</v>
      </c>
      <c r="P117" s="86">
        <f>IF(O117="","",IF(COUNTIF(O$11:O116,O117)=0,P116+1,P116))</f>
        <v>9</v>
      </c>
      <c r="Q117" s="102">
        <f t="shared" si="98"/>
        <v>105</v>
      </c>
      <c r="R117" s="103" t="str" cm="1">
        <f t="array" ref="R117">IF(S117="","",INDEX(natjecanjeStaze_naziv,MATCH(S117,natjecanjeStaze_stazaId,0)))</f>
        <v/>
      </c>
      <c r="S117" s="63" t="str">
        <f t="shared" si="99"/>
        <v/>
      </c>
      <c r="T117" s="57" t="s">
        <v>0</v>
      </c>
      <c r="U117" s="191" t="str">
        <f t="shared" si="100"/>
        <v>M55</v>
      </c>
      <c r="V117" s="57" t="s">
        <v>0</v>
      </c>
      <c r="W117" s="62" t="str">
        <f t="shared" si="124"/>
        <v/>
      </c>
      <c r="X117" s="86" t="str">
        <f t="shared" si="101"/>
        <v/>
      </c>
      <c r="Y117" s="36" t="str">
        <f t="shared" si="125"/>
        <v/>
      </c>
      <c r="Z117" s="79" t="str">
        <f>IF(Y117="","",MAX(Z$11:Z116)+1)</f>
        <v/>
      </c>
      <c r="AA117" s="57" t="s">
        <v>0</v>
      </c>
      <c r="AB117" s="149"/>
      <c r="AC117" s="57" t="s">
        <v>0</v>
      </c>
      <c r="AD117" s="23" t="str">
        <f t="shared" si="126"/>
        <v/>
      </c>
      <c r="AE117" s="57" t="s">
        <v>0</v>
      </c>
      <c r="AF117" s="191" t="str">
        <f t="shared" si="127"/>
        <v/>
      </c>
      <c r="AG117" s="57" t="s">
        <v>0</v>
      </c>
      <c r="AH117" s="62" t="str">
        <f t="shared" si="128"/>
        <v/>
      </c>
      <c r="AI117" s="36" t="str">
        <f t="shared" si="129"/>
        <v/>
      </c>
      <c r="AJ117" s="86" t="str">
        <f t="shared" si="102"/>
        <v/>
      </c>
      <c r="AK117" s="36" t="str" cm="1">
        <f t="array" ref="AK117">IF(AJ117="",""&amp;AI117,IF(AJ117="NEMA",AI117,INDEX(klub_naziv,MATCH(INDEX(klubAlias_klubId,AJ117),klub_id,0))))</f>
        <v/>
      </c>
      <c r="AL117" s="36" t="str" cm="1">
        <f t="array" ref="AL117">IFERROR(INDEX(registarNatjecatelji,CG117,4),"")</f>
        <v/>
      </c>
      <c r="AM117" s="86" t="str">
        <f t="shared" si="130"/>
        <v/>
      </c>
      <c r="AN117" s="79" t="str">
        <f t="shared" si="131"/>
        <v/>
      </c>
      <c r="AO117" s="57" t="s">
        <v>0</v>
      </c>
      <c r="AP117" s="95" t="str">
        <f>IF(AJ117&lt;&gt;"NEMA","",IF(IFERROR(MATCH(AI117,AI$11:AI116,0),0)&lt;&gt;0,"",AI117))</f>
        <v/>
      </c>
      <c r="AQ117" s="57" t="s">
        <v>0</v>
      </c>
      <c r="AR117" s="149"/>
      <c r="AS117" s="57" t="s">
        <v>0</v>
      </c>
      <c r="AT117" s="62" t="str">
        <f t="shared" si="132"/>
        <v/>
      </c>
      <c r="AU117" s="36" t="str">
        <f>IF(AT117="","",MAX(AU$11:AU116)+1)</f>
        <v/>
      </c>
      <c r="AV117" s="36" t="str">
        <f t="shared" si="133"/>
        <v/>
      </c>
      <c r="AW117" s="36" t="str">
        <f t="shared" si="134"/>
        <v/>
      </c>
      <c r="AX117" s="36" t="str">
        <f>IF(AR117="","",MAX(AX$11:AX116)+1)</f>
        <v/>
      </c>
      <c r="AY117" s="103" t="str">
        <f t="shared" si="135"/>
        <v/>
      </c>
      <c r="AZ117" s="79" t="str">
        <f t="shared" si="136"/>
        <v/>
      </c>
      <c r="BA117" s="57" t="s">
        <v>0</v>
      </c>
      <c r="BB117" s="23" t="str">
        <f t="shared" si="137"/>
        <v/>
      </c>
      <c r="BC117" s="57" t="s">
        <v>0</v>
      </c>
      <c r="BD117" s="191" t="str">
        <f t="shared" si="138"/>
        <v/>
      </c>
      <c r="BE117" s="57" t="s">
        <v>0</v>
      </c>
      <c r="BF117" s="68" t="str">
        <f t="shared" si="139"/>
        <v/>
      </c>
      <c r="BG117" s="102" t="str">
        <f t="shared" si="140"/>
        <v>0</v>
      </c>
      <c r="BH117" s="238" t="str">
        <f t="shared" si="141"/>
        <v/>
      </c>
      <c r="BI117" s="239" t="str">
        <f t="shared" si="103"/>
        <v/>
      </c>
      <c r="BJ117" s="57" t="s">
        <v>0</v>
      </c>
      <c r="BK117" s="62" t="str">
        <f t="shared" si="142"/>
        <v>Vacant</v>
      </c>
      <c r="BL117" s="36" t="str">
        <f t="shared" si="143"/>
        <v/>
      </c>
      <c r="BM117" s="86" t="str">
        <f t="shared" si="104"/>
        <v/>
      </c>
      <c r="BN117" s="86" t="str">
        <f t="shared" si="105"/>
        <v/>
      </c>
      <c r="BO117" s="36" t="str">
        <f t="shared" si="106"/>
        <v/>
      </c>
      <c r="BP117" s="79" t="str">
        <f t="shared" si="107"/>
        <v/>
      </c>
      <c r="BQ117" s="57" t="s">
        <v>0</v>
      </c>
      <c r="BR117" s="95" t="str">
        <f t="shared" si="108"/>
        <v/>
      </c>
      <c r="BS117" s="57" t="s">
        <v>0</v>
      </c>
      <c r="BT117" s="23" t="str">
        <f>IF(OR(BB117&lt;&gt;"NEMA",BR117&lt;&gt;""),"","SELECT '"&amp;BA117&amp;"',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7" s="57" t="s">
        <v>0</v>
      </c>
      <c r="BV117" s="172"/>
      <c r="BW117" s="172"/>
      <c r="BX117" s="172"/>
      <c r="BY117" s="57" t="s">
        <v>0</v>
      </c>
      <c r="BZ117" s="62" t="str">
        <f t="shared" si="109"/>
        <v/>
      </c>
      <c r="CA117" s="63" t="str">
        <f t="shared" si="144"/>
        <v/>
      </c>
      <c r="CB117" s="57" t="s">
        <v>0</v>
      </c>
      <c r="CC117" s="62" t="str">
        <f t="shared" si="110"/>
        <v/>
      </c>
      <c r="CD117" s="63" t="str">
        <f t="shared" si="145"/>
        <v/>
      </c>
      <c r="CE117" s="57" t="s">
        <v>0</v>
      </c>
      <c r="CF117" s="62" t="str">
        <f t="shared" si="111"/>
        <v/>
      </c>
      <c r="CG117" s="63" t="str">
        <f t="shared" si="146"/>
        <v/>
      </c>
      <c r="CH117" s="57" t="s">
        <v>0</v>
      </c>
      <c r="CI117" s="68" t="str">
        <f t="shared" si="147"/>
        <v/>
      </c>
      <c r="CJ117" s="86" t="str" cm="1">
        <f t="array" ref="CJ117">IF(CI117="","",INDEX(imePrezime_id,CI117,0))</f>
        <v/>
      </c>
      <c r="CK117" s="63" t="str">
        <f t="shared" si="112"/>
        <v/>
      </c>
      <c r="CL117" s="57" t="s">
        <v>0</v>
      </c>
      <c r="CM117" s="23" t="str">
        <f t="shared" si="113"/>
        <v/>
      </c>
      <c r="CN117" s="57" t="s">
        <v>0</v>
      </c>
      <c r="CO117" s="149"/>
      <c r="CP117" s="57" t="s">
        <v>0</v>
      </c>
      <c r="CQ117" s="62" t="str">
        <f t="shared" si="114"/>
        <v/>
      </c>
      <c r="CR117" s="86" t="str">
        <f>IF(CO117="","",MAX(CR$11:CR116)+1)</f>
        <v/>
      </c>
      <c r="CS117" s="63" t="str">
        <f t="shared" si="115"/>
        <v/>
      </c>
      <c r="CT117" s="57" t="s">
        <v>0</v>
      </c>
      <c r="CU117" s="23" t="str">
        <f t="shared" si="148"/>
        <v/>
      </c>
      <c r="CV117" s="57" t="s">
        <v>0</v>
      </c>
      <c r="CW117" s="72" t="str">
        <f>IF(AND(CG117="NEMA",CK117=""),MAX(CW$11:CW116)+1,"")</f>
        <v/>
      </c>
      <c r="CX117" t="s">
        <v>0</v>
      </c>
      <c r="CY117" s="152" t="str">
        <f t="shared" si="116"/>
        <v>M</v>
      </c>
      <c r="CZ117" t="s">
        <v>0</v>
      </c>
      <c r="DA117" s="62" t="str">
        <f t="shared" si="117"/>
        <v/>
      </c>
      <c r="DB117" s="79" t="str">
        <f t="shared" si="118"/>
        <v/>
      </c>
      <c r="DC117" t="s">
        <v>0</v>
      </c>
      <c r="DD117" s="23" t="str">
        <f t="shared" si="149"/>
        <v/>
      </c>
      <c r="DE117" s="57" t="s">
        <v>0</v>
      </c>
      <c r="DF117" s="95" t="str">
        <f t="shared" si="119"/>
        <v/>
      </c>
      <c r="DG117" s="57" t="s">
        <v>0</v>
      </c>
      <c r="DH117" s="68" t="str">
        <f>IF(BZ117="","",MAX(DH$11:DH116)+1)</f>
        <v/>
      </c>
      <c r="DI117" s="86" t="str">
        <f t="shared" si="120"/>
        <v/>
      </c>
      <c r="DJ117" s="86" t="str">
        <f t="shared" si="150"/>
        <v/>
      </c>
      <c r="DK117" s="86" t="str">
        <f t="shared" si="121"/>
        <v/>
      </c>
      <c r="DL117" s="86" t="str">
        <f t="shared" si="122"/>
        <v/>
      </c>
      <c r="DM117" s="86" t="str">
        <f t="shared" si="123"/>
        <v/>
      </c>
      <c r="DN117" s="86" t="str">
        <f t="shared" si="151"/>
        <v/>
      </c>
      <c r="DO117" s="86"/>
      <c r="DP117" s="86"/>
      <c r="DQ117" s="86"/>
      <c r="DR117" s="63" t="e">
        <f>IF(#REF!="","",#REF!)</f>
        <v>#REF!</v>
      </c>
      <c r="DS117" s="57" t="s">
        <v>0</v>
      </c>
    </row>
    <row r="118" spans="1:123" x14ac:dyDescent="0.25">
      <c r="A118" t="s">
        <v>0</v>
      </c>
      <c r="B118" s="62" t="str">
        <f>IF(csv!E109="","",csv!S109)</f>
        <v>M65</v>
      </c>
      <c r="C118" s="36" t="s">
        <v>0</v>
      </c>
      <c r="D118" s="36" t="str">
        <f>IF(csv!E109="","",csv!E109)</f>
        <v>Ivan</v>
      </c>
      <c r="E118" s="36" t="str">
        <f>IF(csv!D109="","",csv!D109)</f>
        <v>Pongrac</v>
      </c>
      <c r="F118" s="36" t="s">
        <v>0</v>
      </c>
      <c r="G118" s="86" t="str">
        <f>IF(csv!L109="","",csv!L109)</f>
        <v>32:44</v>
      </c>
      <c r="H118" s="86" t="str">
        <f>IF(csv!M109="","",csv!M109)</f>
        <v>0</v>
      </c>
      <c r="I118" s="36" t="s">
        <v>0</v>
      </c>
      <c r="J118" s="36" t="str">
        <f>IF(csv!O109="","",csv!O109)</f>
        <v>JAP</v>
      </c>
      <c r="K118" s="36" t="str">
        <f>IF(csv!P109="","",csv!P109)</f>
        <v>OK Japetic</v>
      </c>
      <c r="L118" s="36" t="s">
        <v>0</v>
      </c>
      <c r="M118" s="79" t="str">
        <f>IF(csv!Q109="","",csv!Q109)</f>
        <v>CRO</v>
      </c>
      <c r="N118" s="57" t="s">
        <v>0</v>
      </c>
      <c r="O118" s="62" t="str">
        <f>IF(csv!E109="","",csv!S109)</f>
        <v>M65</v>
      </c>
      <c r="P118" s="86">
        <f>IF(O118="","",IF(COUNTIF(O$11:O117,O118)=0,P117+1,P117))</f>
        <v>10</v>
      </c>
      <c r="Q118" s="102">
        <f t="shared" si="98"/>
        <v>104</v>
      </c>
      <c r="R118" s="103" t="str" cm="1">
        <f t="array" ref="R118">IF(S118="","",INDEX(natjecanjeStaze_naziv,MATCH(S118,natjecanjeStaze_stazaId,0)))</f>
        <v>M65 – M70 – Ž55</v>
      </c>
      <c r="S118" s="63">
        <f t="shared" si="99"/>
        <v>1008</v>
      </c>
      <c r="T118" s="57" t="s">
        <v>0</v>
      </c>
      <c r="U118" s="191" t="str">
        <f t="shared" si="100"/>
        <v>M65</v>
      </c>
      <c r="V118" s="57" t="s">
        <v>0</v>
      </c>
      <c r="W118" s="62" t="str">
        <f t="shared" si="124"/>
        <v>CRO</v>
      </c>
      <c r="X118" s="86">
        <f t="shared" si="101"/>
        <v>1</v>
      </c>
      <c r="Y118" s="36" t="str">
        <f t="shared" si="125"/>
        <v/>
      </c>
      <c r="Z118" s="79" t="str">
        <f>IF(Y118="","",MAX(Z$11:Z117)+1)</f>
        <v/>
      </c>
      <c r="AA118" s="57" t="s">
        <v>0</v>
      </c>
      <c r="AB118" s="149"/>
      <c r="AC118" s="57" t="s">
        <v>0</v>
      </c>
      <c r="AD118" s="23" t="str">
        <f t="shared" si="126"/>
        <v/>
      </c>
      <c r="AE118" s="57" t="s">
        <v>0</v>
      </c>
      <c r="AF118" s="191" t="str">
        <f t="shared" si="127"/>
        <v>CRO</v>
      </c>
      <c r="AG118" s="57" t="s">
        <v>0</v>
      </c>
      <c r="AH118" s="62" t="str">
        <f t="shared" si="128"/>
        <v>JAP</v>
      </c>
      <c r="AI118" s="36" t="str">
        <f t="shared" si="129"/>
        <v>OK Japetic</v>
      </c>
      <c r="AJ118" s="86">
        <f t="shared" si="102"/>
        <v>1</v>
      </c>
      <c r="AK118" s="36" t="str" cm="1">
        <f t="array" ref="AK118">IF(AJ118="",""&amp;AI118,IF(AJ118="NEMA",AI118,INDEX(klub_naziv,MATCH(INDEX(klubAlias_klubId,AJ118),klub_id,0))))</f>
        <v>OK Japetić</v>
      </c>
      <c r="AL118" s="36" t="str" cm="1">
        <f t="array" ref="AL118">IFERROR(INDEX(registarNatjecatelji,CG118,4),"")</f>
        <v>OK Japetić</v>
      </c>
      <c r="AM118" s="86" t="str">
        <f t="shared" si="130"/>
        <v/>
      </c>
      <c r="AN118" s="79" t="str">
        <f t="shared" si="131"/>
        <v>OK Japetić</v>
      </c>
      <c r="AO118" s="57" t="s">
        <v>0</v>
      </c>
      <c r="AP118" s="95" t="str">
        <f>IF(AJ118&lt;&gt;"NEMA","",IF(IFERROR(MATCH(AI118,AI$11:AI117,0),0)&lt;&gt;0,"",AI118))</f>
        <v/>
      </c>
      <c r="AQ118" s="57" t="s">
        <v>0</v>
      </c>
      <c r="AR118" s="149"/>
      <c r="AS118" s="57" t="s">
        <v>0</v>
      </c>
      <c r="AT118" s="62" t="str">
        <f t="shared" si="132"/>
        <v/>
      </c>
      <c r="AU118" s="36" t="str">
        <f>IF(AT118="","",MAX(AU$11:AU117)+1)</f>
        <v/>
      </c>
      <c r="AV118" s="36" t="str">
        <f t="shared" si="133"/>
        <v/>
      </c>
      <c r="AW118" s="36" t="str">
        <f t="shared" si="134"/>
        <v/>
      </c>
      <c r="AX118" s="36" t="str">
        <f>IF(AR118="","",MAX(AX$11:AX117)+1)</f>
        <v/>
      </c>
      <c r="AY118" s="103" t="str">
        <f t="shared" si="135"/>
        <v/>
      </c>
      <c r="AZ118" s="79" t="str">
        <f t="shared" si="136"/>
        <v/>
      </c>
      <c r="BA118" s="57" t="s">
        <v>0</v>
      </c>
      <c r="BB118" s="23" t="str">
        <f t="shared" si="137"/>
        <v/>
      </c>
      <c r="BC118" s="57" t="s">
        <v>0</v>
      </c>
      <c r="BD118" s="191" t="str">
        <f t="shared" si="138"/>
        <v>OK Japetić</v>
      </c>
      <c r="BE118" s="57" t="s">
        <v>0</v>
      </c>
      <c r="BF118" s="68" t="str">
        <f t="shared" si="139"/>
        <v>32:44</v>
      </c>
      <c r="BG118" s="102" t="str">
        <f t="shared" si="140"/>
        <v>0</v>
      </c>
      <c r="BH118" s="238">
        <f t="shared" si="141"/>
        <v>1964</v>
      </c>
      <c r="BI118" s="239">
        <f t="shared" si="103"/>
        <v>1</v>
      </c>
      <c r="BJ118" s="57" t="s">
        <v>0</v>
      </c>
      <c r="BK118" s="62" t="str">
        <f t="shared" si="142"/>
        <v>Ivan</v>
      </c>
      <c r="BL118" s="36" t="str">
        <f t="shared" si="143"/>
        <v>Pongrac</v>
      </c>
      <c r="BM118" s="86">
        <f t="shared" si="104"/>
        <v>1484</v>
      </c>
      <c r="BN118" s="86" t="str">
        <f t="shared" si="105"/>
        <v/>
      </c>
      <c r="BO118" s="36" t="str">
        <f t="shared" si="106"/>
        <v>Ivan</v>
      </c>
      <c r="BP118" s="79" t="str">
        <f t="shared" si="107"/>
        <v>Pongrac</v>
      </c>
      <c r="BQ118" s="57" t="s">
        <v>0</v>
      </c>
      <c r="BR118" s="95" t="str">
        <f t="shared" si="108"/>
        <v/>
      </c>
      <c r="BS118" s="57" t="s">
        <v>0</v>
      </c>
      <c r="BT118" s="23" t="str">
        <f>IF(OR(BB118&lt;&gt;"NEMA",BR118&lt;&gt;""),"","SELECT '"&amp;BA118&amp;"',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8" s="57" t="s">
        <v>0</v>
      </c>
      <c r="BV118" s="172"/>
      <c r="BW118" s="172"/>
      <c r="BX118" s="172"/>
      <c r="BY118" s="57" t="s">
        <v>0</v>
      </c>
      <c r="BZ118" s="62" t="str">
        <f t="shared" si="109"/>
        <v>Ivan – Pongrac – OK Japetić – M65</v>
      </c>
      <c r="CA118" s="63">
        <f t="shared" si="144"/>
        <v>129</v>
      </c>
      <c r="CB118" s="57" t="s">
        <v>0</v>
      </c>
      <c r="CC118" s="62" t="str">
        <f t="shared" si="110"/>
        <v>Ivan – Pongrac – OK Japetić</v>
      </c>
      <c r="CD118" s="63">
        <f t="shared" si="145"/>
        <v>129</v>
      </c>
      <c r="CE118" s="57" t="s">
        <v>0</v>
      </c>
      <c r="CF118" s="62" t="str">
        <f t="shared" si="111"/>
        <v>Ivan – Pongrac</v>
      </c>
      <c r="CG118" s="63">
        <f t="shared" si="146"/>
        <v>129</v>
      </c>
      <c r="CH118" s="57" t="s">
        <v>0</v>
      </c>
      <c r="CI118" s="68">
        <f t="shared" si="147"/>
        <v>129</v>
      </c>
      <c r="CJ118" s="86" cm="1">
        <f t="array" ref="CJ118">IF(CI118="","",INDEX(imePrezime_id,CI118,0))</f>
        <v>1484</v>
      </c>
      <c r="CK118" s="63" t="str">
        <f t="shared" si="112"/>
        <v/>
      </c>
      <c r="CL118" s="57" t="s">
        <v>0</v>
      </c>
      <c r="CM118" s="23" t="str">
        <f t="shared" si="113"/>
        <v/>
      </c>
      <c r="CN118" s="57" t="s">
        <v>0</v>
      </c>
      <c r="CO118" s="149"/>
      <c r="CP118" s="57" t="s">
        <v>0</v>
      </c>
      <c r="CQ118" s="62" t="str">
        <f t="shared" si="114"/>
        <v/>
      </c>
      <c r="CR118" s="86" t="str">
        <f>IF(CO118="","",MAX(CR$11:CR117)+1)</f>
        <v/>
      </c>
      <c r="CS118" s="63" t="str">
        <f t="shared" si="115"/>
        <v/>
      </c>
      <c r="CT118" s="57" t="s">
        <v>0</v>
      </c>
      <c r="CU118" s="23" t="str">
        <f t="shared" si="148"/>
        <v/>
      </c>
      <c r="CV118" s="57" t="s">
        <v>0</v>
      </c>
      <c r="CW118" s="72" t="str">
        <f>IF(AND(CG118="NEMA",CK118=""),MAX(CW$11:CW117)+1,"")</f>
        <v/>
      </c>
      <c r="CX118" t="s">
        <v>0</v>
      </c>
      <c r="CY118" s="152" t="str">
        <f t="shared" si="116"/>
        <v>M</v>
      </c>
      <c r="CZ118" t="s">
        <v>0</v>
      </c>
      <c r="DA118" s="62" t="str">
        <f t="shared" si="117"/>
        <v/>
      </c>
      <c r="DB118" s="79" t="str">
        <f t="shared" si="118"/>
        <v/>
      </c>
      <c r="DC118" t="s">
        <v>0</v>
      </c>
      <c r="DD118" s="23" t="str">
        <f t="shared" si="149"/>
        <v/>
      </c>
      <c r="DE118" s="57" t="s">
        <v>0</v>
      </c>
      <c r="DF118" s="95" t="str">
        <f t="shared" si="119"/>
        <v>ime-pre-klu(ali)-kat</v>
      </c>
      <c r="DG118" s="57" t="s">
        <v>0</v>
      </c>
      <c r="DH118" s="68">
        <f>IF(BZ118="","",MAX(DH$11:DH117)+1)</f>
        <v>1089</v>
      </c>
      <c r="DI118" s="86">
        <f t="shared" si="120"/>
        <v>1008</v>
      </c>
      <c r="DJ118" s="86">
        <f t="shared" si="150"/>
        <v>1484</v>
      </c>
      <c r="DK118" s="86">
        <f t="shared" si="121"/>
        <v>1964</v>
      </c>
      <c r="DL118" s="86">
        <f t="shared" si="122"/>
        <v>1</v>
      </c>
      <c r="DM118" s="86">
        <f t="shared" si="123"/>
        <v>1</v>
      </c>
      <c r="DN118" s="86">
        <f t="shared" si="151"/>
        <v>3</v>
      </c>
      <c r="DO118" s="86"/>
      <c r="DP118" s="86"/>
      <c r="DQ118" s="86"/>
      <c r="DR118" s="63" t="e">
        <f>IF(#REF!="","",#REF!)</f>
        <v>#REF!</v>
      </c>
      <c r="DS118" s="57" t="s">
        <v>0</v>
      </c>
    </row>
    <row r="119" spans="1:123" x14ac:dyDescent="0.25">
      <c r="A119" t="s">
        <v>0</v>
      </c>
      <c r="B119" s="62" t="str">
        <f>IF(csv!E110="","",csv!S110)</f>
        <v>M65</v>
      </c>
      <c r="C119" s="36" t="s">
        <v>0</v>
      </c>
      <c r="D119" s="36" t="str">
        <f>IF(csv!E110="","",csv!E110)</f>
        <v>Ivica</v>
      </c>
      <c r="E119" s="36" t="str">
        <f>IF(csv!D110="","",csv!D110)</f>
        <v>Mesić</v>
      </c>
      <c r="F119" s="36" t="s">
        <v>0</v>
      </c>
      <c r="G119" s="86" t="str">
        <f>IF(csv!L110="","",csv!L110)</f>
        <v>45:56</v>
      </c>
      <c r="H119" s="86" t="str">
        <f>IF(csv!M110="","",csv!M110)</f>
        <v>0</v>
      </c>
      <c r="I119" s="36" t="s">
        <v>0</v>
      </c>
      <c r="J119" s="36" t="str">
        <f>IF(csv!O110="","",csv!O110)</f>
        <v>Vihor</v>
      </c>
      <c r="K119" s="36" t="str">
        <f>IF(csv!P110="","",csv!P110)</f>
        <v>OK Vihor</v>
      </c>
      <c r="L119" s="36" t="s">
        <v>0</v>
      </c>
      <c r="M119" s="79" t="str">
        <f>IF(csv!Q110="","",csv!Q110)</f>
        <v>CRO</v>
      </c>
      <c r="N119" s="57" t="s">
        <v>0</v>
      </c>
      <c r="O119" s="62" t="str">
        <f>IF(csv!E110="","",csv!S110)</f>
        <v>M65</v>
      </c>
      <c r="P119" s="86">
        <f>IF(O119="","",IF(COUNTIF(O$11:O118,O119)=0,P118+1,P118))</f>
        <v>10</v>
      </c>
      <c r="Q119" s="102">
        <f t="shared" si="98"/>
        <v>104</v>
      </c>
      <c r="R119" s="103" t="str" cm="1">
        <f t="array" ref="R119">IF(S119="","",INDEX(natjecanjeStaze_naziv,MATCH(S119,natjecanjeStaze_stazaId,0)))</f>
        <v>M65 – M70 – Ž55</v>
      </c>
      <c r="S119" s="63">
        <f t="shared" si="99"/>
        <v>1008</v>
      </c>
      <c r="T119" s="57" t="s">
        <v>0</v>
      </c>
      <c r="U119" s="191" t="str">
        <f t="shared" si="100"/>
        <v>M65</v>
      </c>
      <c r="V119" s="57" t="s">
        <v>0</v>
      </c>
      <c r="W119" s="62" t="str">
        <f t="shared" si="124"/>
        <v>CRO</v>
      </c>
      <c r="X119" s="86">
        <f t="shared" si="101"/>
        <v>1</v>
      </c>
      <c r="Y119" s="36" t="str">
        <f t="shared" si="125"/>
        <v/>
      </c>
      <c r="Z119" s="79" t="str">
        <f>IF(Y119="","",MAX(Z$11:Z118)+1)</f>
        <v/>
      </c>
      <c r="AA119" s="57" t="s">
        <v>0</v>
      </c>
      <c r="AB119" s="149"/>
      <c r="AC119" s="57" t="s">
        <v>0</v>
      </c>
      <c r="AD119" s="23" t="str">
        <f t="shared" si="126"/>
        <v/>
      </c>
      <c r="AE119" s="57" t="s">
        <v>0</v>
      </c>
      <c r="AF119" s="191" t="str">
        <f t="shared" si="127"/>
        <v>CRO</v>
      </c>
      <c r="AG119" s="57" t="s">
        <v>0</v>
      </c>
      <c r="AH119" s="62" t="str">
        <f t="shared" si="128"/>
        <v>Vihor</v>
      </c>
      <c r="AI119" s="36" t="str">
        <f t="shared" si="129"/>
        <v>OK Vihor</v>
      </c>
      <c r="AJ119" s="86" t="str">
        <f t="shared" si="102"/>
        <v/>
      </c>
      <c r="AK119" s="36" t="str" cm="1">
        <f t="array" ref="AK119">IF(AJ119="",""&amp;AI119,IF(AJ119="NEMA",AI119,INDEX(klub_naziv,MATCH(INDEX(klubAlias_klubId,AJ119),klub_id,0))))</f>
        <v>OK Vihor</v>
      </c>
      <c r="AL119" s="36" t="str" cm="1">
        <f t="array" ref="AL119">IFERROR(INDEX(registarNatjecatelji,CG119,4),"")</f>
        <v>OK Vihor</v>
      </c>
      <c r="AM119" s="86" t="str">
        <f t="shared" si="130"/>
        <v/>
      </c>
      <c r="AN119" s="79" t="str">
        <f t="shared" si="131"/>
        <v>OK Vihor</v>
      </c>
      <c r="AO119" s="57" t="s">
        <v>0</v>
      </c>
      <c r="AP119" s="95" t="str">
        <f>IF(AJ119&lt;&gt;"NEMA","",IF(IFERROR(MATCH(AI119,AI$11:AI118,0),0)&lt;&gt;0,"",AI119))</f>
        <v/>
      </c>
      <c r="AQ119" s="57" t="s">
        <v>0</v>
      </c>
      <c r="AR119" s="149"/>
      <c r="AS119" s="57" t="s">
        <v>0</v>
      </c>
      <c r="AT119" s="62" t="str">
        <f t="shared" si="132"/>
        <v/>
      </c>
      <c r="AU119" s="36" t="str">
        <f>IF(AT119="","",MAX(AU$11:AU118)+1)</f>
        <v/>
      </c>
      <c r="AV119" s="36" t="str">
        <f t="shared" si="133"/>
        <v/>
      </c>
      <c r="AW119" s="36" t="str">
        <f t="shared" si="134"/>
        <v/>
      </c>
      <c r="AX119" s="36" t="str">
        <f>IF(AR119="","",MAX(AX$11:AX118)+1)</f>
        <v/>
      </c>
      <c r="AY119" s="103" t="str">
        <f t="shared" si="135"/>
        <v/>
      </c>
      <c r="AZ119" s="79" t="str">
        <f t="shared" si="136"/>
        <v/>
      </c>
      <c r="BA119" s="57" t="s">
        <v>0</v>
      </c>
      <c r="BB119" s="23" t="str">
        <f t="shared" si="137"/>
        <v/>
      </c>
      <c r="BC119" s="57" t="s">
        <v>0</v>
      </c>
      <c r="BD119" s="191" t="str">
        <f t="shared" si="138"/>
        <v>OK Vihor</v>
      </c>
      <c r="BE119" s="57" t="s">
        <v>0</v>
      </c>
      <c r="BF119" s="68" t="str">
        <f t="shared" si="139"/>
        <v>45:56</v>
      </c>
      <c r="BG119" s="102" t="str">
        <f t="shared" si="140"/>
        <v>0</v>
      </c>
      <c r="BH119" s="238">
        <f t="shared" si="141"/>
        <v>2756</v>
      </c>
      <c r="BI119" s="239">
        <f t="shared" si="103"/>
        <v>1</v>
      </c>
      <c r="BJ119" s="57" t="s">
        <v>0</v>
      </c>
      <c r="BK119" s="62" t="str">
        <f t="shared" si="142"/>
        <v>Ivica</v>
      </c>
      <c r="BL119" s="36" t="str">
        <f t="shared" si="143"/>
        <v>Mesić</v>
      </c>
      <c r="BM119" s="86">
        <f t="shared" si="104"/>
        <v>1548</v>
      </c>
      <c r="BN119" s="86" t="str">
        <f t="shared" si="105"/>
        <v/>
      </c>
      <c r="BO119" s="36" t="str">
        <f t="shared" si="106"/>
        <v>Ivica</v>
      </c>
      <c r="BP119" s="79" t="str">
        <f t="shared" si="107"/>
        <v>Mesić</v>
      </c>
      <c r="BQ119" s="57" t="s">
        <v>0</v>
      </c>
      <c r="BR119" s="95" t="str">
        <f t="shared" si="108"/>
        <v/>
      </c>
      <c r="BS119" s="57" t="s">
        <v>0</v>
      </c>
      <c r="BT119" s="23" t="str">
        <f>IF(OR(BB119&lt;&gt;"NEMA",BR119&lt;&gt;""),"","SELECT '"&amp;BA119&amp;"',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19" s="57" t="s">
        <v>0</v>
      </c>
      <c r="BV119" s="172"/>
      <c r="BW119" s="172"/>
      <c r="BX119" s="172"/>
      <c r="BY119" s="57" t="s">
        <v>0</v>
      </c>
      <c r="BZ119" s="62" t="str">
        <f t="shared" si="109"/>
        <v>Ivica – Mesić – OK Vihor – M65</v>
      </c>
      <c r="CA119" s="63">
        <f t="shared" si="144"/>
        <v>793</v>
      </c>
      <c r="CB119" s="57" t="s">
        <v>0</v>
      </c>
      <c r="CC119" s="62" t="str">
        <f t="shared" si="110"/>
        <v>Ivica – Mesić – OK Vihor</v>
      </c>
      <c r="CD119" s="63">
        <f t="shared" si="145"/>
        <v>793</v>
      </c>
      <c r="CE119" s="57" t="s">
        <v>0</v>
      </c>
      <c r="CF119" s="62" t="str">
        <f t="shared" si="111"/>
        <v>Ivica – Mesić</v>
      </c>
      <c r="CG119" s="63">
        <f t="shared" si="146"/>
        <v>793</v>
      </c>
      <c r="CH119" s="57" t="s">
        <v>0</v>
      </c>
      <c r="CI119" s="68">
        <f t="shared" si="147"/>
        <v>793</v>
      </c>
      <c r="CJ119" s="86" cm="1">
        <f t="array" ref="CJ119">IF(CI119="","",INDEX(imePrezime_id,CI119,0))</f>
        <v>1548</v>
      </c>
      <c r="CK119" s="63" t="str">
        <f t="shared" si="112"/>
        <v/>
      </c>
      <c r="CL119" s="57" t="s">
        <v>0</v>
      </c>
      <c r="CM119" s="23" t="str">
        <f t="shared" si="113"/>
        <v/>
      </c>
      <c r="CN119" s="57" t="s">
        <v>0</v>
      </c>
      <c r="CO119" s="149"/>
      <c r="CP119" s="57" t="s">
        <v>0</v>
      </c>
      <c r="CQ119" s="62" t="str">
        <f t="shared" si="114"/>
        <v/>
      </c>
      <c r="CR119" s="86" t="str">
        <f>IF(CO119="","",MAX(CR$11:CR118)+1)</f>
        <v/>
      </c>
      <c r="CS119" s="63" t="str">
        <f t="shared" si="115"/>
        <v/>
      </c>
      <c r="CT119" s="57" t="s">
        <v>0</v>
      </c>
      <c r="CU119" s="23" t="str">
        <f t="shared" si="148"/>
        <v/>
      </c>
      <c r="CV119" s="57" t="s">
        <v>0</v>
      </c>
      <c r="CW119" s="72" t="str">
        <f>IF(AND(CG119="NEMA",CK119=""),MAX(CW$11:CW118)+1,"")</f>
        <v/>
      </c>
      <c r="CX119" t="s">
        <v>0</v>
      </c>
      <c r="CY119" s="152" t="str">
        <f t="shared" si="116"/>
        <v>M</v>
      </c>
      <c r="CZ119" t="s">
        <v>0</v>
      </c>
      <c r="DA119" s="62" t="str">
        <f t="shared" si="117"/>
        <v/>
      </c>
      <c r="DB119" s="79" t="str">
        <f t="shared" si="118"/>
        <v/>
      </c>
      <c r="DC119" t="s">
        <v>0</v>
      </c>
      <c r="DD119" s="23" t="str">
        <f t="shared" si="149"/>
        <v/>
      </c>
      <c r="DE119" s="57" t="s">
        <v>0</v>
      </c>
      <c r="DF119" s="95" t="str">
        <f t="shared" si="119"/>
        <v>ime-pre-klu-kat</v>
      </c>
      <c r="DG119" s="57" t="s">
        <v>0</v>
      </c>
      <c r="DH119" s="68">
        <f>IF(BZ119="","",MAX(DH$11:DH118)+1)</f>
        <v>1090</v>
      </c>
      <c r="DI119" s="86">
        <f t="shared" si="120"/>
        <v>1008</v>
      </c>
      <c r="DJ119" s="86">
        <f t="shared" si="150"/>
        <v>1548</v>
      </c>
      <c r="DK119" s="86">
        <f t="shared" si="121"/>
        <v>2756</v>
      </c>
      <c r="DL119" s="86">
        <f t="shared" si="122"/>
        <v>1</v>
      </c>
      <c r="DM119" s="86">
        <f t="shared" si="123"/>
        <v>1</v>
      </c>
      <c r="DN119" s="86">
        <f t="shared" si="151"/>
        <v>1</v>
      </c>
      <c r="DO119" s="86"/>
      <c r="DP119" s="86"/>
      <c r="DQ119" s="86"/>
      <c r="DR119" s="63" t="e">
        <f>IF(#REF!="","",#REF!)</f>
        <v>#REF!</v>
      </c>
      <c r="DS119" s="57" t="s">
        <v>0</v>
      </c>
    </row>
    <row r="120" spans="1:123" x14ac:dyDescent="0.25">
      <c r="A120" t="s">
        <v>0</v>
      </c>
      <c r="B120" s="62" t="str">
        <f>IF(csv!E111="","",csv!S111)</f>
        <v>M65</v>
      </c>
      <c r="C120" s="36" t="s">
        <v>0</v>
      </c>
      <c r="D120" s="36" t="str">
        <f>IF(csv!E111="","",csv!E111)</f>
        <v>Vacant</v>
      </c>
      <c r="E120" s="36" t="str">
        <f>IF(csv!D111="","",csv!D111)</f>
        <v/>
      </c>
      <c r="F120" s="36" t="s">
        <v>0</v>
      </c>
      <c r="G120" s="86" t="str">
        <f>IF(csv!L111="","",csv!L111)</f>
        <v/>
      </c>
      <c r="H120" s="86" t="str">
        <f>IF(csv!M111="","",csv!M111)</f>
        <v>0</v>
      </c>
      <c r="I120" s="36" t="s">
        <v>0</v>
      </c>
      <c r="J120" s="36" t="str">
        <f>IF(csv!O111="","",csv!O111)</f>
        <v/>
      </c>
      <c r="K120" s="36" t="str">
        <f>IF(csv!P111="","",csv!P111)</f>
        <v/>
      </c>
      <c r="L120" s="36" t="s">
        <v>0</v>
      </c>
      <c r="M120" s="79" t="str">
        <f>IF(csv!Q111="","",csv!Q111)</f>
        <v/>
      </c>
      <c r="N120" s="57" t="s">
        <v>0</v>
      </c>
      <c r="O120" s="62" t="str">
        <f>IF(csv!E111="","",csv!S111)</f>
        <v>M65</v>
      </c>
      <c r="P120" s="86">
        <f>IF(O120="","",IF(COUNTIF(O$11:O119,O120)=0,P119+1,P119))</f>
        <v>10</v>
      </c>
      <c r="Q120" s="102">
        <f t="shared" si="98"/>
        <v>104</v>
      </c>
      <c r="R120" s="103" t="str" cm="1">
        <f t="array" ref="R120">IF(S120="","",INDEX(natjecanjeStaze_naziv,MATCH(S120,natjecanjeStaze_stazaId,0)))</f>
        <v/>
      </c>
      <c r="S120" s="63" t="str">
        <f t="shared" si="99"/>
        <v/>
      </c>
      <c r="T120" s="57" t="s">
        <v>0</v>
      </c>
      <c r="U120" s="191" t="str">
        <f t="shared" si="100"/>
        <v>M65</v>
      </c>
      <c r="V120" s="57" t="s">
        <v>0</v>
      </c>
      <c r="W120" s="62" t="str">
        <f t="shared" si="124"/>
        <v/>
      </c>
      <c r="X120" s="86" t="str">
        <f t="shared" si="101"/>
        <v/>
      </c>
      <c r="Y120" s="36" t="str">
        <f t="shared" si="125"/>
        <v/>
      </c>
      <c r="Z120" s="79" t="str">
        <f>IF(Y120="","",MAX(Z$11:Z119)+1)</f>
        <v/>
      </c>
      <c r="AA120" s="57" t="s">
        <v>0</v>
      </c>
      <c r="AB120" s="149"/>
      <c r="AC120" s="57" t="s">
        <v>0</v>
      </c>
      <c r="AD120" s="23" t="str">
        <f t="shared" si="126"/>
        <v/>
      </c>
      <c r="AE120" s="57" t="s">
        <v>0</v>
      </c>
      <c r="AF120" s="191" t="str">
        <f t="shared" si="127"/>
        <v/>
      </c>
      <c r="AG120" s="57" t="s">
        <v>0</v>
      </c>
      <c r="AH120" s="62" t="str">
        <f t="shared" si="128"/>
        <v/>
      </c>
      <c r="AI120" s="36" t="str">
        <f t="shared" si="129"/>
        <v/>
      </c>
      <c r="AJ120" s="86" t="str">
        <f t="shared" si="102"/>
        <v/>
      </c>
      <c r="AK120" s="36" t="str" cm="1">
        <f t="array" ref="AK120">IF(AJ120="",""&amp;AI120,IF(AJ120="NEMA",AI120,INDEX(klub_naziv,MATCH(INDEX(klubAlias_klubId,AJ120),klub_id,0))))</f>
        <v/>
      </c>
      <c r="AL120" s="36" t="str" cm="1">
        <f t="array" ref="AL120">IFERROR(INDEX(registarNatjecatelji,CG120,4),"")</f>
        <v/>
      </c>
      <c r="AM120" s="86" t="str">
        <f t="shared" si="130"/>
        <v/>
      </c>
      <c r="AN120" s="79" t="str">
        <f t="shared" si="131"/>
        <v/>
      </c>
      <c r="AO120" s="57" t="s">
        <v>0</v>
      </c>
      <c r="AP120" s="95" t="str">
        <f>IF(AJ120&lt;&gt;"NEMA","",IF(IFERROR(MATCH(AI120,AI$11:AI119,0),0)&lt;&gt;0,"",AI120))</f>
        <v/>
      </c>
      <c r="AQ120" s="57" t="s">
        <v>0</v>
      </c>
      <c r="AR120" s="149"/>
      <c r="AS120" s="57" t="s">
        <v>0</v>
      </c>
      <c r="AT120" s="62" t="str">
        <f t="shared" si="132"/>
        <v/>
      </c>
      <c r="AU120" s="36" t="str">
        <f>IF(AT120="","",MAX(AU$11:AU119)+1)</f>
        <v/>
      </c>
      <c r="AV120" s="36" t="str">
        <f t="shared" si="133"/>
        <v/>
      </c>
      <c r="AW120" s="36" t="str">
        <f t="shared" si="134"/>
        <v/>
      </c>
      <c r="AX120" s="36" t="str">
        <f>IF(AR120="","",MAX(AX$11:AX119)+1)</f>
        <v/>
      </c>
      <c r="AY120" s="103" t="str">
        <f t="shared" si="135"/>
        <v/>
      </c>
      <c r="AZ120" s="79" t="str">
        <f t="shared" si="136"/>
        <v/>
      </c>
      <c r="BA120" s="57" t="s">
        <v>0</v>
      </c>
      <c r="BB120" s="23" t="str">
        <f t="shared" si="137"/>
        <v/>
      </c>
      <c r="BC120" s="57" t="s">
        <v>0</v>
      </c>
      <c r="BD120" s="191" t="str">
        <f t="shared" si="138"/>
        <v/>
      </c>
      <c r="BE120" s="57" t="s">
        <v>0</v>
      </c>
      <c r="BF120" s="68" t="str">
        <f t="shared" si="139"/>
        <v/>
      </c>
      <c r="BG120" s="102" t="str">
        <f t="shared" si="140"/>
        <v>0</v>
      </c>
      <c r="BH120" s="238" t="str">
        <f t="shared" si="141"/>
        <v/>
      </c>
      <c r="BI120" s="239" t="str">
        <f t="shared" si="103"/>
        <v/>
      </c>
      <c r="BJ120" s="57" t="s">
        <v>0</v>
      </c>
      <c r="BK120" s="62" t="str">
        <f t="shared" si="142"/>
        <v>Vacant</v>
      </c>
      <c r="BL120" s="36" t="str">
        <f t="shared" si="143"/>
        <v/>
      </c>
      <c r="BM120" s="86" t="str">
        <f t="shared" si="104"/>
        <v/>
      </c>
      <c r="BN120" s="86" t="str">
        <f t="shared" si="105"/>
        <v/>
      </c>
      <c r="BO120" s="36" t="str">
        <f t="shared" si="106"/>
        <v/>
      </c>
      <c r="BP120" s="79" t="str">
        <f t="shared" si="107"/>
        <v/>
      </c>
      <c r="BQ120" s="57" t="s">
        <v>0</v>
      </c>
      <c r="BR120" s="95" t="str">
        <f t="shared" si="108"/>
        <v/>
      </c>
      <c r="BS120" s="57" t="s">
        <v>0</v>
      </c>
      <c r="BT120" s="23" t="str">
        <f>IF(OR(BB120&lt;&gt;"NEMA",BR120&lt;&gt;""),"","SELECT '"&amp;BA120&amp;"',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0" s="57" t="s">
        <v>0</v>
      </c>
      <c r="BV120" s="172"/>
      <c r="BW120" s="172"/>
      <c r="BX120" s="172"/>
      <c r="BY120" s="57" t="s">
        <v>0</v>
      </c>
      <c r="BZ120" s="62" t="str">
        <f t="shared" si="109"/>
        <v/>
      </c>
      <c r="CA120" s="63" t="str">
        <f t="shared" si="144"/>
        <v/>
      </c>
      <c r="CB120" s="57" t="s">
        <v>0</v>
      </c>
      <c r="CC120" s="62" t="str">
        <f t="shared" si="110"/>
        <v/>
      </c>
      <c r="CD120" s="63" t="str">
        <f t="shared" si="145"/>
        <v/>
      </c>
      <c r="CE120" s="57" t="s">
        <v>0</v>
      </c>
      <c r="CF120" s="62" t="str">
        <f t="shared" si="111"/>
        <v/>
      </c>
      <c r="CG120" s="63" t="str">
        <f t="shared" si="146"/>
        <v/>
      </c>
      <c r="CH120" s="57" t="s">
        <v>0</v>
      </c>
      <c r="CI120" s="68" t="str">
        <f t="shared" si="147"/>
        <v/>
      </c>
      <c r="CJ120" s="86" t="str" cm="1">
        <f t="array" ref="CJ120">IF(CI120="","",INDEX(imePrezime_id,CI120,0))</f>
        <v/>
      </c>
      <c r="CK120" s="63" t="str">
        <f t="shared" si="112"/>
        <v/>
      </c>
      <c r="CL120" s="57" t="s">
        <v>0</v>
      </c>
      <c r="CM120" s="23" t="str">
        <f t="shared" si="113"/>
        <v/>
      </c>
      <c r="CN120" s="57" t="s">
        <v>0</v>
      </c>
      <c r="CO120" s="149"/>
      <c r="CP120" s="57" t="s">
        <v>0</v>
      </c>
      <c r="CQ120" s="62" t="str">
        <f t="shared" si="114"/>
        <v/>
      </c>
      <c r="CR120" s="86" t="str">
        <f>IF(CO120="","",MAX(CR$11:CR119)+1)</f>
        <v/>
      </c>
      <c r="CS120" s="63" t="str">
        <f t="shared" si="115"/>
        <v/>
      </c>
      <c r="CT120" s="57" t="s">
        <v>0</v>
      </c>
      <c r="CU120" s="23" t="str">
        <f t="shared" si="148"/>
        <v/>
      </c>
      <c r="CV120" s="57" t="s">
        <v>0</v>
      </c>
      <c r="CW120" s="72" t="str">
        <f>IF(AND(CG120="NEMA",CK120=""),MAX(CW$11:CW119)+1,"")</f>
        <v/>
      </c>
      <c r="CX120" t="s">
        <v>0</v>
      </c>
      <c r="CY120" s="152" t="str">
        <f t="shared" si="116"/>
        <v>M</v>
      </c>
      <c r="CZ120" t="s">
        <v>0</v>
      </c>
      <c r="DA120" s="62" t="str">
        <f t="shared" si="117"/>
        <v/>
      </c>
      <c r="DB120" s="79" t="str">
        <f t="shared" si="118"/>
        <v/>
      </c>
      <c r="DC120" t="s">
        <v>0</v>
      </c>
      <c r="DD120" s="23" t="str">
        <f t="shared" si="149"/>
        <v/>
      </c>
      <c r="DE120" s="57" t="s">
        <v>0</v>
      </c>
      <c r="DF120" s="95" t="str">
        <f t="shared" si="119"/>
        <v/>
      </c>
      <c r="DG120" s="57" t="s">
        <v>0</v>
      </c>
      <c r="DH120" s="68" t="str">
        <f>IF(BZ120="","",MAX(DH$11:DH119)+1)</f>
        <v/>
      </c>
      <c r="DI120" s="86" t="str">
        <f t="shared" si="120"/>
        <v/>
      </c>
      <c r="DJ120" s="86" t="str">
        <f t="shared" si="150"/>
        <v/>
      </c>
      <c r="DK120" s="86" t="str">
        <f t="shared" si="121"/>
        <v/>
      </c>
      <c r="DL120" s="86" t="str">
        <f t="shared" si="122"/>
        <v/>
      </c>
      <c r="DM120" s="86" t="str">
        <f t="shared" si="123"/>
        <v/>
      </c>
      <c r="DN120" s="86" t="str">
        <f t="shared" si="151"/>
        <v/>
      </c>
      <c r="DO120" s="86"/>
      <c r="DP120" s="86"/>
      <c r="DQ120" s="86"/>
      <c r="DR120" s="63" t="e">
        <f>IF(#REF!="","",#REF!)</f>
        <v>#REF!</v>
      </c>
      <c r="DS120" s="57" t="s">
        <v>0</v>
      </c>
    </row>
    <row r="121" spans="1:123" x14ac:dyDescent="0.25">
      <c r="A121" t="s">
        <v>0</v>
      </c>
      <c r="B121" s="62" t="str">
        <f>IF(csv!E112="","",csv!S112)</f>
        <v>M65</v>
      </c>
      <c r="C121" s="36" t="s">
        <v>0</v>
      </c>
      <c r="D121" s="36" t="str">
        <f>IF(csv!E112="","",csv!E112)</f>
        <v>Vacant</v>
      </c>
      <c r="E121" s="36" t="str">
        <f>IF(csv!D112="","",csv!D112)</f>
        <v/>
      </c>
      <c r="F121" s="36" t="s">
        <v>0</v>
      </c>
      <c r="G121" s="86" t="str">
        <f>IF(csv!L112="","",csv!L112)</f>
        <v/>
      </c>
      <c r="H121" s="86" t="str">
        <f>IF(csv!M112="","",csv!M112)</f>
        <v>0</v>
      </c>
      <c r="I121" s="36" t="s">
        <v>0</v>
      </c>
      <c r="J121" s="36" t="str">
        <f>IF(csv!O112="","",csv!O112)</f>
        <v/>
      </c>
      <c r="K121" s="36" t="str">
        <f>IF(csv!P112="","",csv!P112)</f>
        <v/>
      </c>
      <c r="L121" s="36" t="s">
        <v>0</v>
      </c>
      <c r="M121" s="79" t="str">
        <f>IF(csv!Q112="","",csv!Q112)</f>
        <v/>
      </c>
      <c r="N121" s="57" t="s">
        <v>0</v>
      </c>
      <c r="O121" s="62" t="str">
        <f>IF(csv!E112="","",csv!S112)</f>
        <v>M65</v>
      </c>
      <c r="P121" s="86">
        <f>IF(O121="","",IF(COUNTIF(O$11:O120,O121)=0,P120+1,P120))</f>
        <v>10</v>
      </c>
      <c r="Q121" s="102">
        <f t="shared" si="98"/>
        <v>104</v>
      </c>
      <c r="R121" s="103" t="str" cm="1">
        <f t="array" ref="R121">IF(S121="","",INDEX(natjecanjeStaze_naziv,MATCH(S121,natjecanjeStaze_stazaId,0)))</f>
        <v/>
      </c>
      <c r="S121" s="63" t="str">
        <f t="shared" si="99"/>
        <v/>
      </c>
      <c r="T121" s="57" t="s">
        <v>0</v>
      </c>
      <c r="U121" s="191" t="str">
        <f t="shared" si="100"/>
        <v>M65</v>
      </c>
      <c r="V121" s="57" t="s">
        <v>0</v>
      </c>
      <c r="W121" s="62" t="str">
        <f t="shared" si="124"/>
        <v/>
      </c>
      <c r="X121" s="86" t="str">
        <f t="shared" si="101"/>
        <v/>
      </c>
      <c r="Y121" s="36" t="str">
        <f t="shared" si="125"/>
        <v/>
      </c>
      <c r="Z121" s="79" t="str">
        <f>IF(Y121="","",MAX(Z$11:Z120)+1)</f>
        <v/>
      </c>
      <c r="AA121" s="57" t="s">
        <v>0</v>
      </c>
      <c r="AB121" s="149"/>
      <c r="AC121" s="57" t="s">
        <v>0</v>
      </c>
      <c r="AD121" s="23" t="str">
        <f t="shared" si="126"/>
        <v/>
      </c>
      <c r="AE121" s="57" t="s">
        <v>0</v>
      </c>
      <c r="AF121" s="191" t="str">
        <f t="shared" si="127"/>
        <v/>
      </c>
      <c r="AG121" s="57" t="s">
        <v>0</v>
      </c>
      <c r="AH121" s="62" t="str">
        <f t="shared" si="128"/>
        <v/>
      </c>
      <c r="AI121" s="36" t="str">
        <f t="shared" si="129"/>
        <v/>
      </c>
      <c r="AJ121" s="86" t="str">
        <f t="shared" si="102"/>
        <v/>
      </c>
      <c r="AK121" s="36" t="str" cm="1">
        <f t="array" ref="AK121">IF(AJ121="",""&amp;AI121,IF(AJ121="NEMA",AI121,INDEX(klub_naziv,MATCH(INDEX(klubAlias_klubId,AJ121),klub_id,0))))</f>
        <v/>
      </c>
      <c r="AL121" s="36" t="str" cm="1">
        <f t="array" ref="AL121">IFERROR(INDEX(registarNatjecatelji,CG121,4),"")</f>
        <v/>
      </c>
      <c r="AM121" s="86" t="str">
        <f t="shared" si="130"/>
        <v/>
      </c>
      <c r="AN121" s="79" t="str">
        <f t="shared" si="131"/>
        <v/>
      </c>
      <c r="AO121" s="57" t="s">
        <v>0</v>
      </c>
      <c r="AP121" s="95" t="str">
        <f>IF(AJ121&lt;&gt;"NEMA","",IF(IFERROR(MATCH(AI121,AI$11:AI120,0),0)&lt;&gt;0,"",AI121))</f>
        <v/>
      </c>
      <c r="AQ121" s="57" t="s">
        <v>0</v>
      </c>
      <c r="AR121" s="149"/>
      <c r="AS121" s="57" t="s">
        <v>0</v>
      </c>
      <c r="AT121" s="62" t="str">
        <f t="shared" si="132"/>
        <v/>
      </c>
      <c r="AU121" s="36" t="str">
        <f>IF(AT121="","",MAX(AU$11:AU120)+1)</f>
        <v/>
      </c>
      <c r="AV121" s="36" t="str">
        <f t="shared" si="133"/>
        <v/>
      </c>
      <c r="AW121" s="36" t="str">
        <f t="shared" si="134"/>
        <v/>
      </c>
      <c r="AX121" s="36" t="str">
        <f>IF(AR121="","",MAX(AX$11:AX120)+1)</f>
        <v/>
      </c>
      <c r="AY121" s="103" t="str">
        <f t="shared" si="135"/>
        <v/>
      </c>
      <c r="AZ121" s="79" t="str">
        <f t="shared" si="136"/>
        <v/>
      </c>
      <c r="BA121" s="57" t="s">
        <v>0</v>
      </c>
      <c r="BB121" s="23" t="str">
        <f t="shared" si="137"/>
        <v/>
      </c>
      <c r="BC121" s="57" t="s">
        <v>0</v>
      </c>
      <c r="BD121" s="191" t="str">
        <f t="shared" si="138"/>
        <v/>
      </c>
      <c r="BE121" s="57" t="s">
        <v>0</v>
      </c>
      <c r="BF121" s="68" t="str">
        <f t="shared" si="139"/>
        <v/>
      </c>
      <c r="BG121" s="102" t="str">
        <f t="shared" si="140"/>
        <v>0</v>
      </c>
      <c r="BH121" s="238" t="str">
        <f t="shared" si="141"/>
        <v/>
      </c>
      <c r="BI121" s="239" t="str">
        <f t="shared" si="103"/>
        <v/>
      </c>
      <c r="BJ121" s="57" t="s">
        <v>0</v>
      </c>
      <c r="BK121" s="62" t="str">
        <f t="shared" si="142"/>
        <v>Vacant</v>
      </c>
      <c r="BL121" s="36" t="str">
        <f t="shared" si="143"/>
        <v/>
      </c>
      <c r="BM121" s="86" t="str">
        <f t="shared" si="104"/>
        <v/>
      </c>
      <c r="BN121" s="86" t="str">
        <f t="shared" si="105"/>
        <v/>
      </c>
      <c r="BO121" s="36" t="str">
        <f t="shared" si="106"/>
        <v/>
      </c>
      <c r="BP121" s="79" t="str">
        <f t="shared" si="107"/>
        <v/>
      </c>
      <c r="BQ121" s="57" t="s">
        <v>0</v>
      </c>
      <c r="BR121" s="95" t="str">
        <f t="shared" si="108"/>
        <v/>
      </c>
      <c r="BS121" s="57" t="s">
        <v>0</v>
      </c>
      <c r="BT121" s="23" t="str">
        <f>IF(OR(BB121&lt;&gt;"NEMA",BR121&lt;&gt;""),"","SELECT '"&amp;BA121&amp;"',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1" s="57" t="s">
        <v>0</v>
      </c>
      <c r="BV121" s="172"/>
      <c r="BW121" s="172"/>
      <c r="BX121" s="172"/>
      <c r="BY121" s="57" t="s">
        <v>0</v>
      </c>
      <c r="BZ121" s="62" t="str">
        <f t="shared" si="109"/>
        <v/>
      </c>
      <c r="CA121" s="63" t="str">
        <f t="shared" si="144"/>
        <v/>
      </c>
      <c r="CB121" s="57" t="s">
        <v>0</v>
      </c>
      <c r="CC121" s="62" t="str">
        <f t="shared" si="110"/>
        <v/>
      </c>
      <c r="CD121" s="63" t="str">
        <f t="shared" si="145"/>
        <v/>
      </c>
      <c r="CE121" s="57" t="s">
        <v>0</v>
      </c>
      <c r="CF121" s="62" t="str">
        <f t="shared" si="111"/>
        <v/>
      </c>
      <c r="CG121" s="63" t="str">
        <f t="shared" si="146"/>
        <v/>
      </c>
      <c r="CH121" s="57" t="s">
        <v>0</v>
      </c>
      <c r="CI121" s="68" t="str">
        <f t="shared" si="147"/>
        <v/>
      </c>
      <c r="CJ121" s="86" t="str" cm="1">
        <f t="array" ref="CJ121">IF(CI121="","",INDEX(imePrezime_id,CI121,0))</f>
        <v/>
      </c>
      <c r="CK121" s="63" t="str">
        <f t="shared" si="112"/>
        <v/>
      </c>
      <c r="CL121" s="57" t="s">
        <v>0</v>
      </c>
      <c r="CM121" s="23" t="str">
        <f t="shared" si="113"/>
        <v/>
      </c>
      <c r="CN121" s="57" t="s">
        <v>0</v>
      </c>
      <c r="CO121" s="149"/>
      <c r="CP121" s="57" t="s">
        <v>0</v>
      </c>
      <c r="CQ121" s="62" t="str">
        <f t="shared" si="114"/>
        <v/>
      </c>
      <c r="CR121" s="86" t="str">
        <f>IF(CO121="","",MAX(CR$11:CR120)+1)</f>
        <v/>
      </c>
      <c r="CS121" s="63" t="str">
        <f t="shared" si="115"/>
        <v/>
      </c>
      <c r="CT121" s="57" t="s">
        <v>0</v>
      </c>
      <c r="CU121" s="23" t="str">
        <f t="shared" si="148"/>
        <v/>
      </c>
      <c r="CV121" s="57" t="s">
        <v>0</v>
      </c>
      <c r="CW121" s="72" t="str">
        <f>IF(AND(CG121="NEMA",CK121=""),MAX(CW$11:CW120)+1,"")</f>
        <v/>
      </c>
      <c r="CX121" t="s">
        <v>0</v>
      </c>
      <c r="CY121" s="152" t="str">
        <f t="shared" si="116"/>
        <v>M</v>
      </c>
      <c r="CZ121" t="s">
        <v>0</v>
      </c>
      <c r="DA121" s="62" t="str">
        <f t="shared" si="117"/>
        <v/>
      </c>
      <c r="DB121" s="79" t="str">
        <f t="shared" si="118"/>
        <v/>
      </c>
      <c r="DC121" t="s">
        <v>0</v>
      </c>
      <c r="DD121" s="23" t="str">
        <f t="shared" si="149"/>
        <v/>
      </c>
      <c r="DE121" s="57" t="s">
        <v>0</v>
      </c>
      <c r="DF121" s="95" t="str">
        <f t="shared" si="119"/>
        <v/>
      </c>
      <c r="DG121" s="57" t="s">
        <v>0</v>
      </c>
      <c r="DH121" s="68" t="str">
        <f>IF(BZ121="","",MAX(DH$11:DH120)+1)</f>
        <v/>
      </c>
      <c r="DI121" s="86" t="str">
        <f t="shared" si="120"/>
        <v/>
      </c>
      <c r="DJ121" s="86" t="str">
        <f t="shared" si="150"/>
        <v/>
      </c>
      <c r="DK121" s="86" t="str">
        <f t="shared" si="121"/>
        <v/>
      </c>
      <c r="DL121" s="86" t="str">
        <f t="shared" si="122"/>
        <v/>
      </c>
      <c r="DM121" s="86" t="str">
        <f t="shared" si="123"/>
        <v/>
      </c>
      <c r="DN121" s="86" t="str">
        <f t="shared" si="151"/>
        <v/>
      </c>
      <c r="DO121" s="86"/>
      <c r="DP121" s="86"/>
      <c r="DQ121" s="86"/>
      <c r="DR121" s="63" t="e">
        <f>IF(#REF!="","",#REF!)</f>
        <v>#REF!</v>
      </c>
      <c r="DS121" s="57" t="s">
        <v>0</v>
      </c>
    </row>
    <row r="122" spans="1:123" x14ac:dyDescent="0.25">
      <c r="A122" t="s">
        <v>0</v>
      </c>
      <c r="B122" s="62" t="str">
        <f>IF(csv!E113="","",csv!S113)</f>
        <v>M70</v>
      </c>
      <c r="C122" s="36" t="s">
        <v>0</v>
      </c>
      <c r="D122" s="36" t="str">
        <f>IF(csv!E113="","",csv!E113)</f>
        <v>Milan</v>
      </c>
      <c r="E122" s="36" t="str">
        <f>IF(csv!D113="","",csv!D113)</f>
        <v>Turkalj</v>
      </c>
      <c r="F122" s="36" t="s">
        <v>0</v>
      </c>
      <c r="G122" s="86" t="str">
        <f>IF(csv!L113="","",csv!L113)</f>
        <v>84:02</v>
      </c>
      <c r="H122" s="86" t="str">
        <f>IF(csv!M113="","",csv!M113)</f>
        <v>0</v>
      </c>
      <c r="I122" s="36" t="s">
        <v>0</v>
      </c>
      <c r="J122" s="36" t="str">
        <f>IF(csv!O113="","",csv!O113)</f>
        <v>OK Varaždin</v>
      </c>
      <c r="K122" s="36" t="str">
        <f>IF(csv!P113="","",csv!P113)</f>
        <v>OK Varaždin</v>
      </c>
      <c r="L122" s="36" t="s">
        <v>0</v>
      </c>
      <c r="M122" s="79" t="str">
        <f>IF(csv!Q113="","",csv!Q113)</f>
        <v>CRO</v>
      </c>
      <c r="N122" s="57" t="s">
        <v>0</v>
      </c>
      <c r="O122" s="62" t="str">
        <f>IF(csv!E113="","",csv!S113)</f>
        <v>M70</v>
      </c>
      <c r="P122" s="86">
        <f>IF(O122="","",IF(COUNTIF(O$11:O121,O122)=0,P121+1,P121))</f>
        <v>11</v>
      </c>
      <c r="Q122" s="102">
        <f t="shared" si="98"/>
        <v>103</v>
      </c>
      <c r="R122" s="103" t="str" cm="1">
        <f t="array" ref="R122">IF(S122="","",INDEX(natjecanjeStaze_naziv,MATCH(S122,natjecanjeStaze_stazaId,0)))</f>
        <v>M65 – M70 – Ž55</v>
      </c>
      <c r="S122" s="63">
        <f t="shared" si="99"/>
        <v>1008</v>
      </c>
      <c r="T122" s="57" t="s">
        <v>0</v>
      </c>
      <c r="U122" s="191" t="str">
        <f t="shared" si="100"/>
        <v>M70</v>
      </c>
      <c r="V122" s="57" t="s">
        <v>0</v>
      </c>
      <c r="W122" s="62" t="str">
        <f t="shared" si="124"/>
        <v>CRO</v>
      </c>
      <c r="X122" s="86">
        <f t="shared" si="101"/>
        <v>1</v>
      </c>
      <c r="Y122" s="36" t="str">
        <f t="shared" si="125"/>
        <v/>
      </c>
      <c r="Z122" s="79" t="str">
        <f>IF(Y122="","",MAX(Z$11:Z121)+1)</f>
        <v/>
      </c>
      <c r="AA122" s="57" t="s">
        <v>0</v>
      </c>
      <c r="AB122" s="149"/>
      <c r="AC122" s="57" t="s">
        <v>0</v>
      </c>
      <c r="AD122" s="23" t="str">
        <f t="shared" si="126"/>
        <v/>
      </c>
      <c r="AE122" s="57" t="s">
        <v>0</v>
      </c>
      <c r="AF122" s="191" t="str">
        <f t="shared" si="127"/>
        <v>CRO</v>
      </c>
      <c r="AG122" s="57" t="s">
        <v>0</v>
      </c>
      <c r="AH122" s="62" t="str">
        <f t="shared" si="128"/>
        <v>OK Varaždin</v>
      </c>
      <c r="AI122" s="36" t="str">
        <f t="shared" si="129"/>
        <v>OK Varaždin</v>
      </c>
      <c r="AJ122" s="86" t="str">
        <f t="shared" si="102"/>
        <v/>
      </c>
      <c r="AK122" s="36" t="str" cm="1">
        <f t="array" ref="AK122">IF(AJ122="",""&amp;AI122,IF(AJ122="NEMA",AI122,INDEX(klub_naziv,MATCH(INDEX(klubAlias_klubId,AJ122),klub_id,0))))</f>
        <v>OK Varaždin</v>
      </c>
      <c r="AL122" s="36" t="str" cm="1">
        <f t="array" ref="AL122">IFERROR(INDEX(registarNatjecatelji,CG122,4),"")</f>
        <v>OK Varaždin</v>
      </c>
      <c r="AM122" s="86" t="str">
        <f t="shared" si="130"/>
        <v/>
      </c>
      <c r="AN122" s="79" t="str">
        <f t="shared" si="131"/>
        <v>OK Varaždin</v>
      </c>
      <c r="AO122" s="57" t="s">
        <v>0</v>
      </c>
      <c r="AP122" s="95" t="str">
        <f>IF(AJ122&lt;&gt;"NEMA","",IF(IFERROR(MATCH(AI122,AI$11:AI121,0),0)&lt;&gt;0,"",AI122))</f>
        <v/>
      </c>
      <c r="AQ122" s="57" t="s">
        <v>0</v>
      </c>
      <c r="AR122" s="149"/>
      <c r="AS122" s="57" t="s">
        <v>0</v>
      </c>
      <c r="AT122" s="62" t="str">
        <f t="shared" si="132"/>
        <v/>
      </c>
      <c r="AU122" s="36" t="str">
        <f>IF(AT122="","",MAX(AU$11:AU121)+1)</f>
        <v/>
      </c>
      <c r="AV122" s="36" t="str">
        <f t="shared" si="133"/>
        <v/>
      </c>
      <c r="AW122" s="36" t="str">
        <f t="shared" si="134"/>
        <v/>
      </c>
      <c r="AX122" s="36" t="str">
        <f>IF(AR122="","",MAX(AX$11:AX121)+1)</f>
        <v/>
      </c>
      <c r="AY122" s="103" t="str">
        <f t="shared" si="135"/>
        <v/>
      </c>
      <c r="AZ122" s="79" t="str">
        <f t="shared" si="136"/>
        <v/>
      </c>
      <c r="BA122" s="57" t="s">
        <v>0</v>
      </c>
      <c r="BB122" s="23" t="str">
        <f t="shared" si="137"/>
        <v/>
      </c>
      <c r="BC122" s="57" t="s">
        <v>0</v>
      </c>
      <c r="BD122" s="191" t="str">
        <f t="shared" si="138"/>
        <v>OK Varaždin</v>
      </c>
      <c r="BE122" s="57" t="s">
        <v>0</v>
      </c>
      <c r="BF122" s="68" t="str">
        <f t="shared" si="139"/>
        <v>84:02</v>
      </c>
      <c r="BG122" s="102" t="str">
        <f t="shared" si="140"/>
        <v>0</v>
      </c>
      <c r="BH122" s="238">
        <f t="shared" si="141"/>
        <v>5042</v>
      </c>
      <c r="BI122" s="239">
        <f t="shared" si="103"/>
        <v>1</v>
      </c>
      <c r="BJ122" s="57" t="s">
        <v>0</v>
      </c>
      <c r="BK122" s="62" t="str">
        <f t="shared" si="142"/>
        <v>Milan</v>
      </c>
      <c r="BL122" s="36" t="str">
        <f t="shared" si="143"/>
        <v>Turkalj</v>
      </c>
      <c r="BM122" s="86">
        <f t="shared" si="104"/>
        <v>1568</v>
      </c>
      <c r="BN122" s="86" t="str">
        <f t="shared" si="105"/>
        <v/>
      </c>
      <c r="BO122" s="36" t="str">
        <f t="shared" si="106"/>
        <v>Milan</v>
      </c>
      <c r="BP122" s="79" t="str">
        <f t="shared" si="107"/>
        <v>Turkalj</v>
      </c>
      <c r="BQ122" s="57" t="s">
        <v>0</v>
      </c>
      <c r="BR122" s="95" t="str">
        <f t="shared" si="108"/>
        <v/>
      </c>
      <c r="BS122" s="57" t="s">
        <v>0</v>
      </c>
      <c r="BT122" s="23" t="str">
        <f>IF(OR(BB122&lt;&gt;"NEMA",BR122&lt;&gt;""),"","SELECT '"&amp;BA122&amp;"',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2" s="57" t="s">
        <v>0</v>
      </c>
      <c r="BV122" s="172"/>
      <c r="BW122" s="172"/>
      <c r="BX122" s="172"/>
      <c r="BY122" s="57" t="s">
        <v>0</v>
      </c>
      <c r="BZ122" s="62" t="str">
        <f t="shared" si="109"/>
        <v>Milan – Turkalj – OK Varaždin – M70</v>
      </c>
      <c r="CA122" s="63">
        <f t="shared" si="144"/>
        <v>585</v>
      </c>
      <c r="CB122" s="57" t="s">
        <v>0</v>
      </c>
      <c r="CC122" s="62" t="str">
        <f t="shared" si="110"/>
        <v>Milan – Turkalj – OK Varaždin</v>
      </c>
      <c r="CD122" s="63">
        <f t="shared" si="145"/>
        <v>585</v>
      </c>
      <c r="CE122" s="57" t="s">
        <v>0</v>
      </c>
      <c r="CF122" s="62" t="str">
        <f t="shared" si="111"/>
        <v>Milan – Turkalj</v>
      </c>
      <c r="CG122" s="63">
        <f t="shared" si="146"/>
        <v>585</v>
      </c>
      <c r="CH122" s="57" t="s">
        <v>0</v>
      </c>
      <c r="CI122" s="68">
        <f t="shared" si="147"/>
        <v>585</v>
      </c>
      <c r="CJ122" s="86" cm="1">
        <f t="array" ref="CJ122">IF(CI122="","",INDEX(imePrezime_id,CI122,0))</f>
        <v>1568</v>
      </c>
      <c r="CK122" s="63" t="str">
        <f t="shared" si="112"/>
        <v/>
      </c>
      <c r="CL122" s="57" t="s">
        <v>0</v>
      </c>
      <c r="CM122" s="23" t="str">
        <f t="shared" si="113"/>
        <v/>
      </c>
      <c r="CN122" s="57" t="s">
        <v>0</v>
      </c>
      <c r="CO122" s="149"/>
      <c r="CP122" s="57" t="s">
        <v>0</v>
      </c>
      <c r="CQ122" s="62" t="str">
        <f t="shared" si="114"/>
        <v/>
      </c>
      <c r="CR122" s="86" t="str">
        <f>IF(CO122="","",MAX(CR$11:CR121)+1)</f>
        <v/>
      </c>
      <c r="CS122" s="63" t="str">
        <f t="shared" si="115"/>
        <v/>
      </c>
      <c r="CT122" s="57" t="s">
        <v>0</v>
      </c>
      <c r="CU122" s="23" t="str">
        <f t="shared" si="148"/>
        <v/>
      </c>
      <c r="CV122" s="57" t="s">
        <v>0</v>
      </c>
      <c r="CW122" s="72" t="str">
        <f>IF(AND(CG122="NEMA",CK122=""),MAX(CW$11:CW121)+1,"")</f>
        <v/>
      </c>
      <c r="CX122" t="s">
        <v>0</v>
      </c>
      <c r="CY122" s="152" t="str">
        <f t="shared" si="116"/>
        <v>M</v>
      </c>
      <c r="CZ122" t="s">
        <v>0</v>
      </c>
      <c r="DA122" s="62" t="str">
        <f t="shared" si="117"/>
        <v/>
      </c>
      <c r="DB122" s="79" t="str">
        <f t="shared" si="118"/>
        <v/>
      </c>
      <c r="DC122" t="s">
        <v>0</v>
      </c>
      <c r="DD122" s="23" t="str">
        <f t="shared" si="149"/>
        <v/>
      </c>
      <c r="DE122" s="57" t="s">
        <v>0</v>
      </c>
      <c r="DF122" s="95" t="str">
        <f t="shared" si="119"/>
        <v>ime-pre-klu-kat</v>
      </c>
      <c r="DG122" s="57" t="s">
        <v>0</v>
      </c>
      <c r="DH122" s="68">
        <f>IF(BZ122="","",MAX(DH$11:DH121)+1)</f>
        <v>1091</v>
      </c>
      <c r="DI122" s="86">
        <f t="shared" si="120"/>
        <v>1008</v>
      </c>
      <c r="DJ122" s="86">
        <f t="shared" si="150"/>
        <v>1568</v>
      </c>
      <c r="DK122" s="86">
        <f t="shared" si="121"/>
        <v>5042</v>
      </c>
      <c r="DL122" s="86">
        <f t="shared" si="122"/>
        <v>1</v>
      </c>
      <c r="DM122" s="86">
        <f t="shared" si="123"/>
        <v>1</v>
      </c>
      <c r="DN122" s="86">
        <f t="shared" si="151"/>
        <v>1</v>
      </c>
      <c r="DO122" s="86"/>
      <c r="DP122" s="86"/>
      <c r="DQ122" s="86"/>
      <c r="DR122" s="63" t="e">
        <f>IF(#REF!="","",#REF!)</f>
        <v>#REF!</v>
      </c>
      <c r="DS122" s="57" t="s">
        <v>0</v>
      </c>
    </row>
    <row r="123" spans="1:123" x14ac:dyDescent="0.25">
      <c r="A123" t="s">
        <v>0</v>
      </c>
      <c r="B123" s="62" t="str">
        <f>IF(csv!E114="","",csv!S114)</f>
        <v>M70</v>
      </c>
      <c r="C123" s="36" t="s">
        <v>0</v>
      </c>
      <c r="D123" s="36" t="str">
        <f>IF(csv!E114="","",csv!E114)</f>
        <v>Radovan</v>
      </c>
      <c r="E123" s="36" t="str">
        <f>IF(csv!D114="","",csv!D114)</f>
        <v>Čepelak</v>
      </c>
      <c r="F123" s="36" t="s">
        <v>0</v>
      </c>
      <c r="G123" s="86" t="str">
        <f>IF(csv!L114="","",csv!L114)</f>
        <v>87:57</v>
      </c>
      <c r="H123" s="86" t="str">
        <f>IF(csv!M114="","",csv!M114)</f>
        <v>0</v>
      </c>
      <c r="I123" s="36" t="s">
        <v>0</v>
      </c>
      <c r="J123" s="36" t="str">
        <f>IF(csv!O114="","",csv!O114)</f>
        <v>Maksimir</v>
      </c>
      <c r="K123" s="36" t="str">
        <f>IF(csv!P114="","",csv!P114)</f>
        <v>OK Maksimir</v>
      </c>
      <c r="L123" s="36" t="s">
        <v>0</v>
      </c>
      <c r="M123" s="79" t="str">
        <f>IF(csv!Q114="","",csv!Q114)</f>
        <v>CRO</v>
      </c>
      <c r="N123" s="57" t="s">
        <v>0</v>
      </c>
      <c r="O123" s="62" t="str">
        <f>IF(csv!E114="","",csv!S114)</f>
        <v>M70</v>
      </c>
      <c r="P123" s="86">
        <f>IF(O123="","",IF(COUNTIF(O$11:O122,O123)=0,P122+1,P122))</f>
        <v>11</v>
      </c>
      <c r="Q123" s="102">
        <f t="shared" si="98"/>
        <v>103</v>
      </c>
      <c r="R123" s="103" t="str" cm="1">
        <f t="array" ref="R123">IF(S123="","",INDEX(natjecanjeStaze_naziv,MATCH(S123,natjecanjeStaze_stazaId,0)))</f>
        <v>M65 – M70 – Ž55</v>
      </c>
      <c r="S123" s="63">
        <f t="shared" si="99"/>
        <v>1008</v>
      </c>
      <c r="T123" s="57" t="s">
        <v>0</v>
      </c>
      <c r="U123" s="191" t="str">
        <f t="shared" si="100"/>
        <v>M70</v>
      </c>
      <c r="V123" s="57" t="s">
        <v>0</v>
      </c>
      <c r="W123" s="62" t="str">
        <f t="shared" si="124"/>
        <v>CRO</v>
      </c>
      <c r="X123" s="86">
        <f t="shared" si="101"/>
        <v>1</v>
      </c>
      <c r="Y123" s="36" t="str">
        <f t="shared" si="125"/>
        <v/>
      </c>
      <c r="Z123" s="79" t="str">
        <f>IF(Y123="","",MAX(Z$11:Z122)+1)</f>
        <v/>
      </c>
      <c r="AA123" s="57" t="s">
        <v>0</v>
      </c>
      <c r="AB123" s="149"/>
      <c r="AC123" s="57" t="s">
        <v>0</v>
      </c>
      <c r="AD123" s="23" t="str">
        <f t="shared" si="126"/>
        <v/>
      </c>
      <c r="AE123" s="57" t="s">
        <v>0</v>
      </c>
      <c r="AF123" s="191" t="str">
        <f t="shared" si="127"/>
        <v>CRO</v>
      </c>
      <c r="AG123" s="57" t="s">
        <v>0</v>
      </c>
      <c r="AH123" s="62" t="str">
        <f t="shared" si="128"/>
        <v>Maksimir</v>
      </c>
      <c r="AI123" s="36" t="str">
        <f t="shared" si="129"/>
        <v>OK Maksimir</v>
      </c>
      <c r="AJ123" s="86" t="str">
        <f t="shared" si="102"/>
        <v/>
      </c>
      <c r="AK123" s="36" t="str" cm="1">
        <f t="array" ref="AK123">IF(AJ123="",""&amp;AI123,IF(AJ123="NEMA",AI123,INDEX(klub_naziv,MATCH(INDEX(klubAlias_klubId,AJ123),klub_id,0))))</f>
        <v>OK Maksimir</v>
      </c>
      <c r="AL123" s="36" t="str" cm="1">
        <f t="array" ref="AL123">IFERROR(INDEX(registarNatjecatelji,CG123,4),"")</f>
        <v>OK Maksimir</v>
      </c>
      <c r="AM123" s="86" t="str">
        <f t="shared" si="130"/>
        <v/>
      </c>
      <c r="AN123" s="79" t="str">
        <f t="shared" si="131"/>
        <v>OK Maksimir</v>
      </c>
      <c r="AO123" s="57" t="s">
        <v>0</v>
      </c>
      <c r="AP123" s="95" t="str">
        <f>IF(AJ123&lt;&gt;"NEMA","",IF(IFERROR(MATCH(AI123,AI$11:AI122,0),0)&lt;&gt;0,"",AI123))</f>
        <v/>
      </c>
      <c r="AQ123" s="57" t="s">
        <v>0</v>
      </c>
      <c r="AR123" s="149"/>
      <c r="AS123" s="57" t="s">
        <v>0</v>
      </c>
      <c r="AT123" s="62" t="str">
        <f t="shared" si="132"/>
        <v/>
      </c>
      <c r="AU123" s="36" t="str">
        <f>IF(AT123="","",MAX(AU$11:AU122)+1)</f>
        <v/>
      </c>
      <c r="AV123" s="36" t="str">
        <f t="shared" si="133"/>
        <v/>
      </c>
      <c r="AW123" s="36" t="str">
        <f t="shared" si="134"/>
        <v/>
      </c>
      <c r="AX123" s="36" t="str">
        <f>IF(AR123="","",MAX(AX$11:AX122)+1)</f>
        <v/>
      </c>
      <c r="AY123" s="103" t="str">
        <f t="shared" si="135"/>
        <v/>
      </c>
      <c r="AZ123" s="79" t="str">
        <f t="shared" si="136"/>
        <v/>
      </c>
      <c r="BA123" s="57" t="s">
        <v>0</v>
      </c>
      <c r="BB123" s="23" t="str">
        <f t="shared" si="137"/>
        <v/>
      </c>
      <c r="BC123" s="57" t="s">
        <v>0</v>
      </c>
      <c r="BD123" s="191" t="str">
        <f t="shared" si="138"/>
        <v>OK Maksimir</v>
      </c>
      <c r="BE123" s="57" t="s">
        <v>0</v>
      </c>
      <c r="BF123" s="68" t="str">
        <f t="shared" si="139"/>
        <v>87:57</v>
      </c>
      <c r="BG123" s="102" t="str">
        <f t="shared" si="140"/>
        <v>0</v>
      </c>
      <c r="BH123" s="238">
        <f t="shared" si="141"/>
        <v>5277</v>
      </c>
      <c r="BI123" s="239">
        <f t="shared" si="103"/>
        <v>1</v>
      </c>
      <c r="BJ123" s="57" t="s">
        <v>0</v>
      </c>
      <c r="BK123" s="62" t="str">
        <f t="shared" si="142"/>
        <v>Radovan</v>
      </c>
      <c r="BL123" s="36" t="str">
        <f t="shared" si="143"/>
        <v>Čepelak</v>
      </c>
      <c r="BM123" s="86">
        <f t="shared" si="104"/>
        <v>1060</v>
      </c>
      <c r="BN123" s="86" t="str">
        <f t="shared" si="105"/>
        <v/>
      </c>
      <c r="BO123" s="36" t="str">
        <f t="shared" si="106"/>
        <v>Radovan</v>
      </c>
      <c r="BP123" s="79" t="str">
        <f t="shared" si="107"/>
        <v>Čepelak</v>
      </c>
      <c r="BQ123" s="57" t="s">
        <v>0</v>
      </c>
      <c r="BR123" s="95" t="str">
        <f t="shared" si="108"/>
        <v/>
      </c>
      <c r="BS123" s="57" t="s">
        <v>0</v>
      </c>
      <c r="BT123" s="23" t="str">
        <f>IF(OR(BB123&lt;&gt;"NEMA",BR123&lt;&gt;""),"","SELECT '"&amp;BA123&amp;"',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3" s="57" t="s">
        <v>0</v>
      </c>
      <c r="BV123" s="172"/>
      <c r="BW123" s="172"/>
      <c r="BX123" s="172"/>
      <c r="BY123" s="57" t="s">
        <v>0</v>
      </c>
      <c r="BZ123" s="62" t="str">
        <f t="shared" si="109"/>
        <v>Radovan – Čepelak – OK Maksimir – M70</v>
      </c>
      <c r="CA123" s="63">
        <f t="shared" si="144"/>
        <v>332</v>
      </c>
      <c r="CB123" s="57" t="s">
        <v>0</v>
      </c>
      <c r="CC123" s="62" t="str">
        <f t="shared" si="110"/>
        <v>Radovan – Čepelak – OK Maksimir</v>
      </c>
      <c r="CD123" s="63">
        <f t="shared" si="145"/>
        <v>332</v>
      </c>
      <c r="CE123" s="57" t="s">
        <v>0</v>
      </c>
      <c r="CF123" s="62" t="str">
        <f t="shared" si="111"/>
        <v>Radovan – Čepelak</v>
      </c>
      <c r="CG123" s="63">
        <f t="shared" si="146"/>
        <v>332</v>
      </c>
      <c r="CH123" s="57" t="s">
        <v>0</v>
      </c>
      <c r="CI123" s="68">
        <f t="shared" si="147"/>
        <v>332</v>
      </c>
      <c r="CJ123" s="86" cm="1">
        <f t="array" ref="CJ123">IF(CI123="","",INDEX(imePrezime_id,CI123,0))</f>
        <v>1060</v>
      </c>
      <c r="CK123" s="63" t="str">
        <f t="shared" si="112"/>
        <v/>
      </c>
      <c r="CL123" s="57" t="s">
        <v>0</v>
      </c>
      <c r="CM123" s="23" t="str">
        <f t="shared" si="113"/>
        <v/>
      </c>
      <c r="CN123" s="57" t="s">
        <v>0</v>
      </c>
      <c r="CO123" s="149"/>
      <c r="CP123" s="57" t="s">
        <v>0</v>
      </c>
      <c r="CQ123" s="62" t="str">
        <f t="shared" si="114"/>
        <v/>
      </c>
      <c r="CR123" s="86" t="str">
        <f>IF(CO123="","",MAX(CR$11:CR122)+1)</f>
        <v/>
      </c>
      <c r="CS123" s="63" t="str">
        <f t="shared" si="115"/>
        <v/>
      </c>
      <c r="CT123" s="57" t="s">
        <v>0</v>
      </c>
      <c r="CU123" s="23" t="str">
        <f t="shared" si="148"/>
        <v/>
      </c>
      <c r="CV123" s="57" t="s">
        <v>0</v>
      </c>
      <c r="CW123" s="72" t="str">
        <f>IF(AND(CG123="NEMA",CK123=""),MAX(CW$11:CW122)+1,"")</f>
        <v/>
      </c>
      <c r="CX123" t="s">
        <v>0</v>
      </c>
      <c r="CY123" s="152" t="str">
        <f t="shared" si="116"/>
        <v>M</v>
      </c>
      <c r="CZ123" t="s">
        <v>0</v>
      </c>
      <c r="DA123" s="62" t="str">
        <f t="shared" si="117"/>
        <v/>
      </c>
      <c r="DB123" s="79" t="str">
        <f t="shared" si="118"/>
        <v/>
      </c>
      <c r="DC123" t="s">
        <v>0</v>
      </c>
      <c r="DD123" s="23" t="str">
        <f t="shared" si="149"/>
        <v/>
      </c>
      <c r="DE123" s="57" t="s">
        <v>0</v>
      </c>
      <c r="DF123" s="95" t="str">
        <f t="shared" si="119"/>
        <v>ime-pre-klu-kat</v>
      </c>
      <c r="DG123" s="57" t="s">
        <v>0</v>
      </c>
      <c r="DH123" s="68">
        <f>IF(BZ123="","",MAX(DH$11:DH122)+1)</f>
        <v>1092</v>
      </c>
      <c r="DI123" s="86">
        <f t="shared" si="120"/>
        <v>1008</v>
      </c>
      <c r="DJ123" s="86">
        <f t="shared" si="150"/>
        <v>1060</v>
      </c>
      <c r="DK123" s="86">
        <f t="shared" si="121"/>
        <v>5277</v>
      </c>
      <c r="DL123" s="86">
        <f t="shared" si="122"/>
        <v>1</v>
      </c>
      <c r="DM123" s="86">
        <f t="shared" si="123"/>
        <v>1</v>
      </c>
      <c r="DN123" s="86">
        <f t="shared" si="151"/>
        <v>1</v>
      </c>
      <c r="DO123" s="86"/>
      <c r="DP123" s="86"/>
      <c r="DQ123" s="86"/>
      <c r="DR123" s="63" t="e">
        <f>IF(#REF!="","",#REF!)</f>
        <v>#REF!</v>
      </c>
      <c r="DS123" s="57" t="s">
        <v>0</v>
      </c>
    </row>
    <row r="124" spans="1:123" x14ac:dyDescent="0.25">
      <c r="A124" t="s">
        <v>0</v>
      </c>
      <c r="B124" s="62" t="str">
        <f>IF(csv!E115="","",csv!S115)</f>
        <v>M70</v>
      </c>
      <c r="C124" s="36" t="s">
        <v>0</v>
      </c>
      <c r="D124" s="36" t="str">
        <f>IF(csv!E115="","",csv!E115)</f>
        <v>Vacant</v>
      </c>
      <c r="E124" s="36" t="str">
        <f>IF(csv!D115="","",csv!D115)</f>
        <v/>
      </c>
      <c r="F124" s="36" t="s">
        <v>0</v>
      </c>
      <c r="G124" s="86" t="str">
        <f>IF(csv!L115="","",csv!L115)</f>
        <v/>
      </c>
      <c r="H124" s="86" t="str">
        <f>IF(csv!M115="","",csv!M115)</f>
        <v>0</v>
      </c>
      <c r="I124" s="36" t="s">
        <v>0</v>
      </c>
      <c r="J124" s="36" t="str">
        <f>IF(csv!O115="","",csv!O115)</f>
        <v/>
      </c>
      <c r="K124" s="36" t="str">
        <f>IF(csv!P115="","",csv!P115)</f>
        <v/>
      </c>
      <c r="L124" s="36" t="s">
        <v>0</v>
      </c>
      <c r="M124" s="79" t="str">
        <f>IF(csv!Q115="","",csv!Q115)</f>
        <v/>
      </c>
      <c r="N124" s="57" t="s">
        <v>0</v>
      </c>
      <c r="O124" s="62" t="str">
        <f>IF(csv!E115="","",csv!S115)</f>
        <v>M70</v>
      </c>
      <c r="P124" s="86">
        <f>IF(O124="","",IF(COUNTIF(O$11:O123,O124)=0,P123+1,P123))</f>
        <v>11</v>
      </c>
      <c r="Q124" s="102">
        <f t="shared" si="98"/>
        <v>103</v>
      </c>
      <c r="R124" s="103" t="str" cm="1">
        <f t="array" ref="R124">IF(S124="","",INDEX(natjecanjeStaze_naziv,MATCH(S124,natjecanjeStaze_stazaId,0)))</f>
        <v/>
      </c>
      <c r="S124" s="63" t="str">
        <f t="shared" si="99"/>
        <v/>
      </c>
      <c r="T124" s="57" t="s">
        <v>0</v>
      </c>
      <c r="U124" s="191" t="str">
        <f t="shared" si="100"/>
        <v>M70</v>
      </c>
      <c r="V124" s="57" t="s">
        <v>0</v>
      </c>
      <c r="W124" s="62" t="str">
        <f t="shared" si="124"/>
        <v/>
      </c>
      <c r="X124" s="86" t="str">
        <f t="shared" si="101"/>
        <v/>
      </c>
      <c r="Y124" s="36" t="str">
        <f t="shared" si="125"/>
        <v/>
      </c>
      <c r="Z124" s="79" t="str">
        <f>IF(Y124="","",MAX(Z$11:Z123)+1)</f>
        <v/>
      </c>
      <c r="AA124" s="57" t="s">
        <v>0</v>
      </c>
      <c r="AB124" s="149"/>
      <c r="AC124" s="57" t="s">
        <v>0</v>
      </c>
      <c r="AD124" s="23" t="str">
        <f t="shared" si="126"/>
        <v/>
      </c>
      <c r="AE124" s="57" t="s">
        <v>0</v>
      </c>
      <c r="AF124" s="191" t="str">
        <f t="shared" si="127"/>
        <v/>
      </c>
      <c r="AG124" s="57" t="s">
        <v>0</v>
      </c>
      <c r="AH124" s="62" t="str">
        <f t="shared" si="128"/>
        <v/>
      </c>
      <c r="AI124" s="36" t="str">
        <f t="shared" si="129"/>
        <v/>
      </c>
      <c r="AJ124" s="86" t="str">
        <f t="shared" si="102"/>
        <v/>
      </c>
      <c r="AK124" s="36" t="str" cm="1">
        <f t="array" ref="AK124">IF(AJ124="",""&amp;AI124,IF(AJ124="NEMA",AI124,INDEX(klub_naziv,MATCH(INDEX(klubAlias_klubId,AJ124),klub_id,0))))</f>
        <v/>
      </c>
      <c r="AL124" s="36" t="str" cm="1">
        <f t="array" ref="AL124">IFERROR(INDEX(registarNatjecatelji,CG124,4),"")</f>
        <v/>
      </c>
      <c r="AM124" s="86" t="str">
        <f t="shared" si="130"/>
        <v/>
      </c>
      <c r="AN124" s="79" t="str">
        <f t="shared" si="131"/>
        <v/>
      </c>
      <c r="AO124" s="57" t="s">
        <v>0</v>
      </c>
      <c r="AP124" s="95" t="str">
        <f>IF(AJ124&lt;&gt;"NEMA","",IF(IFERROR(MATCH(AI124,AI$11:AI123,0),0)&lt;&gt;0,"",AI124))</f>
        <v/>
      </c>
      <c r="AQ124" s="57" t="s">
        <v>0</v>
      </c>
      <c r="AR124" s="149"/>
      <c r="AS124" s="57" t="s">
        <v>0</v>
      </c>
      <c r="AT124" s="62" t="str">
        <f t="shared" si="132"/>
        <v/>
      </c>
      <c r="AU124" s="36" t="str">
        <f>IF(AT124="","",MAX(AU$11:AU123)+1)</f>
        <v/>
      </c>
      <c r="AV124" s="36" t="str">
        <f t="shared" si="133"/>
        <v/>
      </c>
      <c r="AW124" s="36" t="str">
        <f t="shared" si="134"/>
        <v/>
      </c>
      <c r="AX124" s="36" t="str">
        <f>IF(AR124="","",MAX(AX$11:AX123)+1)</f>
        <v/>
      </c>
      <c r="AY124" s="103" t="str">
        <f t="shared" si="135"/>
        <v/>
      </c>
      <c r="AZ124" s="79" t="str">
        <f t="shared" si="136"/>
        <v/>
      </c>
      <c r="BA124" s="57" t="s">
        <v>0</v>
      </c>
      <c r="BB124" s="23" t="str">
        <f t="shared" si="137"/>
        <v/>
      </c>
      <c r="BC124" s="57" t="s">
        <v>0</v>
      </c>
      <c r="BD124" s="191" t="str">
        <f t="shared" si="138"/>
        <v/>
      </c>
      <c r="BE124" s="57" t="s">
        <v>0</v>
      </c>
      <c r="BF124" s="68" t="str">
        <f t="shared" si="139"/>
        <v/>
      </c>
      <c r="BG124" s="102" t="str">
        <f t="shared" si="140"/>
        <v>0</v>
      </c>
      <c r="BH124" s="238" t="str">
        <f t="shared" si="141"/>
        <v/>
      </c>
      <c r="BI124" s="239" t="str">
        <f t="shared" si="103"/>
        <v/>
      </c>
      <c r="BJ124" s="57" t="s">
        <v>0</v>
      </c>
      <c r="BK124" s="62" t="str">
        <f t="shared" si="142"/>
        <v>Vacant</v>
      </c>
      <c r="BL124" s="36" t="str">
        <f t="shared" si="143"/>
        <v/>
      </c>
      <c r="BM124" s="86" t="str">
        <f t="shared" si="104"/>
        <v/>
      </c>
      <c r="BN124" s="86" t="str">
        <f t="shared" si="105"/>
        <v/>
      </c>
      <c r="BO124" s="36" t="str">
        <f t="shared" si="106"/>
        <v/>
      </c>
      <c r="BP124" s="79" t="str">
        <f t="shared" si="107"/>
        <v/>
      </c>
      <c r="BQ124" s="57" t="s">
        <v>0</v>
      </c>
      <c r="BR124" s="95" t="str">
        <f t="shared" si="108"/>
        <v/>
      </c>
      <c r="BS124" s="57" t="s">
        <v>0</v>
      </c>
      <c r="BT124" s="23" t="str">
        <f>IF(OR(BB124&lt;&gt;"NEMA",BR124&lt;&gt;""),"","SELECT '"&amp;BA124&amp;"',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4" s="57" t="s">
        <v>0</v>
      </c>
      <c r="BV124" s="172"/>
      <c r="BW124" s="172"/>
      <c r="BX124" s="172"/>
      <c r="BY124" s="57" t="s">
        <v>0</v>
      </c>
      <c r="BZ124" s="62" t="str">
        <f t="shared" si="109"/>
        <v/>
      </c>
      <c r="CA124" s="63" t="str">
        <f t="shared" si="144"/>
        <v/>
      </c>
      <c r="CB124" s="57" t="s">
        <v>0</v>
      </c>
      <c r="CC124" s="62" t="str">
        <f t="shared" si="110"/>
        <v/>
      </c>
      <c r="CD124" s="63" t="str">
        <f t="shared" si="145"/>
        <v/>
      </c>
      <c r="CE124" s="57" t="s">
        <v>0</v>
      </c>
      <c r="CF124" s="62" t="str">
        <f t="shared" si="111"/>
        <v/>
      </c>
      <c r="CG124" s="63" t="str">
        <f t="shared" si="146"/>
        <v/>
      </c>
      <c r="CH124" s="57" t="s">
        <v>0</v>
      </c>
      <c r="CI124" s="68" t="str">
        <f t="shared" si="147"/>
        <v/>
      </c>
      <c r="CJ124" s="86" t="str" cm="1">
        <f t="array" ref="CJ124">IF(CI124="","",INDEX(imePrezime_id,CI124,0))</f>
        <v/>
      </c>
      <c r="CK124" s="63" t="str">
        <f t="shared" si="112"/>
        <v/>
      </c>
      <c r="CL124" s="57" t="s">
        <v>0</v>
      </c>
      <c r="CM124" s="23" t="str">
        <f t="shared" si="113"/>
        <v/>
      </c>
      <c r="CN124" s="57" t="s">
        <v>0</v>
      </c>
      <c r="CO124" s="149"/>
      <c r="CP124" s="57" t="s">
        <v>0</v>
      </c>
      <c r="CQ124" s="62" t="str">
        <f t="shared" si="114"/>
        <v/>
      </c>
      <c r="CR124" s="86" t="str">
        <f>IF(CO124="","",MAX(CR$11:CR123)+1)</f>
        <v/>
      </c>
      <c r="CS124" s="63" t="str">
        <f t="shared" si="115"/>
        <v/>
      </c>
      <c r="CT124" s="57" t="s">
        <v>0</v>
      </c>
      <c r="CU124" s="23" t="str">
        <f t="shared" si="148"/>
        <v/>
      </c>
      <c r="CV124" s="57" t="s">
        <v>0</v>
      </c>
      <c r="CW124" s="72" t="str">
        <f>IF(AND(CG124="NEMA",CK124=""),MAX(CW$11:CW123)+1,"")</f>
        <v/>
      </c>
      <c r="CX124" t="s">
        <v>0</v>
      </c>
      <c r="CY124" s="152" t="str">
        <f t="shared" si="116"/>
        <v>M</v>
      </c>
      <c r="CZ124" t="s">
        <v>0</v>
      </c>
      <c r="DA124" s="62" t="str">
        <f t="shared" si="117"/>
        <v/>
      </c>
      <c r="DB124" s="79" t="str">
        <f t="shared" si="118"/>
        <v/>
      </c>
      <c r="DC124" t="s">
        <v>0</v>
      </c>
      <c r="DD124" s="23" t="str">
        <f t="shared" si="149"/>
        <v/>
      </c>
      <c r="DE124" s="57" t="s">
        <v>0</v>
      </c>
      <c r="DF124" s="95" t="str">
        <f t="shared" si="119"/>
        <v/>
      </c>
      <c r="DG124" s="57" t="s">
        <v>0</v>
      </c>
      <c r="DH124" s="68" t="str">
        <f>IF(BZ124="","",MAX(DH$11:DH123)+1)</f>
        <v/>
      </c>
      <c r="DI124" s="86" t="str">
        <f t="shared" si="120"/>
        <v/>
      </c>
      <c r="DJ124" s="86" t="str">
        <f t="shared" si="150"/>
        <v/>
      </c>
      <c r="DK124" s="86" t="str">
        <f t="shared" si="121"/>
        <v/>
      </c>
      <c r="DL124" s="86" t="str">
        <f t="shared" si="122"/>
        <v/>
      </c>
      <c r="DM124" s="86" t="str">
        <f t="shared" si="123"/>
        <v/>
      </c>
      <c r="DN124" s="86" t="str">
        <f t="shared" si="151"/>
        <v/>
      </c>
      <c r="DO124" s="86"/>
      <c r="DP124" s="86"/>
      <c r="DQ124" s="86"/>
      <c r="DR124" s="63" t="e">
        <f>IF(#REF!="","",#REF!)</f>
        <v>#REF!</v>
      </c>
      <c r="DS124" s="57" t="s">
        <v>0</v>
      </c>
    </row>
    <row r="125" spans="1:123" x14ac:dyDescent="0.25">
      <c r="A125" t="s">
        <v>0</v>
      </c>
      <c r="B125" s="62" t="str">
        <f>IF(csv!E116="","",csv!S116)</f>
        <v>M70</v>
      </c>
      <c r="C125" s="36" t="s">
        <v>0</v>
      </c>
      <c r="D125" s="36" t="str">
        <f>IF(csv!E116="","",csv!E116)</f>
        <v>Vacant</v>
      </c>
      <c r="E125" s="36" t="str">
        <f>IF(csv!D116="","",csv!D116)</f>
        <v/>
      </c>
      <c r="F125" s="36" t="s">
        <v>0</v>
      </c>
      <c r="G125" s="86" t="str">
        <f>IF(csv!L116="","",csv!L116)</f>
        <v/>
      </c>
      <c r="H125" s="86" t="str">
        <f>IF(csv!M116="","",csv!M116)</f>
        <v>0</v>
      </c>
      <c r="I125" s="36" t="s">
        <v>0</v>
      </c>
      <c r="J125" s="36" t="str">
        <f>IF(csv!O116="","",csv!O116)</f>
        <v/>
      </c>
      <c r="K125" s="36" t="str">
        <f>IF(csv!P116="","",csv!P116)</f>
        <v/>
      </c>
      <c r="L125" s="36" t="s">
        <v>0</v>
      </c>
      <c r="M125" s="79" t="str">
        <f>IF(csv!Q116="","",csv!Q116)</f>
        <v/>
      </c>
      <c r="N125" s="57" t="s">
        <v>0</v>
      </c>
      <c r="O125" s="62" t="str">
        <f>IF(csv!E116="","",csv!S116)</f>
        <v>M70</v>
      </c>
      <c r="P125" s="86">
        <f>IF(O125="","",IF(COUNTIF(O$11:O124,O125)=0,P124+1,P124))</f>
        <v>11</v>
      </c>
      <c r="Q125" s="102">
        <f t="shared" si="98"/>
        <v>103</v>
      </c>
      <c r="R125" s="103" t="str" cm="1">
        <f t="array" ref="R125">IF(S125="","",INDEX(natjecanjeStaze_naziv,MATCH(S125,natjecanjeStaze_stazaId,0)))</f>
        <v/>
      </c>
      <c r="S125" s="63" t="str">
        <f t="shared" si="99"/>
        <v/>
      </c>
      <c r="T125" s="57" t="s">
        <v>0</v>
      </c>
      <c r="U125" s="191" t="str">
        <f t="shared" si="100"/>
        <v>M70</v>
      </c>
      <c r="V125" s="57" t="s">
        <v>0</v>
      </c>
      <c r="W125" s="62" t="str">
        <f t="shared" si="124"/>
        <v/>
      </c>
      <c r="X125" s="86" t="str">
        <f t="shared" si="101"/>
        <v/>
      </c>
      <c r="Y125" s="36" t="str">
        <f t="shared" si="125"/>
        <v/>
      </c>
      <c r="Z125" s="79" t="str">
        <f>IF(Y125="","",MAX(Z$11:Z124)+1)</f>
        <v/>
      </c>
      <c r="AA125" s="57" t="s">
        <v>0</v>
      </c>
      <c r="AB125" s="149"/>
      <c r="AC125" s="57" t="s">
        <v>0</v>
      </c>
      <c r="AD125" s="23" t="str">
        <f t="shared" si="126"/>
        <v/>
      </c>
      <c r="AE125" s="57" t="s">
        <v>0</v>
      </c>
      <c r="AF125" s="191" t="str">
        <f t="shared" si="127"/>
        <v/>
      </c>
      <c r="AG125" s="57" t="s">
        <v>0</v>
      </c>
      <c r="AH125" s="62" t="str">
        <f t="shared" si="128"/>
        <v/>
      </c>
      <c r="AI125" s="36" t="str">
        <f t="shared" si="129"/>
        <v/>
      </c>
      <c r="AJ125" s="86" t="str">
        <f t="shared" si="102"/>
        <v/>
      </c>
      <c r="AK125" s="36" t="str" cm="1">
        <f t="array" ref="AK125">IF(AJ125="",""&amp;AI125,IF(AJ125="NEMA",AI125,INDEX(klub_naziv,MATCH(INDEX(klubAlias_klubId,AJ125),klub_id,0))))</f>
        <v/>
      </c>
      <c r="AL125" s="36" t="str" cm="1">
        <f t="array" ref="AL125">IFERROR(INDEX(registarNatjecatelji,CG125,4),"")</f>
        <v/>
      </c>
      <c r="AM125" s="86" t="str">
        <f t="shared" si="130"/>
        <v/>
      </c>
      <c r="AN125" s="79" t="str">
        <f t="shared" si="131"/>
        <v/>
      </c>
      <c r="AO125" s="57" t="s">
        <v>0</v>
      </c>
      <c r="AP125" s="95" t="str">
        <f>IF(AJ125&lt;&gt;"NEMA","",IF(IFERROR(MATCH(AI125,AI$11:AI124,0),0)&lt;&gt;0,"",AI125))</f>
        <v/>
      </c>
      <c r="AQ125" s="57" t="s">
        <v>0</v>
      </c>
      <c r="AR125" s="149"/>
      <c r="AS125" s="57" t="s">
        <v>0</v>
      </c>
      <c r="AT125" s="62" t="str">
        <f t="shared" si="132"/>
        <v/>
      </c>
      <c r="AU125" s="36" t="str">
        <f>IF(AT125="","",MAX(AU$11:AU124)+1)</f>
        <v/>
      </c>
      <c r="AV125" s="36" t="str">
        <f t="shared" si="133"/>
        <v/>
      </c>
      <c r="AW125" s="36" t="str">
        <f t="shared" si="134"/>
        <v/>
      </c>
      <c r="AX125" s="36" t="str">
        <f>IF(AR125="","",MAX(AX$11:AX124)+1)</f>
        <v/>
      </c>
      <c r="AY125" s="103" t="str">
        <f t="shared" si="135"/>
        <v/>
      </c>
      <c r="AZ125" s="79" t="str">
        <f t="shared" si="136"/>
        <v/>
      </c>
      <c r="BA125" s="57" t="s">
        <v>0</v>
      </c>
      <c r="BB125" s="23" t="str">
        <f t="shared" si="137"/>
        <v/>
      </c>
      <c r="BC125" s="57" t="s">
        <v>0</v>
      </c>
      <c r="BD125" s="191" t="str">
        <f t="shared" si="138"/>
        <v/>
      </c>
      <c r="BE125" s="57" t="s">
        <v>0</v>
      </c>
      <c r="BF125" s="68" t="str">
        <f t="shared" si="139"/>
        <v/>
      </c>
      <c r="BG125" s="102" t="str">
        <f t="shared" si="140"/>
        <v>0</v>
      </c>
      <c r="BH125" s="238" t="str">
        <f t="shared" si="141"/>
        <v/>
      </c>
      <c r="BI125" s="239" t="str">
        <f t="shared" si="103"/>
        <v/>
      </c>
      <c r="BJ125" s="57" t="s">
        <v>0</v>
      </c>
      <c r="BK125" s="62" t="str">
        <f t="shared" si="142"/>
        <v>Vacant</v>
      </c>
      <c r="BL125" s="36" t="str">
        <f t="shared" si="143"/>
        <v/>
      </c>
      <c r="BM125" s="86" t="str">
        <f t="shared" si="104"/>
        <v/>
      </c>
      <c r="BN125" s="86" t="str">
        <f t="shared" si="105"/>
        <v/>
      </c>
      <c r="BO125" s="36" t="str">
        <f t="shared" si="106"/>
        <v/>
      </c>
      <c r="BP125" s="79" t="str">
        <f t="shared" si="107"/>
        <v/>
      </c>
      <c r="BQ125" s="57" t="s">
        <v>0</v>
      </c>
      <c r="BR125" s="95" t="str">
        <f t="shared" si="108"/>
        <v/>
      </c>
      <c r="BS125" s="57" t="s">
        <v>0</v>
      </c>
      <c r="BT125" s="23" t="str">
        <f>IF(OR(BB125&lt;&gt;"NEMA",BR125&lt;&gt;""),"","SELECT '"&amp;BA125&amp;"',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5" s="57" t="s">
        <v>0</v>
      </c>
      <c r="BV125" s="172"/>
      <c r="BW125" s="172"/>
      <c r="BX125" s="172"/>
      <c r="BY125" s="57" t="s">
        <v>0</v>
      </c>
      <c r="BZ125" s="62" t="str">
        <f t="shared" si="109"/>
        <v/>
      </c>
      <c r="CA125" s="63" t="str">
        <f t="shared" si="144"/>
        <v/>
      </c>
      <c r="CB125" s="57" t="s">
        <v>0</v>
      </c>
      <c r="CC125" s="62" t="str">
        <f t="shared" si="110"/>
        <v/>
      </c>
      <c r="CD125" s="63" t="str">
        <f t="shared" si="145"/>
        <v/>
      </c>
      <c r="CE125" s="57" t="s">
        <v>0</v>
      </c>
      <c r="CF125" s="62" t="str">
        <f t="shared" si="111"/>
        <v/>
      </c>
      <c r="CG125" s="63" t="str">
        <f t="shared" si="146"/>
        <v/>
      </c>
      <c r="CH125" s="57" t="s">
        <v>0</v>
      </c>
      <c r="CI125" s="68" t="str">
        <f t="shared" si="147"/>
        <v/>
      </c>
      <c r="CJ125" s="86" t="str" cm="1">
        <f t="array" ref="CJ125">IF(CI125="","",INDEX(imePrezime_id,CI125,0))</f>
        <v/>
      </c>
      <c r="CK125" s="63" t="str">
        <f t="shared" si="112"/>
        <v/>
      </c>
      <c r="CL125" s="57" t="s">
        <v>0</v>
      </c>
      <c r="CM125" s="23" t="str">
        <f t="shared" si="113"/>
        <v/>
      </c>
      <c r="CN125" s="57" t="s">
        <v>0</v>
      </c>
      <c r="CO125" s="149"/>
      <c r="CP125" s="57" t="s">
        <v>0</v>
      </c>
      <c r="CQ125" s="62" t="str">
        <f t="shared" si="114"/>
        <v/>
      </c>
      <c r="CR125" s="86" t="str">
        <f>IF(CO125="","",MAX(CR$11:CR124)+1)</f>
        <v/>
      </c>
      <c r="CS125" s="63" t="str">
        <f t="shared" si="115"/>
        <v/>
      </c>
      <c r="CT125" s="57" t="s">
        <v>0</v>
      </c>
      <c r="CU125" s="23" t="str">
        <f t="shared" si="148"/>
        <v/>
      </c>
      <c r="CV125" s="57" t="s">
        <v>0</v>
      </c>
      <c r="CW125" s="72" t="str">
        <f>IF(AND(CG125="NEMA",CK125=""),MAX(CW$11:CW124)+1,"")</f>
        <v/>
      </c>
      <c r="CX125" t="s">
        <v>0</v>
      </c>
      <c r="CY125" s="152" t="str">
        <f t="shared" si="116"/>
        <v>M</v>
      </c>
      <c r="CZ125" t="s">
        <v>0</v>
      </c>
      <c r="DA125" s="62" t="str">
        <f t="shared" si="117"/>
        <v/>
      </c>
      <c r="DB125" s="79" t="str">
        <f t="shared" si="118"/>
        <v/>
      </c>
      <c r="DC125" t="s">
        <v>0</v>
      </c>
      <c r="DD125" s="23" t="str">
        <f t="shared" si="149"/>
        <v/>
      </c>
      <c r="DE125" s="57" t="s">
        <v>0</v>
      </c>
      <c r="DF125" s="95" t="str">
        <f t="shared" si="119"/>
        <v/>
      </c>
      <c r="DG125" s="57" t="s">
        <v>0</v>
      </c>
      <c r="DH125" s="68" t="str">
        <f>IF(BZ125="","",MAX(DH$11:DH124)+1)</f>
        <v/>
      </c>
      <c r="DI125" s="86" t="str">
        <f t="shared" si="120"/>
        <v/>
      </c>
      <c r="DJ125" s="86" t="str">
        <f t="shared" si="150"/>
        <v/>
      </c>
      <c r="DK125" s="86" t="str">
        <f t="shared" si="121"/>
        <v/>
      </c>
      <c r="DL125" s="86" t="str">
        <f t="shared" si="122"/>
        <v/>
      </c>
      <c r="DM125" s="86" t="str">
        <f t="shared" si="123"/>
        <v/>
      </c>
      <c r="DN125" s="86" t="str">
        <f t="shared" si="151"/>
        <v/>
      </c>
      <c r="DO125" s="86"/>
      <c r="DP125" s="86"/>
      <c r="DQ125" s="86"/>
      <c r="DR125" s="63" t="e">
        <f>IF(#REF!="","",#REF!)</f>
        <v>#REF!</v>
      </c>
      <c r="DS125" s="57" t="s">
        <v>0</v>
      </c>
    </row>
    <row r="126" spans="1:123" x14ac:dyDescent="0.25">
      <c r="A126" t="s">
        <v>0</v>
      </c>
      <c r="B126" s="62" t="str">
        <f>IF(csv!E117="","",csv!S117)</f>
        <v>OPEN</v>
      </c>
      <c r="C126" s="36" t="s">
        <v>0</v>
      </c>
      <c r="D126" s="36" t="str">
        <f>IF(csv!E117="","",csv!E117)</f>
        <v>Tomislav</v>
      </c>
      <c r="E126" s="36" t="str">
        <f>IF(csv!D117="","",csv!D117)</f>
        <v>Filipcic</v>
      </c>
      <c r="F126" s="36" t="s">
        <v>0</v>
      </c>
      <c r="G126" s="86" t="str">
        <f>IF(csv!L117="","",csv!L117)</f>
        <v>39:54</v>
      </c>
      <c r="H126" s="86" t="str">
        <f>IF(csv!M117="","",csv!M117)</f>
        <v>0</v>
      </c>
      <c r="I126" s="36" t="s">
        <v>0</v>
      </c>
      <c r="J126" s="36" t="str">
        <f>IF(csv!O117="","",csv!O117)</f>
        <v/>
      </c>
      <c r="K126" s="36" t="str">
        <f>IF(csv!P117="","",csv!P117)</f>
        <v/>
      </c>
      <c r="L126" s="36" t="s">
        <v>0</v>
      </c>
      <c r="M126" s="79" t="str">
        <f>IF(csv!Q117="","",csv!Q117)</f>
        <v/>
      </c>
      <c r="N126" s="57" t="s">
        <v>0</v>
      </c>
      <c r="O126" s="62" t="str">
        <f>IF(csv!E117="","",csv!S117)</f>
        <v>OPEN</v>
      </c>
      <c r="P126" s="86">
        <f>IF(O126="","",IF(COUNTIF(O$11:O125,O126)=0,P125+1,P125))</f>
        <v>12</v>
      </c>
      <c r="Q126" s="102">
        <f t="shared" si="98"/>
        <v>291</v>
      </c>
      <c r="R126" s="103" t="str" cm="1">
        <f t="array" ref="R126">IF(S126="","",INDEX(natjecanjeStaze_naziv,MATCH(S126,natjecanjeStaze_stazaId,0)))</f>
        <v>Otvorena</v>
      </c>
      <c r="S126" s="63">
        <f t="shared" si="99"/>
        <v>1004</v>
      </c>
      <c r="T126" s="57" t="s">
        <v>0</v>
      </c>
      <c r="U126" s="191" t="str">
        <f t="shared" si="100"/>
        <v>Otvorena</v>
      </c>
      <c r="V126" s="57" t="s">
        <v>0</v>
      </c>
      <c r="W126" s="62" t="str">
        <f t="shared" si="124"/>
        <v/>
      </c>
      <c r="X126" s="86" t="str">
        <f t="shared" si="101"/>
        <v/>
      </c>
      <c r="Y126" s="36" t="str">
        <f t="shared" si="125"/>
        <v/>
      </c>
      <c r="Z126" s="79" t="str">
        <f>IF(Y126="","",MAX(Z$11:Z125)+1)</f>
        <v/>
      </c>
      <c r="AA126" s="57" t="s">
        <v>0</v>
      </c>
      <c r="AB126" s="149"/>
      <c r="AC126" s="57" t="s">
        <v>0</v>
      </c>
      <c r="AD126" s="23" t="str">
        <f t="shared" si="126"/>
        <v/>
      </c>
      <c r="AE126" s="57" t="s">
        <v>0</v>
      </c>
      <c r="AF126" s="191" t="str">
        <f t="shared" si="127"/>
        <v/>
      </c>
      <c r="AG126" s="57" t="s">
        <v>0</v>
      </c>
      <c r="AH126" s="62" t="str">
        <f t="shared" si="128"/>
        <v/>
      </c>
      <c r="AI126" s="36" t="str">
        <f t="shared" si="129"/>
        <v/>
      </c>
      <c r="AJ126" s="86" t="str">
        <f t="shared" si="102"/>
        <v/>
      </c>
      <c r="AK126" s="36" t="str" cm="1">
        <f t="array" ref="AK126">IF(AJ126="",""&amp;AI126,IF(AJ126="NEMA",AI126,INDEX(klub_naziv,MATCH(INDEX(klubAlias_klubId,AJ126),klub_id,0))))</f>
        <v/>
      </c>
      <c r="AL126" s="36" t="str" cm="1">
        <f t="array" ref="AL126">IFERROR(INDEX(registarNatjecatelji,CG126,4),"")</f>
        <v/>
      </c>
      <c r="AM126" s="86" t="str">
        <f t="shared" si="130"/>
        <v/>
      </c>
      <c r="AN126" s="79" t="str">
        <f t="shared" si="131"/>
        <v/>
      </c>
      <c r="AO126" s="57" t="s">
        <v>0</v>
      </c>
      <c r="AP126" s="95" t="str">
        <f>IF(AJ126&lt;&gt;"NEMA","",IF(IFERROR(MATCH(AI126,AI$11:AI125,0),0)&lt;&gt;0,"",AI126))</f>
        <v/>
      </c>
      <c r="AQ126" s="57" t="s">
        <v>0</v>
      </c>
      <c r="AR126" s="149"/>
      <c r="AS126" s="57" t="s">
        <v>0</v>
      </c>
      <c r="AT126" s="62" t="str">
        <f t="shared" si="132"/>
        <v/>
      </c>
      <c r="AU126" s="36" t="str">
        <f>IF(AT126="","",MAX(AU$11:AU125)+1)</f>
        <v/>
      </c>
      <c r="AV126" s="36" t="str">
        <f t="shared" si="133"/>
        <v/>
      </c>
      <c r="AW126" s="36" t="str">
        <f t="shared" si="134"/>
        <v/>
      </c>
      <c r="AX126" s="36" t="str">
        <f>IF(AR126="","",MAX(AX$11:AX125)+1)</f>
        <v/>
      </c>
      <c r="AY126" s="103" t="str">
        <f t="shared" si="135"/>
        <v/>
      </c>
      <c r="AZ126" s="79" t="str">
        <f t="shared" si="136"/>
        <v/>
      </c>
      <c r="BA126" s="57" t="s">
        <v>0</v>
      </c>
      <c r="BB126" s="23" t="str">
        <f t="shared" si="137"/>
        <v/>
      </c>
      <c r="BC126" s="57" t="s">
        <v>0</v>
      </c>
      <c r="BD126" s="191" t="str">
        <f t="shared" si="138"/>
        <v/>
      </c>
      <c r="BE126" s="57" t="s">
        <v>0</v>
      </c>
      <c r="BF126" s="68" t="str">
        <f t="shared" si="139"/>
        <v>39:54</v>
      </c>
      <c r="BG126" s="102" t="str">
        <f t="shared" si="140"/>
        <v>0</v>
      </c>
      <c r="BH126" s="238">
        <f t="shared" si="141"/>
        <v>2394</v>
      </c>
      <c r="BI126" s="239">
        <f t="shared" si="103"/>
        <v>1</v>
      </c>
      <c r="BJ126" s="57" t="s">
        <v>0</v>
      </c>
      <c r="BK126" s="62" t="str">
        <f t="shared" si="142"/>
        <v>Tomislav</v>
      </c>
      <c r="BL126" s="36" t="str">
        <f t="shared" si="143"/>
        <v>Filipcic</v>
      </c>
      <c r="BM126" s="86" t="str">
        <f t="shared" si="104"/>
        <v>NEMA</v>
      </c>
      <c r="BN126" s="86" t="str">
        <f t="shared" si="105"/>
        <v>NEMA</v>
      </c>
      <c r="BO126" s="36" t="str">
        <f t="shared" si="106"/>
        <v>Tomislav</v>
      </c>
      <c r="BP126" s="79" t="str">
        <f t="shared" si="107"/>
        <v>Filipcic</v>
      </c>
      <c r="BQ126" s="57" t="s">
        <v>0</v>
      </c>
      <c r="BR126" s="95" t="str">
        <f t="shared" si="108"/>
        <v>Tomislav Filipcic</v>
      </c>
      <c r="BS126" s="57" t="s">
        <v>0</v>
      </c>
      <c r="BT126" s="23" t="str">
        <f>IF(OR(BB126&lt;&gt;"NEMA",BR126&lt;&gt;""),"","SELECT '"&amp;BA126&amp;"',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6" s="57" t="s">
        <v>0</v>
      </c>
      <c r="BV126" s="172"/>
      <c r="BW126" s="172"/>
      <c r="BX126" s="172"/>
      <c r="BY126" s="57" t="s">
        <v>0</v>
      </c>
      <c r="BZ126" s="62" t="str">
        <f t="shared" si="109"/>
        <v>Tomislav – Filipcic – OPEN</v>
      </c>
      <c r="CA126" s="63" t="str">
        <f t="shared" si="144"/>
        <v>NEMA</v>
      </c>
      <c r="CB126" s="57" t="s">
        <v>0</v>
      </c>
      <c r="CC126" s="62" t="str">
        <f t="shared" si="110"/>
        <v>Tomislav – Filipcic</v>
      </c>
      <c r="CD126" s="63" t="str">
        <f t="shared" si="145"/>
        <v>NEMA</v>
      </c>
      <c r="CE126" s="57" t="s">
        <v>0</v>
      </c>
      <c r="CF126" s="62" t="str">
        <f t="shared" si="111"/>
        <v>Tomislav – Filipcic</v>
      </c>
      <c r="CG126" s="63" t="str">
        <f t="shared" si="146"/>
        <v>NEMA</v>
      </c>
      <c r="CH126" s="57" t="s">
        <v>0</v>
      </c>
      <c r="CI126" s="68" t="str">
        <f t="shared" si="147"/>
        <v/>
      </c>
      <c r="CJ126" s="86" t="str" cm="1">
        <f t="array" ref="CJ126">IF(CI126="","",INDEX(imePrezime_id,CI126,0))</f>
        <v/>
      </c>
      <c r="CK126" s="63" t="str">
        <f t="shared" si="112"/>
        <v/>
      </c>
      <c r="CL126" s="57" t="s">
        <v>0</v>
      </c>
      <c r="CM126" s="23" t="str">
        <f t="shared" si="113"/>
        <v>SELECT 'Tomislav – Filipcic', ime, prezime FROM imeprezime WHERE ime LIKE '%omisla%' Or prezime LIKE '%ilipci%' Or ime LIKE '%ilipci%' Or prezime LIKE '%omisla%' ORDER BY ime, prezime;</v>
      </c>
      <c r="CN126" s="57" t="s">
        <v>0</v>
      </c>
      <c r="CO126" s="149"/>
      <c r="CP126" s="57" t="s">
        <v>0</v>
      </c>
      <c r="CQ126" s="62" t="str">
        <f t="shared" si="114"/>
        <v/>
      </c>
      <c r="CR126" s="86" t="str">
        <f>IF(CO126="","",MAX(CR$11:CR125)+1)</f>
        <v/>
      </c>
      <c r="CS126" s="63" t="str">
        <f t="shared" si="115"/>
        <v/>
      </c>
      <c r="CT126" s="57" t="s">
        <v>0</v>
      </c>
      <c r="CU126" s="23" t="str">
        <f t="shared" si="148"/>
        <v/>
      </c>
      <c r="CV126" s="57" t="s">
        <v>0</v>
      </c>
      <c r="CW126" s="72">
        <f>IF(AND(CG126="NEMA",CK126=""),MAX(CW$11:CW125)+1,"")</f>
        <v>1004</v>
      </c>
      <c r="CX126" t="s">
        <v>0</v>
      </c>
      <c r="CY126" s="152" t="str">
        <f t="shared" si="116"/>
        <v>O</v>
      </c>
      <c r="CZ126" t="s">
        <v>0</v>
      </c>
      <c r="DA126" s="62" t="str">
        <f t="shared" si="117"/>
        <v/>
      </c>
      <c r="DB126" s="79" t="str">
        <f t="shared" si="118"/>
        <v>INSERT INTO imeprezime (id,osoba_id,rbr,ime,prezime,klub_id,identitet_id,sintaksa_id,info,aktivno,dnevnik_id) VALUES (1004,Null,1,'Tomislav','Filipcic',(SELECT id FROM klub WHERE naziv = ''),Null,1,'',1,);</v>
      </c>
      <c r="DC126" t="s">
        <v>0</v>
      </c>
      <c r="DD126" s="23" t="str">
        <f t="shared" si="149"/>
        <v>INSERT INTO imeprezime (id,osoba_id,rbr,ime,prezime,klub_id,identitet_id,sintaksa_id,info,aktivno,dnevnik_id) VALUES (1004,Null,1,'Tomislav','Filipcic',(SELECT id FROM klub WHERE naziv = ''),Null,1,'',1,);</v>
      </c>
      <c r="DE126" s="57" t="s">
        <v>0</v>
      </c>
      <c r="DF126" s="95" t="str">
        <f t="shared" si="119"/>
        <v>novo</v>
      </c>
      <c r="DG126" s="57" t="s">
        <v>0</v>
      </c>
      <c r="DH126" s="68">
        <f>IF(BZ126="","",MAX(DH$11:DH125)+1)</f>
        <v>1093</v>
      </c>
      <c r="DI126" s="86">
        <f t="shared" si="120"/>
        <v>1004</v>
      </c>
      <c r="DJ126" s="86">
        <f t="shared" si="150"/>
        <v>1004</v>
      </c>
      <c r="DK126" s="86">
        <f t="shared" si="121"/>
        <v>2394</v>
      </c>
      <c r="DL126" s="86">
        <f t="shared" si="122"/>
        <v>1</v>
      </c>
      <c r="DM126" s="86">
        <f t="shared" si="123"/>
        <v>0</v>
      </c>
      <c r="DN126" s="86">
        <f t="shared" si="151"/>
        <v>13</v>
      </c>
      <c r="DO126" s="86"/>
      <c r="DP126" s="86"/>
      <c r="DQ126" s="86"/>
      <c r="DR126" s="63" t="e">
        <f>IF(#REF!="","",#REF!)</f>
        <v>#REF!</v>
      </c>
      <c r="DS126" s="57" t="s">
        <v>0</v>
      </c>
    </row>
    <row r="127" spans="1:123" x14ac:dyDescent="0.25">
      <c r="A127" t="s">
        <v>0</v>
      </c>
      <c r="B127" s="62" t="str">
        <f>IF(csv!E118="","",csv!S118)</f>
        <v>OPEN</v>
      </c>
      <c r="C127" s="36" t="s">
        <v>0</v>
      </c>
      <c r="D127" s="36" t="str">
        <f>IF(csv!E118="","",csv!E118)</f>
        <v>Ivana</v>
      </c>
      <c r="E127" s="36" t="str">
        <f>IF(csv!D118="","",csv!D118)</f>
        <v>Žitnik</v>
      </c>
      <c r="F127" s="36" t="s">
        <v>0</v>
      </c>
      <c r="G127" s="86" t="str">
        <f>IF(csv!L118="","",csv!L118)</f>
        <v>40:06</v>
      </c>
      <c r="H127" s="86" t="str">
        <f>IF(csv!M118="","",csv!M118)</f>
        <v>0</v>
      </c>
      <c r="I127" s="36" t="s">
        <v>0</v>
      </c>
      <c r="J127" s="36" t="str">
        <f>IF(csv!O118="","",csv!O118)</f>
        <v>KAP</v>
      </c>
      <c r="K127" s="36" t="str">
        <f>IF(csv!P118="","",csv!P118)</f>
        <v>OK Kapela</v>
      </c>
      <c r="L127" s="36" t="s">
        <v>0</v>
      </c>
      <c r="M127" s="79" t="str">
        <f>IF(csv!Q118="","",csv!Q118)</f>
        <v>CRO</v>
      </c>
      <c r="N127" s="57" t="s">
        <v>0</v>
      </c>
      <c r="O127" s="62" t="str">
        <f>IF(csv!E118="","",csv!S118)</f>
        <v>OPEN</v>
      </c>
      <c r="P127" s="86">
        <f>IF(O127="","",IF(COUNTIF(O$11:O126,O127)=0,P126+1,P126))</f>
        <v>12</v>
      </c>
      <c r="Q127" s="102">
        <f t="shared" si="98"/>
        <v>291</v>
      </c>
      <c r="R127" s="103" t="str" cm="1">
        <f t="array" ref="R127">IF(S127="","",INDEX(natjecanjeStaze_naziv,MATCH(S127,natjecanjeStaze_stazaId,0)))</f>
        <v>Otvorena</v>
      </c>
      <c r="S127" s="63">
        <f t="shared" si="99"/>
        <v>1004</v>
      </c>
      <c r="T127" s="57" t="s">
        <v>0</v>
      </c>
      <c r="U127" s="191" t="str">
        <f t="shared" si="100"/>
        <v>Otvorena</v>
      </c>
      <c r="V127" s="57" t="s">
        <v>0</v>
      </c>
      <c r="W127" s="62" t="str">
        <f t="shared" si="124"/>
        <v>CRO</v>
      </c>
      <c r="X127" s="86">
        <f t="shared" si="101"/>
        <v>1</v>
      </c>
      <c r="Y127" s="36" t="str">
        <f t="shared" si="125"/>
        <v/>
      </c>
      <c r="Z127" s="79" t="str">
        <f>IF(Y127="","",MAX(Z$11:Z126)+1)</f>
        <v/>
      </c>
      <c r="AA127" s="57" t="s">
        <v>0</v>
      </c>
      <c r="AB127" s="149"/>
      <c r="AC127" s="57" t="s">
        <v>0</v>
      </c>
      <c r="AD127" s="23" t="str">
        <f t="shared" si="126"/>
        <v/>
      </c>
      <c r="AE127" s="57" t="s">
        <v>0</v>
      </c>
      <c r="AF127" s="191" t="str">
        <f t="shared" si="127"/>
        <v>CRO</v>
      </c>
      <c r="AG127" s="57" t="s">
        <v>0</v>
      </c>
      <c r="AH127" s="62" t="str">
        <f t="shared" si="128"/>
        <v>KAP</v>
      </c>
      <c r="AI127" s="36" t="str">
        <f t="shared" si="129"/>
        <v>OK Kapela</v>
      </c>
      <c r="AJ127" s="86" t="str">
        <f t="shared" si="102"/>
        <v/>
      </c>
      <c r="AK127" s="36" t="str" cm="1">
        <f t="array" ref="AK127">IF(AJ127="",""&amp;AI127,IF(AJ127="NEMA",AI127,INDEX(klub_naziv,MATCH(INDEX(klubAlias_klubId,AJ127),klub_id,0))))</f>
        <v>OK Kapela</v>
      </c>
      <c r="AL127" s="36" t="str" cm="1">
        <f t="array" ref="AL127">IFERROR(INDEX(registarNatjecatelji,CG127,4),"")</f>
        <v>OK Kapela</v>
      </c>
      <c r="AM127" s="86" t="str">
        <f t="shared" si="130"/>
        <v/>
      </c>
      <c r="AN127" s="79" t="str">
        <f t="shared" si="131"/>
        <v>OK Kapela</v>
      </c>
      <c r="AO127" s="57" t="s">
        <v>0</v>
      </c>
      <c r="AP127" s="95" t="str">
        <f>IF(AJ127&lt;&gt;"NEMA","",IF(IFERROR(MATCH(AI127,AI$11:AI126,0),0)&lt;&gt;0,"",AI127))</f>
        <v/>
      </c>
      <c r="AQ127" s="57" t="s">
        <v>0</v>
      </c>
      <c r="AR127" s="149"/>
      <c r="AS127" s="57" t="s">
        <v>0</v>
      </c>
      <c r="AT127" s="62" t="str">
        <f t="shared" si="132"/>
        <v/>
      </c>
      <c r="AU127" s="36" t="str">
        <f>IF(AT127="","",MAX(AU$11:AU126)+1)</f>
        <v/>
      </c>
      <c r="AV127" s="36" t="str">
        <f t="shared" si="133"/>
        <v/>
      </c>
      <c r="AW127" s="36" t="str">
        <f t="shared" si="134"/>
        <v/>
      </c>
      <c r="AX127" s="36" t="str">
        <f>IF(AR127="","",MAX(AX$11:AX126)+1)</f>
        <v/>
      </c>
      <c r="AY127" s="103" t="str">
        <f t="shared" si="135"/>
        <v/>
      </c>
      <c r="AZ127" s="79" t="str">
        <f t="shared" si="136"/>
        <v/>
      </c>
      <c r="BA127" s="57" t="s">
        <v>0</v>
      </c>
      <c r="BB127" s="23" t="str">
        <f t="shared" si="137"/>
        <v/>
      </c>
      <c r="BC127" s="57" t="s">
        <v>0</v>
      </c>
      <c r="BD127" s="191" t="str">
        <f t="shared" si="138"/>
        <v>OK Kapela</v>
      </c>
      <c r="BE127" s="57" t="s">
        <v>0</v>
      </c>
      <c r="BF127" s="68" t="str">
        <f t="shared" si="139"/>
        <v>40:06</v>
      </c>
      <c r="BG127" s="102" t="str">
        <f t="shared" si="140"/>
        <v>0</v>
      </c>
      <c r="BH127" s="238">
        <f t="shared" si="141"/>
        <v>2406</v>
      </c>
      <c r="BI127" s="239">
        <f t="shared" si="103"/>
        <v>1</v>
      </c>
      <c r="BJ127" s="57" t="s">
        <v>0</v>
      </c>
      <c r="BK127" s="62" t="str">
        <f t="shared" si="142"/>
        <v>Ivana</v>
      </c>
      <c r="BL127" s="36" t="str">
        <f t="shared" si="143"/>
        <v>Žitnik</v>
      </c>
      <c r="BM127" s="86">
        <f t="shared" si="104"/>
        <v>1950</v>
      </c>
      <c r="BN127" s="86" t="str">
        <f t="shared" si="105"/>
        <v/>
      </c>
      <c r="BO127" s="36" t="str">
        <f t="shared" si="106"/>
        <v>Ivana</v>
      </c>
      <c r="BP127" s="79" t="str">
        <f t="shared" si="107"/>
        <v>Žitnik</v>
      </c>
      <c r="BQ127" s="57" t="s">
        <v>0</v>
      </c>
      <c r="BR127" s="95" t="str">
        <f t="shared" si="108"/>
        <v/>
      </c>
      <c r="BS127" s="57" t="s">
        <v>0</v>
      </c>
      <c r="BT127" s="23" t="str">
        <f>IF(OR(BB127&lt;&gt;"NEMA",BR127&lt;&gt;""),"","SELECT '"&amp;BA127&amp;"',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7" s="57" t="s">
        <v>0</v>
      </c>
      <c r="BV127" s="172"/>
      <c r="BW127" s="172"/>
      <c r="BX127" s="172"/>
      <c r="BY127" s="57" t="s">
        <v>0</v>
      </c>
      <c r="BZ127" s="62" t="str">
        <f t="shared" si="109"/>
        <v>Ivana – Žitnik – OK Kapela – OPEN</v>
      </c>
      <c r="CA127" s="63" t="str">
        <f t="shared" si="144"/>
        <v>NEMA</v>
      </c>
      <c r="CB127" s="57" t="s">
        <v>0</v>
      </c>
      <c r="CC127" s="62" t="str">
        <f t="shared" si="110"/>
        <v>Ivana – Žitnik – OK Kapela</v>
      </c>
      <c r="CD127" s="63">
        <f t="shared" si="145"/>
        <v>330</v>
      </c>
      <c r="CE127" s="57" t="s">
        <v>0</v>
      </c>
      <c r="CF127" s="62" t="str">
        <f t="shared" si="111"/>
        <v>Ivana – Žitnik</v>
      </c>
      <c r="CG127" s="63">
        <f t="shared" si="146"/>
        <v>330</v>
      </c>
      <c r="CH127" s="57" t="s">
        <v>0</v>
      </c>
      <c r="CI127" s="68">
        <f t="shared" si="147"/>
        <v>330</v>
      </c>
      <c r="CJ127" s="86" cm="1">
        <f t="array" ref="CJ127">IF(CI127="","",INDEX(imePrezime_id,CI127,0))</f>
        <v>1950</v>
      </c>
      <c r="CK127" s="63" t="str">
        <f t="shared" si="112"/>
        <v/>
      </c>
      <c r="CL127" s="57" t="s">
        <v>0</v>
      </c>
      <c r="CM127" s="23" t="str">
        <f t="shared" si="113"/>
        <v/>
      </c>
      <c r="CN127" s="57" t="s">
        <v>0</v>
      </c>
      <c r="CO127" s="149"/>
      <c r="CP127" s="57" t="s">
        <v>0</v>
      </c>
      <c r="CQ127" s="62" t="str">
        <f t="shared" si="114"/>
        <v/>
      </c>
      <c r="CR127" s="86" t="str">
        <f>IF(CO127="","",MAX(CR$11:CR126)+1)</f>
        <v/>
      </c>
      <c r="CS127" s="63" t="str">
        <f t="shared" si="115"/>
        <v/>
      </c>
      <c r="CT127" s="57" t="s">
        <v>0</v>
      </c>
      <c r="CU127" s="23" t="str">
        <f t="shared" si="148"/>
        <v/>
      </c>
      <c r="CV127" s="57" t="s">
        <v>0</v>
      </c>
      <c r="CW127" s="72" t="str">
        <f>IF(AND(CG127="NEMA",CK127=""),MAX(CW$11:CW126)+1,"")</f>
        <v/>
      </c>
      <c r="CX127" t="s">
        <v>0</v>
      </c>
      <c r="CY127" s="152" t="str">
        <f t="shared" si="116"/>
        <v>O</v>
      </c>
      <c r="CZ127" t="s">
        <v>0</v>
      </c>
      <c r="DA127" s="62" t="str">
        <f t="shared" si="117"/>
        <v/>
      </c>
      <c r="DB127" s="79" t="str">
        <f t="shared" si="118"/>
        <v/>
      </c>
      <c r="DC127" t="s">
        <v>0</v>
      </c>
      <c r="DD127" s="23" t="str">
        <f t="shared" si="149"/>
        <v/>
      </c>
      <c r="DE127" s="57" t="s">
        <v>0</v>
      </c>
      <c r="DF127" s="95" t="str">
        <f t="shared" si="119"/>
        <v>ime-pre-klu</v>
      </c>
      <c r="DG127" s="57" t="s">
        <v>0</v>
      </c>
      <c r="DH127" s="68">
        <f>IF(BZ127="","",MAX(DH$11:DH126)+1)</f>
        <v>1094</v>
      </c>
      <c r="DI127" s="86">
        <f t="shared" si="120"/>
        <v>1004</v>
      </c>
      <c r="DJ127" s="86">
        <f t="shared" si="150"/>
        <v>1950</v>
      </c>
      <c r="DK127" s="86">
        <f t="shared" si="121"/>
        <v>2406</v>
      </c>
      <c r="DL127" s="86">
        <f t="shared" si="122"/>
        <v>1</v>
      </c>
      <c r="DM127" s="86">
        <f t="shared" si="123"/>
        <v>0</v>
      </c>
      <c r="DN127" s="86">
        <f t="shared" si="151"/>
        <v>5</v>
      </c>
      <c r="DO127" s="86"/>
      <c r="DP127" s="86"/>
      <c r="DQ127" s="86"/>
      <c r="DR127" s="63" t="e">
        <f>IF(#REF!="","",#REF!)</f>
        <v>#REF!</v>
      </c>
      <c r="DS127" s="57" t="s">
        <v>0</v>
      </c>
    </row>
    <row r="128" spans="1:123" x14ac:dyDescent="0.25">
      <c r="A128" t="s">
        <v>0</v>
      </c>
      <c r="B128" s="62" t="str">
        <f>IF(csv!E119="","",csv!S119)</f>
        <v>OPEN</v>
      </c>
      <c r="C128" s="36" t="s">
        <v>0</v>
      </c>
      <c r="D128" s="36" t="str">
        <f>IF(csv!E119="","",csv!E119)</f>
        <v>Ana</v>
      </c>
      <c r="E128" s="36" t="str">
        <f>IF(csv!D119="","",csv!D119)</f>
        <v>Budi</v>
      </c>
      <c r="F128" s="36" t="s">
        <v>0</v>
      </c>
      <c r="G128" s="86" t="str">
        <f>IF(csv!L119="","",csv!L119)</f>
        <v>41:15</v>
      </c>
      <c r="H128" s="86" t="str">
        <f>IF(csv!M119="","",csv!M119)</f>
        <v>0</v>
      </c>
      <c r="I128" s="36" t="s">
        <v>0</v>
      </c>
      <c r="J128" s="36" t="str">
        <f>IF(csv!O119="","",csv!O119)</f>
        <v>JAP</v>
      </c>
      <c r="K128" s="36" t="str">
        <f>IF(csv!P119="","",csv!P119)</f>
        <v>OK Japetic</v>
      </c>
      <c r="L128" s="36" t="s">
        <v>0</v>
      </c>
      <c r="M128" s="79" t="str">
        <f>IF(csv!Q119="","",csv!Q119)</f>
        <v>CRO</v>
      </c>
      <c r="N128" s="57" t="s">
        <v>0</v>
      </c>
      <c r="O128" s="62" t="str">
        <f>IF(csv!E119="","",csv!S119)</f>
        <v>OPEN</v>
      </c>
      <c r="P128" s="86">
        <f>IF(O128="","",IF(COUNTIF(O$11:O127,O128)=0,P127+1,P127))</f>
        <v>12</v>
      </c>
      <c r="Q128" s="102">
        <f t="shared" si="98"/>
        <v>291</v>
      </c>
      <c r="R128" s="103" t="str" cm="1">
        <f t="array" ref="R128">IF(S128="","",INDEX(natjecanjeStaze_naziv,MATCH(S128,natjecanjeStaze_stazaId,0)))</f>
        <v>Otvorena</v>
      </c>
      <c r="S128" s="63">
        <f t="shared" si="99"/>
        <v>1004</v>
      </c>
      <c r="T128" s="57" t="s">
        <v>0</v>
      </c>
      <c r="U128" s="191" t="str">
        <f t="shared" si="100"/>
        <v>Otvorena</v>
      </c>
      <c r="V128" s="57" t="s">
        <v>0</v>
      </c>
      <c r="W128" s="62" t="str">
        <f t="shared" si="124"/>
        <v>CRO</v>
      </c>
      <c r="X128" s="86">
        <f t="shared" si="101"/>
        <v>1</v>
      </c>
      <c r="Y128" s="36" t="str">
        <f t="shared" si="125"/>
        <v/>
      </c>
      <c r="Z128" s="79" t="str">
        <f>IF(Y128="","",MAX(Z$11:Z127)+1)</f>
        <v/>
      </c>
      <c r="AA128" s="57" t="s">
        <v>0</v>
      </c>
      <c r="AB128" s="149"/>
      <c r="AC128" s="57" t="s">
        <v>0</v>
      </c>
      <c r="AD128" s="23" t="str">
        <f t="shared" si="126"/>
        <v/>
      </c>
      <c r="AE128" s="57" t="s">
        <v>0</v>
      </c>
      <c r="AF128" s="191" t="str">
        <f t="shared" si="127"/>
        <v>CRO</v>
      </c>
      <c r="AG128" s="57" t="s">
        <v>0</v>
      </c>
      <c r="AH128" s="62" t="str">
        <f t="shared" si="128"/>
        <v>JAP</v>
      </c>
      <c r="AI128" s="36" t="str">
        <f t="shared" si="129"/>
        <v>OK Japetic</v>
      </c>
      <c r="AJ128" s="86">
        <f t="shared" si="102"/>
        <v>1</v>
      </c>
      <c r="AK128" s="36" t="str" cm="1">
        <f t="array" ref="AK128">IF(AJ128="",""&amp;AI128,IF(AJ128="NEMA",AI128,INDEX(klub_naziv,MATCH(INDEX(klubAlias_klubId,AJ128),klub_id,0))))</f>
        <v>OK Japetić</v>
      </c>
      <c r="AL128" s="36" t="str" cm="1">
        <f t="array" ref="AL128">IFERROR(INDEX(registarNatjecatelji,CG128,4),"")</f>
        <v>OK Japetić</v>
      </c>
      <c r="AM128" s="86" t="str">
        <f t="shared" si="130"/>
        <v/>
      </c>
      <c r="AN128" s="79" t="str">
        <f t="shared" si="131"/>
        <v>OK Japetić</v>
      </c>
      <c r="AO128" s="57" t="s">
        <v>0</v>
      </c>
      <c r="AP128" s="95" t="str">
        <f>IF(AJ128&lt;&gt;"NEMA","",IF(IFERROR(MATCH(AI128,AI$11:AI127,0),0)&lt;&gt;0,"",AI128))</f>
        <v/>
      </c>
      <c r="AQ128" s="57" t="s">
        <v>0</v>
      </c>
      <c r="AR128" s="149"/>
      <c r="AS128" s="57" t="s">
        <v>0</v>
      </c>
      <c r="AT128" s="62" t="str">
        <f t="shared" si="132"/>
        <v/>
      </c>
      <c r="AU128" s="36" t="str">
        <f>IF(AT128="","",MAX(AU$11:AU127)+1)</f>
        <v/>
      </c>
      <c r="AV128" s="36" t="str">
        <f t="shared" si="133"/>
        <v/>
      </c>
      <c r="AW128" s="36" t="str">
        <f t="shared" si="134"/>
        <v/>
      </c>
      <c r="AX128" s="36" t="str">
        <f>IF(AR128="","",MAX(AX$11:AX127)+1)</f>
        <v/>
      </c>
      <c r="AY128" s="103" t="str">
        <f t="shared" si="135"/>
        <v/>
      </c>
      <c r="AZ128" s="79" t="str">
        <f t="shared" si="136"/>
        <v/>
      </c>
      <c r="BA128" s="57" t="s">
        <v>0</v>
      </c>
      <c r="BB128" s="23" t="str">
        <f t="shared" si="137"/>
        <v/>
      </c>
      <c r="BC128" s="57" t="s">
        <v>0</v>
      </c>
      <c r="BD128" s="191" t="str">
        <f t="shared" si="138"/>
        <v>OK Japetić</v>
      </c>
      <c r="BE128" s="57" t="s">
        <v>0</v>
      </c>
      <c r="BF128" s="68" t="str">
        <f t="shared" si="139"/>
        <v>41:15</v>
      </c>
      <c r="BG128" s="102" t="str">
        <f t="shared" si="140"/>
        <v>0</v>
      </c>
      <c r="BH128" s="238">
        <f t="shared" si="141"/>
        <v>2475</v>
      </c>
      <c r="BI128" s="239">
        <f t="shared" si="103"/>
        <v>1</v>
      </c>
      <c r="BJ128" s="57" t="s">
        <v>0</v>
      </c>
      <c r="BK128" s="62" t="str">
        <f t="shared" si="142"/>
        <v>Ana</v>
      </c>
      <c r="BL128" s="36" t="str">
        <f t="shared" si="143"/>
        <v>Budi</v>
      </c>
      <c r="BM128" s="86">
        <f t="shared" si="104"/>
        <v>1305</v>
      </c>
      <c r="BN128" s="86" t="str">
        <f t="shared" si="105"/>
        <v/>
      </c>
      <c r="BO128" s="36" t="str">
        <f t="shared" si="106"/>
        <v>Ana</v>
      </c>
      <c r="BP128" s="79" t="str">
        <f t="shared" si="107"/>
        <v>Budi</v>
      </c>
      <c r="BQ128" s="57" t="s">
        <v>0</v>
      </c>
      <c r="BR128" s="95" t="str">
        <f t="shared" si="108"/>
        <v/>
      </c>
      <c r="BS128" s="57" t="s">
        <v>0</v>
      </c>
      <c r="BT128" s="23" t="str">
        <f>IF(OR(BB128&lt;&gt;"NEMA",BR128&lt;&gt;""),"","SELECT '"&amp;BA128&amp;"',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8" s="57" t="s">
        <v>0</v>
      </c>
      <c r="BV128" s="172"/>
      <c r="BW128" s="172"/>
      <c r="BX128" s="172"/>
      <c r="BY128" s="57" t="s">
        <v>0</v>
      </c>
      <c r="BZ128" s="62" t="str">
        <f t="shared" si="109"/>
        <v>Ana – Budi – OK Japetić – OPEN</v>
      </c>
      <c r="CA128" s="63" t="str">
        <f t="shared" si="144"/>
        <v>NEMA</v>
      </c>
      <c r="CB128" s="57" t="s">
        <v>0</v>
      </c>
      <c r="CC128" s="62" t="str">
        <f t="shared" si="110"/>
        <v>Ana – Budi – OK Japetić</v>
      </c>
      <c r="CD128" s="63">
        <f t="shared" si="145"/>
        <v>75</v>
      </c>
      <c r="CE128" s="57" t="s">
        <v>0</v>
      </c>
      <c r="CF128" s="62" t="str">
        <f t="shared" si="111"/>
        <v>Ana – Budi</v>
      </c>
      <c r="CG128" s="63">
        <f t="shared" si="146"/>
        <v>75</v>
      </c>
      <c r="CH128" s="57" t="s">
        <v>0</v>
      </c>
      <c r="CI128" s="68">
        <f t="shared" si="147"/>
        <v>75</v>
      </c>
      <c r="CJ128" s="86" cm="1">
        <f t="array" ref="CJ128">IF(CI128="","",INDEX(imePrezime_id,CI128,0))</f>
        <v>1305</v>
      </c>
      <c r="CK128" s="63" t="str">
        <f t="shared" si="112"/>
        <v/>
      </c>
      <c r="CL128" s="57" t="s">
        <v>0</v>
      </c>
      <c r="CM128" s="23" t="str">
        <f t="shared" si="113"/>
        <v/>
      </c>
      <c r="CN128" s="57" t="s">
        <v>0</v>
      </c>
      <c r="CO128" s="149"/>
      <c r="CP128" s="57" t="s">
        <v>0</v>
      </c>
      <c r="CQ128" s="62" t="str">
        <f t="shared" si="114"/>
        <v/>
      </c>
      <c r="CR128" s="86" t="str">
        <f>IF(CO128="","",MAX(CR$11:CR127)+1)</f>
        <v/>
      </c>
      <c r="CS128" s="63" t="str">
        <f t="shared" si="115"/>
        <v/>
      </c>
      <c r="CT128" s="57" t="s">
        <v>0</v>
      </c>
      <c r="CU128" s="23" t="str">
        <f t="shared" si="148"/>
        <v/>
      </c>
      <c r="CV128" s="57" t="s">
        <v>0</v>
      </c>
      <c r="CW128" s="72" t="str">
        <f>IF(AND(CG128="NEMA",CK128=""),MAX(CW$11:CW127)+1,"")</f>
        <v/>
      </c>
      <c r="CX128" t="s">
        <v>0</v>
      </c>
      <c r="CY128" s="152" t="str">
        <f t="shared" si="116"/>
        <v>O</v>
      </c>
      <c r="CZ128" t="s">
        <v>0</v>
      </c>
      <c r="DA128" s="62" t="str">
        <f t="shared" si="117"/>
        <v/>
      </c>
      <c r="DB128" s="79" t="str">
        <f t="shared" si="118"/>
        <v/>
      </c>
      <c r="DC128" t="s">
        <v>0</v>
      </c>
      <c r="DD128" s="23" t="str">
        <f t="shared" si="149"/>
        <v/>
      </c>
      <c r="DE128" s="57" t="s">
        <v>0</v>
      </c>
      <c r="DF128" s="95" t="str">
        <f t="shared" si="119"/>
        <v>ime-pre-klu(ali)</v>
      </c>
      <c r="DG128" s="57" t="s">
        <v>0</v>
      </c>
      <c r="DH128" s="68">
        <f>IF(BZ128="","",MAX(DH$11:DH127)+1)</f>
        <v>1095</v>
      </c>
      <c r="DI128" s="86">
        <f t="shared" si="120"/>
        <v>1004</v>
      </c>
      <c r="DJ128" s="86">
        <f t="shared" si="150"/>
        <v>1305</v>
      </c>
      <c r="DK128" s="86">
        <f t="shared" si="121"/>
        <v>2475</v>
      </c>
      <c r="DL128" s="86">
        <f t="shared" si="122"/>
        <v>1</v>
      </c>
      <c r="DM128" s="86">
        <f t="shared" si="123"/>
        <v>0</v>
      </c>
      <c r="DN128" s="86">
        <f t="shared" si="151"/>
        <v>7</v>
      </c>
      <c r="DO128" s="86"/>
      <c r="DP128" s="86"/>
      <c r="DQ128" s="86"/>
      <c r="DR128" s="63" t="e">
        <f>IF(#REF!="","",#REF!)</f>
        <v>#REF!</v>
      </c>
      <c r="DS128" s="57" t="s">
        <v>0</v>
      </c>
    </row>
    <row r="129" spans="1:123" x14ac:dyDescent="0.25">
      <c r="A129" t="s">
        <v>0</v>
      </c>
      <c r="B129" s="62" t="str">
        <f>IF(csv!E120="","",csv!S120)</f>
        <v>OPEN</v>
      </c>
      <c r="C129" s="36" t="s">
        <v>0</v>
      </c>
      <c r="D129" s="36" t="str">
        <f>IF(csv!E120="","",csv!E120)</f>
        <v>Iva</v>
      </c>
      <c r="E129" s="36" t="str">
        <f>IF(csv!D120="","",csv!D120)</f>
        <v>Renić</v>
      </c>
      <c r="F129" s="36" t="s">
        <v>0</v>
      </c>
      <c r="G129" s="86" t="str">
        <f>IF(csv!L120="","",csv!L120)</f>
        <v>42:10</v>
      </c>
      <c r="H129" s="86" t="str">
        <f>IF(csv!M120="","",csv!M120)</f>
        <v>0</v>
      </c>
      <c r="I129" s="36" t="s">
        <v>0</v>
      </c>
      <c r="J129" s="36" t="str">
        <f>IF(csv!O120="","",csv!O120)</f>
        <v>ORI</v>
      </c>
      <c r="K129" s="36" t="str">
        <f>IF(csv!P120="","",csv!P120)</f>
        <v>OK Orion</v>
      </c>
      <c r="L129" s="36" t="s">
        <v>0</v>
      </c>
      <c r="M129" s="79" t="str">
        <f>IF(csv!Q120="","",csv!Q120)</f>
        <v>CRO</v>
      </c>
      <c r="N129" s="57" t="s">
        <v>0</v>
      </c>
      <c r="O129" s="62" t="str">
        <f>IF(csv!E120="","",csv!S120)</f>
        <v>OPEN</v>
      </c>
      <c r="P129" s="86">
        <f>IF(O129="","",IF(COUNTIF(O$11:O128,O129)=0,P128+1,P128))</f>
        <v>12</v>
      </c>
      <c r="Q129" s="102">
        <f t="shared" si="98"/>
        <v>291</v>
      </c>
      <c r="R129" s="103" t="str" cm="1">
        <f t="array" ref="R129">IF(S129="","",INDEX(natjecanjeStaze_naziv,MATCH(S129,natjecanjeStaze_stazaId,0)))</f>
        <v>Otvorena</v>
      </c>
      <c r="S129" s="63">
        <f t="shared" si="99"/>
        <v>1004</v>
      </c>
      <c r="T129" s="57" t="s">
        <v>0</v>
      </c>
      <c r="U129" s="191" t="str">
        <f t="shared" si="100"/>
        <v>Otvorena</v>
      </c>
      <c r="V129" s="57" t="s">
        <v>0</v>
      </c>
      <c r="W129" s="62" t="str">
        <f t="shared" si="124"/>
        <v>CRO</v>
      </c>
      <c r="X129" s="86">
        <f t="shared" si="101"/>
        <v>1</v>
      </c>
      <c r="Y129" s="36" t="str">
        <f t="shared" si="125"/>
        <v/>
      </c>
      <c r="Z129" s="79" t="str">
        <f>IF(Y129="","",MAX(Z$11:Z128)+1)</f>
        <v/>
      </c>
      <c r="AA129" s="57" t="s">
        <v>0</v>
      </c>
      <c r="AB129" s="149"/>
      <c r="AC129" s="57" t="s">
        <v>0</v>
      </c>
      <c r="AD129" s="23" t="str">
        <f t="shared" si="126"/>
        <v/>
      </c>
      <c r="AE129" s="57" t="s">
        <v>0</v>
      </c>
      <c r="AF129" s="191" t="str">
        <f t="shared" si="127"/>
        <v>CRO</v>
      </c>
      <c r="AG129" s="57" t="s">
        <v>0</v>
      </c>
      <c r="AH129" s="62" t="str">
        <f t="shared" si="128"/>
        <v>ORI</v>
      </c>
      <c r="AI129" s="36" t="str">
        <f t="shared" si="129"/>
        <v>OK Orion</v>
      </c>
      <c r="AJ129" s="86" t="str">
        <f t="shared" si="102"/>
        <v/>
      </c>
      <c r="AK129" s="36" t="str" cm="1">
        <f t="array" ref="AK129">IF(AJ129="",""&amp;AI129,IF(AJ129="NEMA",AI129,INDEX(klub_naziv,MATCH(INDEX(klubAlias_klubId,AJ129),klub_id,0))))</f>
        <v>OK Orion</v>
      </c>
      <c r="AL129" s="36" t="str" cm="1">
        <f t="array" ref="AL129">IFERROR(INDEX(registarNatjecatelji,CG129,4),"")</f>
        <v>OK Orion</v>
      </c>
      <c r="AM129" s="86" t="str">
        <f t="shared" si="130"/>
        <v/>
      </c>
      <c r="AN129" s="79" t="str">
        <f t="shared" si="131"/>
        <v>OK Orion</v>
      </c>
      <c r="AO129" s="57" t="s">
        <v>0</v>
      </c>
      <c r="AP129" s="95" t="str">
        <f>IF(AJ129&lt;&gt;"NEMA","",IF(IFERROR(MATCH(AI129,AI$11:AI128,0),0)&lt;&gt;0,"",AI129))</f>
        <v/>
      </c>
      <c r="AQ129" s="57" t="s">
        <v>0</v>
      </c>
      <c r="AR129" s="149"/>
      <c r="AS129" s="57" t="s">
        <v>0</v>
      </c>
      <c r="AT129" s="62" t="str">
        <f t="shared" si="132"/>
        <v/>
      </c>
      <c r="AU129" s="36" t="str">
        <f>IF(AT129="","",MAX(AU$11:AU128)+1)</f>
        <v/>
      </c>
      <c r="AV129" s="36" t="str">
        <f t="shared" si="133"/>
        <v/>
      </c>
      <c r="AW129" s="36" t="str">
        <f t="shared" si="134"/>
        <v/>
      </c>
      <c r="AX129" s="36" t="str">
        <f>IF(AR129="","",MAX(AX$11:AX128)+1)</f>
        <v/>
      </c>
      <c r="AY129" s="103" t="str">
        <f t="shared" si="135"/>
        <v/>
      </c>
      <c r="AZ129" s="79" t="str">
        <f t="shared" si="136"/>
        <v/>
      </c>
      <c r="BA129" s="57" t="s">
        <v>0</v>
      </c>
      <c r="BB129" s="23" t="str">
        <f t="shared" si="137"/>
        <v/>
      </c>
      <c r="BC129" s="57" t="s">
        <v>0</v>
      </c>
      <c r="BD129" s="191" t="str">
        <f t="shared" si="138"/>
        <v>OK Orion</v>
      </c>
      <c r="BE129" s="57" t="s">
        <v>0</v>
      </c>
      <c r="BF129" s="68" t="str">
        <f t="shared" si="139"/>
        <v>42:10</v>
      </c>
      <c r="BG129" s="102" t="str">
        <f t="shared" si="140"/>
        <v>0</v>
      </c>
      <c r="BH129" s="238">
        <f t="shared" si="141"/>
        <v>2530</v>
      </c>
      <c r="BI129" s="239">
        <f t="shared" si="103"/>
        <v>1</v>
      </c>
      <c r="BJ129" s="57" t="s">
        <v>0</v>
      </c>
      <c r="BK129" s="62" t="str">
        <f t="shared" si="142"/>
        <v>Iva</v>
      </c>
      <c r="BL129" s="36" t="str">
        <f t="shared" si="143"/>
        <v>Renić</v>
      </c>
      <c r="BM129" s="86">
        <f t="shared" si="104"/>
        <v>1683</v>
      </c>
      <c r="BN129" s="86" t="str">
        <f t="shared" si="105"/>
        <v/>
      </c>
      <c r="BO129" s="36" t="str">
        <f t="shared" si="106"/>
        <v>Iva</v>
      </c>
      <c r="BP129" s="79" t="str">
        <f t="shared" si="107"/>
        <v>Renić</v>
      </c>
      <c r="BQ129" s="57" t="s">
        <v>0</v>
      </c>
      <c r="BR129" s="95" t="str">
        <f t="shared" si="108"/>
        <v/>
      </c>
      <c r="BS129" s="57" t="s">
        <v>0</v>
      </c>
      <c r="BT129" s="23" t="str">
        <f>IF(OR(BB129&lt;&gt;"NEMA",BR129&lt;&gt;""),"","SELECT '"&amp;BA129&amp;"',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29" s="57" t="s">
        <v>0</v>
      </c>
      <c r="BV129" s="172"/>
      <c r="BW129" s="172"/>
      <c r="BX129" s="172"/>
      <c r="BY129" s="57" t="s">
        <v>0</v>
      </c>
      <c r="BZ129" s="62" t="str">
        <f t="shared" si="109"/>
        <v>Iva – Renić – OK Orion – OPEN</v>
      </c>
      <c r="CA129" s="63" t="str">
        <f t="shared" si="144"/>
        <v>NEMA</v>
      </c>
      <c r="CB129" s="57" t="s">
        <v>0</v>
      </c>
      <c r="CC129" s="62" t="str">
        <f t="shared" si="110"/>
        <v>Iva – Renić – OK Orion</v>
      </c>
      <c r="CD129" s="63">
        <f t="shared" si="145"/>
        <v>430</v>
      </c>
      <c r="CE129" s="57" t="s">
        <v>0</v>
      </c>
      <c r="CF129" s="62" t="str">
        <f t="shared" si="111"/>
        <v>Iva – Renić</v>
      </c>
      <c r="CG129" s="63">
        <f t="shared" si="146"/>
        <v>430</v>
      </c>
      <c r="CH129" s="57" t="s">
        <v>0</v>
      </c>
      <c r="CI129" s="68">
        <f t="shared" si="147"/>
        <v>430</v>
      </c>
      <c r="CJ129" s="86" cm="1">
        <f t="array" ref="CJ129">IF(CI129="","",INDEX(imePrezime_id,CI129,0))</f>
        <v>1683</v>
      </c>
      <c r="CK129" s="63" t="str">
        <f t="shared" si="112"/>
        <v/>
      </c>
      <c r="CL129" s="57" t="s">
        <v>0</v>
      </c>
      <c r="CM129" s="23" t="str">
        <f t="shared" si="113"/>
        <v/>
      </c>
      <c r="CN129" s="57" t="s">
        <v>0</v>
      </c>
      <c r="CO129" s="149"/>
      <c r="CP129" s="57" t="s">
        <v>0</v>
      </c>
      <c r="CQ129" s="62" t="str">
        <f t="shared" si="114"/>
        <v/>
      </c>
      <c r="CR129" s="86" t="str">
        <f>IF(CO129="","",MAX(CR$11:CR128)+1)</f>
        <v/>
      </c>
      <c r="CS129" s="63" t="str">
        <f t="shared" si="115"/>
        <v/>
      </c>
      <c r="CT129" s="57" t="s">
        <v>0</v>
      </c>
      <c r="CU129" s="23" t="str">
        <f t="shared" si="148"/>
        <v/>
      </c>
      <c r="CV129" s="57" t="s">
        <v>0</v>
      </c>
      <c r="CW129" s="72" t="str">
        <f>IF(AND(CG129="NEMA",CK129=""),MAX(CW$11:CW128)+1,"")</f>
        <v/>
      </c>
      <c r="CX129" t="s">
        <v>0</v>
      </c>
      <c r="CY129" s="152" t="str">
        <f t="shared" si="116"/>
        <v>O</v>
      </c>
      <c r="CZ129" t="s">
        <v>0</v>
      </c>
      <c r="DA129" s="62" t="str">
        <f t="shared" si="117"/>
        <v/>
      </c>
      <c r="DB129" s="79" t="str">
        <f t="shared" si="118"/>
        <v/>
      </c>
      <c r="DC129" t="s">
        <v>0</v>
      </c>
      <c r="DD129" s="23" t="str">
        <f t="shared" si="149"/>
        <v/>
      </c>
      <c r="DE129" s="57" t="s">
        <v>0</v>
      </c>
      <c r="DF129" s="95" t="str">
        <f t="shared" si="119"/>
        <v>ime-pre-klu</v>
      </c>
      <c r="DG129" s="57" t="s">
        <v>0</v>
      </c>
      <c r="DH129" s="68">
        <f>IF(BZ129="","",MAX(DH$11:DH128)+1)</f>
        <v>1096</v>
      </c>
      <c r="DI129" s="86">
        <f t="shared" si="120"/>
        <v>1004</v>
      </c>
      <c r="DJ129" s="86">
        <f t="shared" si="150"/>
        <v>1683</v>
      </c>
      <c r="DK129" s="86">
        <f t="shared" si="121"/>
        <v>2530</v>
      </c>
      <c r="DL129" s="86">
        <f t="shared" si="122"/>
        <v>1</v>
      </c>
      <c r="DM129" s="86">
        <f t="shared" si="123"/>
        <v>0</v>
      </c>
      <c r="DN129" s="86">
        <f t="shared" si="151"/>
        <v>5</v>
      </c>
      <c r="DO129" s="86"/>
      <c r="DP129" s="86"/>
      <c r="DQ129" s="86"/>
      <c r="DR129" s="63" t="e">
        <f>IF(#REF!="","",#REF!)</f>
        <v>#REF!</v>
      </c>
      <c r="DS129" s="57" t="s">
        <v>0</v>
      </c>
    </row>
    <row r="130" spans="1:123" x14ac:dyDescent="0.25">
      <c r="A130" t="s">
        <v>0</v>
      </c>
      <c r="B130" s="62" t="str">
        <f>IF(csv!E121="","",csv!S121)</f>
        <v>OPEN</v>
      </c>
      <c r="C130" s="36" t="s">
        <v>0</v>
      </c>
      <c r="D130" s="36" t="str">
        <f>IF(csv!E121="","",csv!E121)</f>
        <v>Martina</v>
      </c>
      <c r="E130" s="36" t="str">
        <f>IF(csv!D121="","",csv!D121)</f>
        <v>Horvat</v>
      </c>
      <c r="F130" s="36" t="s">
        <v>0</v>
      </c>
      <c r="G130" s="86" t="str">
        <f>IF(csv!L121="","",csv!L121)</f>
        <v>42:14</v>
      </c>
      <c r="H130" s="86" t="str">
        <f>IF(csv!M121="","",csv!M121)</f>
        <v>0</v>
      </c>
      <c r="I130" s="36" t="s">
        <v>0</v>
      </c>
      <c r="J130" s="36" t="str">
        <f>IF(csv!O121="","",csv!O121)</f>
        <v>Maksimir</v>
      </c>
      <c r="K130" s="36" t="str">
        <f>IF(csv!P121="","",csv!P121)</f>
        <v>OK Maksimir</v>
      </c>
      <c r="L130" s="36" t="s">
        <v>0</v>
      </c>
      <c r="M130" s="79" t="str">
        <f>IF(csv!Q121="","",csv!Q121)</f>
        <v>CRO</v>
      </c>
      <c r="N130" s="57" t="s">
        <v>0</v>
      </c>
      <c r="O130" s="62" t="str">
        <f>IF(csv!E121="","",csv!S121)</f>
        <v>OPEN</v>
      </c>
      <c r="P130" s="86">
        <f>IF(O130="","",IF(COUNTIF(O$11:O129,O130)=0,P129+1,P129))</f>
        <v>12</v>
      </c>
      <c r="Q130" s="102">
        <f t="shared" si="98"/>
        <v>291</v>
      </c>
      <c r="R130" s="103" t="str" cm="1">
        <f t="array" ref="R130">IF(S130="","",INDEX(natjecanjeStaze_naziv,MATCH(S130,natjecanjeStaze_stazaId,0)))</f>
        <v>Otvorena</v>
      </c>
      <c r="S130" s="63">
        <f t="shared" si="99"/>
        <v>1004</v>
      </c>
      <c r="T130" s="57" t="s">
        <v>0</v>
      </c>
      <c r="U130" s="191" t="str">
        <f t="shared" si="100"/>
        <v>Otvorena</v>
      </c>
      <c r="V130" s="57" t="s">
        <v>0</v>
      </c>
      <c r="W130" s="62" t="str">
        <f t="shared" si="124"/>
        <v>CRO</v>
      </c>
      <c r="X130" s="86">
        <f t="shared" si="101"/>
        <v>1</v>
      </c>
      <c r="Y130" s="36" t="str">
        <f t="shared" si="125"/>
        <v/>
      </c>
      <c r="Z130" s="79" t="str">
        <f>IF(Y130="","",MAX(Z$11:Z129)+1)</f>
        <v/>
      </c>
      <c r="AA130" s="57" t="s">
        <v>0</v>
      </c>
      <c r="AB130" s="149"/>
      <c r="AC130" s="57" t="s">
        <v>0</v>
      </c>
      <c r="AD130" s="23" t="str">
        <f t="shared" si="126"/>
        <v/>
      </c>
      <c r="AE130" s="57" t="s">
        <v>0</v>
      </c>
      <c r="AF130" s="191" t="str">
        <f t="shared" si="127"/>
        <v>CRO</v>
      </c>
      <c r="AG130" s="57" t="s">
        <v>0</v>
      </c>
      <c r="AH130" s="62" t="str">
        <f t="shared" si="128"/>
        <v>Maksimir</v>
      </c>
      <c r="AI130" s="36" t="str">
        <f t="shared" si="129"/>
        <v>OK Maksimir</v>
      </c>
      <c r="AJ130" s="86" t="str">
        <f t="shared" si="102"/>
        <v/>
      </c>
      <c r="AK130" s="36" t="str" cm="1">
        <f t="array" ref="AK130">IF(AJ130="",""&amp;AI130,IF(AJ130="NEMA",AI130,INDEX(klub_naziv,MATCH(INDEX(klubAlias_klubId,AJ130),klub_id,0))))</f>
        <v>OK Maksimir</v>
      </c>
      <c r="AL130" s="36" t="str" cm="1">
        <f t="array" ref="AL130">IFERROR(INDEX(registarNatjecatelji,CG130,4),"")</f>
        <v/>
      </c>
      <c r="AM130" s="86">
        <f t="shared" si="130"/>
        <v>1</v>
      </c>
      <c r="AN130" s="79" t="str">
        <f t="shared" si="131"/>
        <v>OK Maksimir</v>
      </c>
      <c r="AO130" s="57" t="s">
        <v>0</v>
      </c>
      <c r="AP130" s="95" t="str">
        <f>IF(AJ130&lt;&gt;"NEMA","",IF(IFERROR(MATCH(AI130,AI$11:AI129,0),0)&lt;&gt;0,"",AI130))</f>
        <v/>
      </c>
      <c r="AQ130" s="57" t="s">
        <v>0</v>
      </c>
      <c r="AR130" s="149"/>
      <c r="AS130" s="57" t="s">
        <v>0</v>
      </c>
      <c r="AT130" s="62" t="str">
        <f t="shared" si="132"/>
        <v/>
      </c>
      <c r="AU130" s="36" t="str">
        <f>IF(AT130="","",MAX(AU$11:AU129)+1)</f>
        <v/>
      </c>
      <c r="AV130" s="36" t="str">
        <f t="shared" si="133"/>
        <v/>
      </c>
      <c r="AW130" s="36" t="str">
        <f t="shared" si="134"/>
        <v/>
      </c>
      <c r="AX130" s="36" t="str">
        <f>IF(AR130="","",MAX(AX$11:AX129)+1)</f>
        <v/>
      </c>
      <c r="AY130" s="103" t="str">
        <f t="shared" si="135"/>
        <v/>
      </c>
      <c r="AZ130" s="79" t="str">
        <f t="shared" si="136"/>
        <v/>
      </c>
      <c r="BA130" s="57" t="s">
        <v>0</v>
      </c>
      <c r="BB130" s="23" t="str">
        <f t="shared" si="137"/>
        <v/>
      </c>
      <c r="BC130" s="57" t="s">
        <v>0</v>
      </c>
      <c r="BD130" s="191" t="str">
        <f t="shared" si="138"/>
        <v>OK Maksimir</v>
      </c>
      <c r="BE130" s="57" t="s">
        <v>0</v>
      </c>
      <c r="BF130" s="68" t="str">
        <f t="shared" si="139"/>
        <v>42:14</v>
      </c>
      <c r="BG130" s="102" t="str">
        <f t="shared" si="140"/>
        <v>0</v>
      </c>
      <c r="BH130" s="238">
        <f t="shared" si="141"/>
        <v>2534</v>
      </c>
      <c r="BI130" s="239">
        <f t="shared" si="103"/>
        <v>1</v>
      </c>
      <c r="BJ130" s="57" t="s">
        <v>0</v>
      </c>
      <c r="BK130" s="62" t="str">
        <f t="shared" si="142"/>
        <v>Martina</v>
      </c>
      <c r="BL130" s="36" t="str">
        <f t="shared" si="143"/>
        <v>Horvat</v>
      </c>
      <c r="BM130" s="86" t="str">
        <f t="shared" si="104"/>
        <v>NEMA</v>
      </c>
      <c r="BN130" s="86" t="str">
        <f t="shared" si="105"/>
        <v>NEMA</v>
      </c>
      <c r="BO130" s="36" t="str">
        <f t="shared" si="106"/>
        <v>Martina</v>
      </c>
      <c r="BP130" s="79" t="str">
        <f t="shared" si="107"/>
        <v>Horvat</v>
      </c>
      <c r="BQ130" s="57" t="s">
        <v>0</v>
      </c>
      <c r="BR130" s="95" t="str">
        <f t="shared" si="108"/>
        <v>Martina Horvat</v>
      </c>
      <c r="BS130" s="57" t="s">
        <v>0</v>
      </c>
      <c r="BT130" s="23" t="str">
        <f>IF(OR(BB130&lt;&gt;"NEMA",BR130&lt;&gt;""),"","SELECT '"&amp;BA130&amp;"',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0" s="57" t="s">
        <v>0</v>
      </c>
      <c r="BV130" s="172"/>
      <c r="BW130" s="172"/>
      <c r="BX130" s="172"/>
      <c r="BY130" s="57" t="s">
        <v>0</v>
      </c>
      <c r="BZ130" s="62" t="str">
        <f t="shared" si="109"/>
        <v>Martina – Horvat – OK Maksimir – OPEN</v>
      </c>
      <c r="CA130" s="63" t="str">
        <f t="shared" si="144"/>
        <v>NEMA</v>
      </c>
      <c r="CB130" s="57" t="s">
        <v>0</v>
      </c>
      <c r="CC130" s="62" t="str">
        <f t="shared" si="110"/>
        <v>Martina – Horvat – OK Maksimir</v>
      </c>
      <c r="CD130" s="63" t="str">
        <f t="shared" si="145"/>
        <v>NEMA</v>
      </c>
      <c r="CE130" s="57" t="s">
        <v>0</v>
      </c>
      <c r="CF130" s="62" t="str">
        <f t="shared" si="111"/>
        <v>Martina – Horvat</v>
      </c>
      <c r="CG130" s="63" t="str">
        <f t="shared" si="146"/>
        <v>NEMA</v>
      </c>
      <c r="CH130" s="57" t="s">
        <v>0</v>
      </c>
      <c r="CI130" s="68" t="str">
        <f t="shared" si="147"/>
        <v/>
      </c>
      <c r="CJ130" s="86" t="str" cm="1">
        <f t="array" ref="CJ130">IF(CI130="","",INDEX(imePrezime_id,CI130,0))</f>
        <v/>
      </c>
      <c r="CK130" s="63" t="str">
        <f t="shared" si="112"/>
        <v/>
      </c>
      <c r="CL130" s="57" t="s">
        <v>0</v>
      </c>
      <c r="CM130" s="23" t="str">
        <f t="shared" si="113"/>
        <v>SELECT 'Martina – Horvat', ime, prezime FROM imeprezime WHERE ime LIKE '%artin%' Or prezime LIKE '%orva%' Or ime LIKE '%orva%' Or prezime LIKE '%artin%' ORDER BY ime, prezime;</v>
      </c>
      <c r="CN130" s="57" t="s">
        <v>0</v>
      </c>
      <c r="CO130" s="149"/>
      <c r="CP130" s="57" t="s">
        <v>0</v>
      </c>
      <c r="CQ130" s="62" t="str">
        <f t="shared" si="114"/>
        <v/>
      </c>
      <c r="CR130" s="86" t="str">
        <f>IF(CO130="","",MAX(CR$11:CR129)+1)</f>
        <v/>
      </c>
      <c r="CS130" s="63" t="str">
        <f t="shared" si="115"/>
        <v/>
      </c>
      <c r="CT130" s="57" t="s">
        <v>0</v>
      </c>
      <c r="CU130" s="23" t="str">
        <f t="shared" si="148"/>
        <v/>
      </c>
      <c r="CV130" s="57" t="s">
        <v>0</v>
      </c>
      <c r="CW130" s="72">
        <f>IF(AND(CG130="NEMA",CK130=""),MAX(CW$11:CW129)+1,"")</f>
        <v>1005</v>
      </c>
      <c r="CX130" t="s">
        <v>0</v>
      </c>
      <c r="CY130" s="152" t="str">
        <f t="shared" si="116"/>
        <v>O</v>
      </c>
      <c r="CZ130" t="s">
        <v>0</v>
      </c>
      <c r="DA130" s="62" t="str">
        <f t="shared" si="117"/>
        <v>INSERT INTO osoba (id,reg_broj,oib,spol_id,dat_rodjenja) VALUES (1005,(SELECT max(reg_broj)+1 FROM osoba),Null,'O',Null); INSERT INTO osoba_log (id,reg_broj,oib,spol_id,dat_rodjenja,dnevnik_id) SELECT id,reg_broj,oib,spol_id,dat_rodjenja, FROM osoba WHERE id = 1005;</v>
      </c>
      <c r="DB130" s="79" t="str">
        <f t="shared" si="118"/>
        <v>INSERT INTO imeprezime (id,osoba_id,rbr,ime,prezime,klub_id,identitet_id,sintaksa_id,info,aktivno,dnevnik_id) VALUES (1005,1005,1,'Martina','Horvat',(SELECT id FROM klub WHERE naziv = 'OK Maksimir'),Null,1,'',1,);</v>
      </c>
      <c r="DC130" t="s">
        <v>0</v>
      </c>
      <c r="DD130" s="23" t="str">
        <f t="shared" si="149"/>
        <v>INSERT INTO osoba (id,reg_broj,oib,spol_id,dat_rodjenja) VALUES (1005,(SELECT max(reg_broj)+1 FROM osoba),Null,'O',Null); INSERT INTO osoba_log (id,reg_broj,oib,spol_id,dat_rodjenja,dnevnik_id) SELECT id,reg_broj,oib,spol_id,dat_rodjenja, FROM osoba WHERE id = 1005; INSERT INTO imeprezime (id,osoba_id,rbr,ime,prezime,klub_id,identitet_id,sintaksa_id,info,aktivno,dnevnik_id) VALUES (1005,1005,1,'Martina','Horvat',(SELECT id FROM klub WHERE naziv = 'OK Maksimir'),Null,1,'',1,);</v>
      </c>
      <c r="DE130" s="57" t="s">
        <v>0</v>
      </c>
      <c r="DF130" s="95" t="str">
        <f t="shared" si="119"/>
        <v>novo</v>
      </c>
      <c r="DG130" s="57" t="s">
        <v>0</v>
      </c>
      <c r="DH130" s="68">
        <f>IF(BZ130="","",MAX(DH$11:DH129)+1)</f>
        <v>1097</v>
      </c>
      <c r="DI130" s="86">
        <f t="shared" si="120"/>
        <v>1004</v>
      </c>
      <c r="DJ130" s="86">
        <f t="shared" si="150"/>
        <v>1005</v>
      </c>
      <c r="DK130" s="86">
        <f t="shared" si="121"/>
        <v>2534</v>
      </c>
      <c r="DL130" s="86">
        <f t="shared" si="122"/>
        <v>1</v>
      </c>
      <c r="DM130" s="86">
        <f t="shared" si="123"/>
        <v>0</v>
      </c>
      <c r="DN130" s="86">
        <f t="shared" si="151"/>
        <v>13</v>
      </c>
      <c r="DO130" s="86"/>
      <c r="DP130" s="86"/>
      <c r="DQ130" s="86"/>
      <c r="DR130" s="63" t="e">
        <f>IF(#REF!="","",#REF!)</f>
        <v>#REF!</v>
      </c>
      <c r="DS130" s="57" t="s">
        <v>0</v>
      </c>
    </row>
    <row r="131" spans="1:123" x14ac:dyDescent="0.25">
      <c r="A131" t="s">
        <v>0</v>
      </c>
      <c r="B131" s="62" t="str">
        <f>IF(csv!E122="","",csv!S122)</f>
        <v>OPEN</v>
      </c>
      <c r="C131" s="36" t="s">
        <v>0</v>
      </c>
      <c r="D131" s="36" t="str">
        <f>IF(csv!E122="","",csv!E122)</f>
        <v>Ana</v>
      </c>
      <c r="E131" s="36" t="str">
        <f>IF(csv!D122="","",csv!D122)</f>
        <v>Srebačić</v>
      </c>
      <c r="F131" s="36" t="s">
        <v>0</v>
      </c>
      <c r="G131" s="86" t="str">
        <f>IF(csv!L122="","",csv!L122)</f>
        <v>42:51</v>
      </c>
      <c r="H131" s="86" t="str">
        <f>IF(csv!M122="","",csv!M122)</f>
        <v>0</v>
      </c>
      <c r="I131" s="36" t="s">
        <v>0</v>
      </c>
      <c r="J131" s="36" t="str">
        <f>IF(csv!O122="","",csv!O122)</f>
        <v>OK Varaždin</v>
      </c>
      <c r="K131" s="36" t="str">
        <f>IF(csv!P122="","",csv!P122)</f>
        <v>OK Varaždin</v>
      </c>
      <c r="L131" s="36" t="s">
        <v>0</v>
      </c>
      <c r="M131" s="79" t="str">
        <f>IF(csv!Q122="","",csv!Q122)</f>
        <v>CRO</v>
      </c>
      <c r="N131" s="57" t="s">
        <v>0</v>
      </c>
      <c r="O131" s="62" t="str">
        <f>IF(csv!E122="","",csv!S122)</f>
        <v>OPEN</v>
      </c>
      <c r="P131" s="86">
        <f>IF(O131="","",IF(COUNTIF(O$11:O130,O131)=0,P130+1,P130))</f>
        <v>12</v>
      </c>
      <c r="Q131" s="102">
        <f t="shared" si="98"/>
        <v>291</v>
      </c>
      <c r="R131" s="103" t="str" cm="1">
        <f t="array" ref="R131">IF(S131="","",INDEX(natjecanjeStaze_naziv,MATCH(S131,natjecanjeStaze_stazaId,0)))</f>
        <v>Otvorena</v>
      </c>
      <c r="S131" s="63">
        <f t="shared" si="99"/>
        <v>1004</v>
      </c>
      <c r="T131" s="57" t="s">
        <v>0</v>
      </c>
      <c r="U131" s="191" t="str">
        <f t="shared" si="100"/>
        <v>Otvorena</v>
      </c>
      <c r="V131" s="57" t="s">
        <v>0</v>
      </c>
      <c r="W131" s="62" t="str">
        <f t="shared" si="124"/>
        <v>CRO</v>
      </c>
      <c r="X131" s="86">
        <f t="shared" si="101"/>
        <v>1</v>
      </c>
      <c r="Y131" s="36" t="str">
        <f t="shared" si="125"/>
        <v/>
      </c>
      <c r="Z131" s="79" t="str">
        <f>IF(Y131="","",MAX(Z$11:Z130)+1)</f>
        <v/>
      </c>
      <c r="AA131" s="57" t="s">
        <v>0</v>
      </c>
      <c r="AB131" s="149"/>
      <c r="AC131" s="57" t="s">
        <v>0</v>
      </c>
      <c r="AD131" s="23" t="str">
        <f t="shared" si="126"/>
        <v/>
      </c>
      <c r="AE131" s="57" t="s">
        <v>0</v>
      </c>
      <c r="AF131" s="191" t="str">
        <f t="shared" si="127"/>
        <v>CRO</v>
      </c>
      <c r="AG131" s="57" t="s">
        <v>0</v>
      </c>
      <c r="AH131" s="62" t="str">
        <f t="shared" si="128"/>
        <v>OK Varaždin</v>
      </c>
      <c r="AI131" s="36" t="str">
        <f t="shared" si="129"/>
        <v>OK Varaždin</v>
      </c>
      <c r="AJ131" s="86" t="str">
        <f t="shared" si="102"/>
        <v/>
      </c>
      <c r="AK131" s="36" t="str" cm="1">
        <f t="array" ref="AK131">IF(AJ131="",""&amp;AI131,IF(AJ131="NEMA",AI131,INDEX(klub_naziv,MATCH(INDEX(klubAlias_klubId,AJ131),klub_id,0))))</f>
        <v>OK Varaždin</v>
      </c>
      <c r="AL131" s="36" t="str" cm="1">
        <f t="array" ref="AL131">IFERROR(INDEX(registarNatjecatelji,CG131,4),"")</f>
        <v>OK Varaždin</v>
      </c>
      <c r="AM131" s="86" t="str">
        <f t="shared" si="130"/>
        <v/>
      </c>
      <c r="AN131" s="79" t="str">
        <f t="shared" si="131"/>
        <v>OK Varaždin</v>
      </c>
      <c r="AO131" s="57" t="s">
        <v>0</v>
      </c>
      <c r="AP131" s="95" t="str">
        <f>IF(AJ131&lt;&gt;"NEMA","",IF(IFERROR(MATCH(AI131,AI$11:AI130,0),0)&lt;&gt;0,"",AI131))</f>
        <v/>
      </c>
      <c r="AQ131" s="57" t="s">
        <v>0</v>
      </c>
      <c r="AR131" s="149"/>
      <c r="AS131" s="57" t="s">
        <v>0</v>
      </c>
      <c r="AT131" s="62" t="str">
        <f t="shared" si="132"/>
        <v/>
      </c>
      <c r="AU131" s="36" t="str">
        <f>IF(AT131="","",MAX(AU$11:AU130)+1)</f>
        <v/>
      </c>
      <c r="AV131" s="36" t="str">
        <f t="shared" si="133"/>
        <v/>
      </c>
      <c r="AW131" s="36" t="str">
        <f t="shared" si="134"/>
        <v/>
      </c>
      <c r="AX131" s="36" t="str">
        <f>IF(AR131="","",MAX(AX$11:AX130)+1)</f>
        <v/>
      </c>
      <c r="AY131" s="103" t="str">
        <f t="shared" si="135"/>
        <v/>
      </c>
      <c r="AZ131" s="79" t="str">
        <f t="shared" si="136"/>
        <v/>
      </c>
      <c r="BA131" s="57" t="s">
        <v>0</v>
      </c>
      <c r="BB131" s="23" t="str">
        <f t="shared" si="137"/>
        <v/>
      </c>
      <c r="BC131" s="57" t="s">
        <v>0</v>
      </c>
      <c r="BD131" s="191" t="str">
        <f t="shared" si="138"/>
        <v>OK Varaždin</v>
      </c>
      <c r="BE131" s="57" t="s">
        <v>0</v>
      </c>
      <c r="BF131" s="68" t="str">
        <f t="shared" si="139"/>
        <v>42:51</v>
      </c>
      <c r="BG131" s="102" t="str">
        <f t="shared" si="140"/>
        <v>0</v>
      </c>
      <c r="BH131" s="238">
        <f t="shared" si="141"/>
        <v>2571</v>
      </c>
      <c r="BI131" s="239">
        <f t="shared" si="103"/>
        <v>1</v>
      </c>
      <c r="BJ131" s="57" t="s">
        <v>0</v>
      </c>
      <c r="BK131" s="62" t="str">
        <f t="shared" si="142"/>
        <v>Ana</v>
      </c>
      <c r="BL131" s="36" t="str">
        <f t="shared" si="143"/>
        <v>Srebačić</v>
      </c>
      <c r="BM131" s="86">
        <f t="shared" si="104"/>
        <v>1840</v>
      </c>
      <c r="BN131" s="86" t="str">
        <f t="shared" si="105"/>
        <v/>
      </c>
      <c r="BO131" s="36" t="str">
        <f t="shared" si="106"/>
        <v>Ana</v>
      </c>
      <c r="BP131" s="79" t="str">
        <f t="shared" si="107"/>
        <v>Srebačić</v>
      </c>
      <c r="BQ131" s="57" t="s">
        <v>0</v>
      </c>
      <c r="BR131" s="95" t="str">
        <f t="shared" si="108"/>
        <v/>
      </c>
      <c r="BS131" s="57" t="s">
        <v>0</v>
      </c>
      <c r="BT131" s="23" t="str">
        <f>IF(OR(BB131&lt;&gt;"NEMA",BR131&lt;&gt;""),"","SELECT '"&amp;BA131&amp;"',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1" s="57" t="s">
        <v>0</v>
      </c>
      <c r="BV131" s="172"/>
      <c r="BW131" s="172"/>
      <c r="BX131" s="172"/>
      <c r="BY131" s="57" t="s">
        <v>0</v>
      </c>
      <c r="BZ131" s="62" t="str">
        <f t="shared" si="109"/>
        <v>Ana – Srebačić – OK Varaždin – OPEN</v>
      </c>
      <c r="CA131" s="63" t="str">
        <f t="shared" si="144"/>
        <v>NEMA</v>
      </c>
      <c r="CB131" s="57" t="s">
        <v>0</v>
      </c>
      <c r="CC131" s="62" t="str">
        <f t="shared" si="110"/>
        <v>Ana – Srebačić – OK Varaždin</v>
      </c>
      <c r="CD131" s="63">
        <f t="shared" si="145"/>
        <v>582</v>
      </c>
      <c r="CE131" s="57" t="s">
        <v>0</v>
      </c>
      <c r="CF131" s="62" t="str">
        <f t="shared" si="111"/>
        <v>Ana – Srebačić</v>
      </c>
      <c r="CG131" s="63">
        <f t="shared" si="146"/>
        <v>582</v>
      </c>
      <c r="CH131" s="57" t="s">
        <v>0</v>
      </c>
      <c r="CI131" s="68">
        <f t="shared" si="147"/>
        <v>582</v>
      </c>
      <c r="CJ131" s="86" cm="1">
        <f t="array" ref="CJ131">IF(CI131="","",INDEX(imePrezime_id,CI131,0))</f>
        <v>1840</v>
      </c>
      <c r="CK131" s="63" t="str">
        <f t="shared" si="112"/>
        <v/>
      </c>
      <c r="CL131" s="57" t="s">
        <v>0</v>
      </c>
      <c r="CM131" s="23" t="str">
        <f t="shared" si="113"/>
        <v/>
      </c>
      <c r="CN131" s="57" t="s">
        <v>0</v>
      </c>
      <c r="CO131" s="149"/>
      <c r="CP131" s="57" t="s">
        <v>0</v>
      </c>
      <c r="CQ131" s="62" t="str">
        <f t="shared" si="114"/>
        <v/>
      </c>
      <c r="CR131" s="86" t="str">
        <f>IF(CO131="","",MAX(CR$11:CR130)+1)</f>
        <v/>
      </c>
      <c r="CS131" s="63" t="str">
        <f t="shared" si="115"/>
        <v/>
      </c>
      <c r="CT131" s="57" t="s">
        <v>0</v>
      </c>
      <c r="CU131" s="23" t="str">
        <f t="shared" si="148"/>
        <v/>
      </c>
      <c r="CV131" s="57" t="s">
        <v>0</v>
      </c>
      <c r="CW131" s="72" t="str">
        <f>IF(AND(CG131="NEMA",CK131=""),MAX(CW$11:CW130)+1,"")</f>
        <v/>
      </c>
      <c r="CX131" t="s">
        <v>0</v>
      </c>
      <c r="CY131" s="152" t="str">
        <f t="shared" si="116"/>
        <v>O</v>
      </c>
      <c r="CZ131" t="s">
        <v>0</v>
      </c>
      <c r="DA131" s="62" t="str">
        <f t="shared" si="117"/>
        <v/>
      </c>
      <c r="DB131" s="79" t="str">
        <f t="shared" si="118"/>
        <v/>
      </c>
      <c r="DC131" t="s">
        <v>0</v>
      </c>
      <c r="DD131" s="23" t="str">
        <f t="shared" si="149"/>
        <v/>
      </c>
      <c r="DE131" s="57" t="s">
        <v>0</v>
      </c>
      <c r="DF131" s="95" t="str">
        <f t="shared" si="119"/>
        <v>ime-pre-klu</v>
      </c>
      <c r="DG131" s="57" t="s">
        <v>0</v>
      </c>
      <c r="DH131" s="68">
        <f>IF(BZ131="","",MAX(DH$11:DH130)+1)</f>
        <v>1098</v>
      </c>
      <c r="DI131" s="86">
        <f t="shared" si="120"/>
        <v>1004</v>
      </c>
      <c r="DJ131" s="86">
        <f t="shared" si="150"/>
        <v>1840</v>
      </c>
      <c r="DK131" s="86">
        <f t="shared" si="121"/>
        <v>2571</v>
      </c>
      <c r="DL131" s="86">
        <f t="shared" si="122"/>
        <v>1</v>
      </c>
      <c r="DM131" s="86">
        <f t="shared" si="123"/>
        <v>0</v>
      </c>
      <c r="DN131" s="86">
        <f t="shared" si="151"/>
        <v>5</v>
      </c>
      <c r="DO131" s="86"/>
      <c r="DP131" s="86"/>
      <c r="DQ131" s="86"/>
      <c r="DR131" s="63" t="e">
        <f>IF(#REF!="","",#REF!)</f>
        <v>#REF!</v>
      </c>
      <c r="DS131" s="57" t="s">
        <v>0</v>
      </c>
    </row>
    <row r="132" spans="1:123" x14ac:dyDescent="0.25">
      <c r="A132" t="s">
        <v>0</v>
      </c>
      <c r="B132" s="62" t="str">
        <f>IF(csv!E123="","",csv!S123)</f>
        <v>OPEN</v>
      </c>
      <c r="C132" s="36" t="s">
        <v>0</v>
      </c>
      <c r="D132" s="36" t="str">
        <f>IF(csv!E123="","",csv!E123)</f>
        <v>Marija</v>
      </c>
      <c r="E132" s="36" t="str">
        <f>IF(csv!D123="","",csv!D123)</f>
        <v>Tišljar</v>
      </c>
      <c r="F132" s="36" t="s">
        <v>0</v>
      </c>
      <c r="G132" s="86" t="str">
        <f>IF(csv!L123="","",csv!L123)</f>
        <v>43:57</v>
      </c>
      <c r="H132" s="86" t="str">
        <f>IF(csv!M123="","",csv!M123)</f>
        <v>0</v>
      </c>
      <c r="I132" s="36" t="s">
        <v>0</v>
      </c>
      <c r="J132" s="36" t="str">
        <f>IF(csv!O123="","",csv!O123)</f>
        <v>ORI</v>
      </c>
      <c r="K132" s="36" t="str">
        <f>IF(csv!P123="","",csv!P123)</f>
        <v>OK Orion</v>
      </c>
      <c r="L132" s="36" t="s">
        <v>0</v>
      </c>
      <c r="M132" s="79" t="str">
        <f>IF(csv!Q123="","",csv!Q123)</f>
        <v>CRO</v>
      </c>
      <c r="N132" s="57" t="s">
        <v>0</v>
      </c>
      <c r="O132" s="62" t="str">
        <f>IF(csv!E123="","",csv!S123)</f>
        <v>OPEN</v>
      </c>
      <c r="P132" s="86">
        <f>IF(O132="","",IF(COUNTIF(O$11:O131,O132)=0,P131+1,P131))</f>
        <v>12</v>
      </c>
      <c r="Q132" s="102">
        <f t="shared" si="98"/>
        <v>291</v>
      </c>
      <c r="R132" s="103" t="str" cm="1">
        <f t="array" ref="R132">IF(S132="","",INDEX(natjecanjeStaze_naziv,MATCH(S132,natjecanjeStaze_stazaId,0)))</f>
        <v>Otvorena</v>
      </c>
      <c r="S132" s="63">
        <f t="shared" si="99"/>
        <v>1004</v>
      </c>
      <c r="T132" s="57" t="s">
        <v>0</v>
      </c>
      <c r="U132" s="191" t="str">
        <f t="shared" si="100"/>
        <v>Otvorena</v>
      </c>
      <c r="V132" s="57" t="s">
        <v>0</v>
      </c>
      <c r="W132" s="62" t="str">
        <f t="shared" si="124"/>
        <v>CRO</v>
      </c>
      <c r="X132" s="86">
        <f t="shared" si="101"/>
        <v>1</v>
      </c>
      <c r="Y132" s="36" t="str">
        <f t="shared" si="125"/>
        <v/>
      </c>
      <c r="Z132" s="79" t="str">
        <f>IF(Y132="","",MAX(Z$11:Z131)+1)</f>
        <v/>
      </c>
      <c r="AA132" s="57" t="s">
        <v>0</v>
      </c>
      <c r="AB132" s="149"/>
      <c r="AC132" s="57" t="s">
        <v>0</v>
      </c>
      <c r="AD132" s="23" t="str">
        <f t="shared" si="126"/>
        <v/>
      </c>
      <c r="AE132" s="57" t="s">
        <v>0</v>
      </c>
      <c r="AF132" s="191" t="str">
        <f t="shared" si="127"/>
        <v>CRO</v>
      </c>
      <c r="AG132" s="57" t="s">
        <v>0</v>
      </c>
      <c r="AH132" s="62" t="str">
        <f t="shared" si="128"/>
        <v>ORI</v>
      </c>
      <c r="AI132" s="36" t="str">
        <f t="shared" si="129"/>
        <v>OK Orion</v>
      </c>
      <c r="AJ132" s="86" t="str">
        <f t="shared" si="102"/>
        <v/>
      </c>
      <c r="AK132" s="36" t="str" cm="1">
        <f t="array" ref="AK132">IF(AJ132="",""&amp;AI132,IF(AJ132="NEMA",AI132,INDEX(klub_naziv,MATCH(INDEX(klubAlias_klubId,AJ132),klub_id,0))))</f>
        <v>OK Orion</v>
      </c>
      <c r="AL132" s="36" t="str" cm="1">
        <f t="array" ref="AL132">IFERROR(INDEX(registarNatjecatelji,CG132,4),"")</f>
        <v>OK Orion</v>
      </c>
      <c r="AM132" s="86" t="str">
        <f t="shared" si="130"/>
        <v/>
      </c>
      <c r="AN132" s="79" t="str">
        <f t="shared" si="131"/>
        <v>OK Orion</v>
      </c>
      <c r="AO132" s="57" t="s">
        <v>0</v>
      </c>
      <c r="AP132" s="95" t="str">
        <f>IF(AJ132&lt;&gt;"NEMA","",IF(IFERROR(MATCH(AI132,AI$11:AI131,0),0)&lt;&gt;0,"",AI132))</f>
        <v/>
      </c>
      <c r="AQ132" s="57" t="s">
        <v>0</v>
      </c>
      <c r="AR132" s="149"/>
      <c r="AS132" s="57" t="s">
        <v>0</v>
      </c>
      <c r="AT132" s="62" t="str">
        <f t="shared" si="132"/>
        <v/>
      </c>
      <c r="AU132" s="36" t="str">
        <f>IF(AT132="","",MAX(AU$11:AU131)+1)</f>
        <v/>
      </c>
      <c r="AV132" s="36" t="str">
        <f t="shared" si="133"/>
        <v/>
      </c>
      <c r="AW132" s="36" t="str">
        <f t="shared" si="134"/>
        <v/>
      </c>
      <c r="AX132" s="36" t="str">
        <f>IF(AR132="","",MAX(AX$11:AX131)+1)</f>
        <v/>
      </c>
      <c r="AY132" s="103" t="str">
        <f t="shared" si="135"/>
        <v/>
      </c>
      <c r="AZ132" s="79" t="str">
        <f t="shared" si="136"/>
        <v/>
      </c>
      <c r="BA132" s="57" t="s">
        <v>0</v>
      </c>
      <c r="BB132" s="23" t="str">
        <f t="shared" si="137"/>
        <v/>
      </c>
      <c r="BC132" s="57" t="s">
        <v>0</v>
      </c>
      <c r="BD132" s="191" t="str">
        <f t="shared" si="138"/>
        <v>OK Orion</v>
      </c>
      <c r="BE132" s="57" t="s">
        <v>0</v>
      </c>
      <c r="BF132" s="68" t="str">
        <f t="shared" si="139"/>
        <v>43:57</v>
      </c>
      <c r="BG132" s="102" t="str">
        <f t="shared" si="140"/>
        <v>0</v>
      </c>
      <c r="BH132" s="238">
        <f t="shared" si="141"/>
        <v>2637</v>
      </c>
      <c r="BI132" s="239">
        <f t="shared" si="103"/>
        <v>1</v>
      </c>
      <c r="BJ132" s="57" t="s">
        <v>0</v>
      </c>
      <c r="BK132" s="62" t="str">
        <f t="shared" si="142"/>
        <v>Marija</v>
      </c>
      <c r="BL132" s="36" t="str">
        <f t="shared" si="143"/>
        <v>Tišljar</v>
      </c>
      <c r="BM132" s="86">
        <f t="shared" si="104"/>
        <v>1681</v>
      </c>
      <c r="BN132" s="86" t="str">
        <f t="shared" si="105"/>
        <v/>
      </c>
      <c r="BO132" s="36" t="str">
        <f t="shared" si="106"/>
        <v>Marija</v>
      </c>
      <c r="BP132" s="79" t="str">
        <f t="shared" si="107"/>
        <v>Tišljar</v>
      </c>
      <c r="BQ132" s="57" t="s">
        <v>0</v>
      </c>
      <c r="BR132" s="95" t="str">
        <f t="shared" si="108"/>
        <v/>
      </c>
      <c r="BS132" s="57" t="s">
        <v>0</v>
      </c>
      <c r="BT132" s="23" t="str">
        <f>IF(OR(BB132&lt;&gt;"NEMA",BR132&lt;&gt;""),"","SELECT '"&amp;BA132&amp;"',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2" s="57" t="s">
        <v>0</v>
      </c>
      <c r="BV132" s="172"/>
      <c r="BW132" s="172"/>
      <c r="BX132" s="172"/>
      <c r="BY132" s="57" t="s">
        <v>0</v>
      </c>
      <c r="BZ132" s="62" t="str">
        <f t="shared" si="109"/>
        <v>Marija – Tišljar – OK Orion – OPEN</v>
      </c>
      <c r="CA132" s="63" t="str">
        <f t="shared" si="144"/>
        <v>NEMA</v>
      </c>
      <c r="CB132" s="57" t="s">
        <v>0</v>
      </c>
      <c r="CC132" s="62" t="str">
        <f t="shared" si="110"/>
        <v>Marija – Tišljar – OK Orion</v>
      </c>
      <c r="CD132" s="63">
        <f t="shared" si="145"/>
        <v>437</v>
      </c>
      <c r="CE132" s="57" t="s">
        <v>0</v>
      </c>
      <c r="CF132" s="62" t="str">
        <f t="shared" si="111"/>
        <v>Marija – Tišljar</v>
      </c>
      <c r="CG132" s="63">
        <f t="shared" si="146"/>
        <v>437</v>
      </c>
      <c r="CH132" s="57" t="s">
        <v>0</v>
      </c>
      <c r="CI132" s="68">
        <f t="shared" si="147"/>
        <v>437</v>
      </c>
      <c r="CJ132" s="86" cm="1">
        <f t="array" ref="CJ132">IF(CI132="","",INDEX(imePrezime_id,CI132,0))</f>
        <v>1681</v>
      </c>
      <c r="CK132" s="63" t="str">
        <f t="shared" si="112"/>
        <v/>
      </c>
      <c r="CL132" s="57" t="s">
        <v>0</v>
      </c>
      <c r="CM132" s="23" t="str">
        <f t="shared" si="113"/>
        <v/>
      </c>
      <c r="CN132" s="57" t="s">
        <v>0</v>
      </c>
      <c r="CO132" s="149"/>
      <c r="CP132" s="57" t="s">
        <v>0</v>
      </c>
      <c r="CQ132" s="62" t="str">
        <f t="shared" si="114"/>
        <v/>
      </c>
      <c r="CR132" s="86" t="str">
        <f>IF(CO132="","",MAX(CR$11:CR131)+1)</f>
        <v/>
      </c>
      <c r="CS132" s="63" t="str">
        <f t="shared" si="115"/>
        <v/>
      </c>
      <c r="CT132" s="57" t="s">
        <v>0</v>
      </c>
      <c r="CU132" s="23" t="str">
        <f t="shared" si="148"/>
        <v/>
      </c>
      <c r="CV132" s="57" t="s">
        <v>0</v>
      </c>
      <c r="CW132" s="72" t="str">
        <f>IF(AND(CG132="NEMA",CK132=""),MAX(CW$11:CW131)+1,"")</f>
        <v/>
      </c>
      <c r="CX132" t="s">
        <v>0</v>
      </c>
      <c r="CY132" s="152" t="str">
        <f t="shared" si="116"/>
        <v>O</v>
      </c>
      <c r="CZ132" t="s">
        <v>0</v>
      </c>
      <c r="DA132" s="62" t="str">
        <f t="shared" si="117"/>
        <v/>
      </c>
      <c r="DB132" s="79" t="str">
        <f t="shared" si="118"/>
        <v/>
      </c>
      <c r="DC132" t="s">
        <v>0</v>
      </c>
      <c r="DD132" s="23" t="str">
        <f t="shared" si="149"/>
        <v/>
      </c>
      <c r="DE132" s="57" t="s">
        <v>0</v>
      </c>
      <c r="DF132" s="95" t="str">
        <f t="shared" si="119"/>
        <v>ime-pre-klu</v>
      </c>
      <c r="DG132" s="57" t="s">
        <v>0</v>
      </c>
      <c r="DH132" s="68">
        <f>IF(BZ132="","",MAX(DH$11:DH131)+1)</f>
        <v>1099</v>
      </c>
      <c r="DI132" s="86">
        <f t="shared" si="120"/>
        <v>1004</v>
      </c>
      <c r="DJ132" s="86">
        <f t="shared" si="150"/>
        <v>1681</v>
      </c>
      <c r="DK132" s="86">
        <f t="shared" si="121"/>
        <v>2637</v>
      </c>
      <c r="DL132" s="86">
        <f t="shared" si="122"/>
        <v>1</v>
      </c>
      <c r="DM132" s="86">
        <f t="shared" si="123"/>
        <v>0</v>
      </c>
      <c r="DN132" s="86">
        <f t="shared" si="151"/>
        <v>5</v>
      </c>
      <c r="DO132" s="86"/>
      <c r="DP132" s="86"/>
      <c r="DQ132" s="86"/>
      <c r="DR132" s="63" t="e">
        <f>IF(#REF!="","",#REF!)</f>
        <v>#REF!</v>
      </c>
      <c r="DS132" s="57" t="s">
        <v>0</v>
      </c>
    </row>
    <row r="133" spans="1:123" x14ac:dyDescent="0.25">
      <c r="A133" t="s">
        <v>0</v>
      </c>
      <c r="B133" s="62" t="str">
        <f>IF(csv!E124="","",csv!S124)</f>
        <v>OPEN</v>
      </c>
      <c r="C133" s="36" t="s">
        <v>0</v>
      </c>
      <c r="D133" s="36" t="str">
        <f>IF(csv!E124="","",csv!E124)</f>
        <v>Lidija</v>
      </c>
      <c r="E133" s="36" t="str">
        <f>IF(csv!D124="","",csv!D124)</f>
        <v>Vrdoljak</v>
      </c>
      <c r="F133" s="36" t="s">
        <v>0</v>
      </c>
      <c r="G133" s="86" t="str">
        <f>IF(csv!L124="","",csv!L124)</f>
        <v>45:18</v>
      </c>
      <c r="H133" s="86" t="str">
        <f>IF(csv!M124="","",csv!M124)</f>
        <v>0</v>
      </c>
      <c r="I133" s="36" t="s">
        <v>0</v>
      </c>
      <c r="J133" s="36" t="str">
        <f>IF(csv!O124="","",csv!O124)</f>
        <v>JAP</v>
      </c>
      <c r="K133" s="36" t="str">
        <f>IF(csv!P124="","",csv!P124)</f>
        <v>OK Japetic</v>
      </c>
      <c r="L133" s="36" t="s">
        <v>0</v>
      </c>
      <c r="M133" s="79" t="str">
        <f>IF(csv!Q124="","",csv!Q124)</f>
        <v>CRO</v>
      </c>
      <c r="N133" s="57" t="s">
        <v>0</v>
      </c>
      <c r="O133" s="62" t="str">
        <f>IF(csv!E124="","",csv!S124)</f>
        <v>OPEN</v>
      </c>
      <c r="P133" s="86">
        <f>IF(O133="","",IF(COUNTIF(O$11:O132,O133)=0,P132+1,P132))</f>
        <v>12</v>
      </c>
      <c r="Q133" s="102">
        <f t="shared" si="98"/>
        <v>291</v>
      </c>
      <c r="R133" s="103" t="str" cm="1">
        <f t="array" ref="R133">IF(S133="","",INDEX(natjecanjeStaze_naziv,MATCH(S133,natjecanjeStaze_stazaId,0)))</f>
        <v>Otvorena</v>
      </c>
      <c r="S133" s="63">
        <f t="shared" si="99"/>
        <v>1004</v>
      </c>
      <c r="T133" s="57" t="s">
        <v>0</v>
      </c>
      <c r="U133" s="191" t="str">
        <f t="shared" si="100"/>
        <v>Otvorena</v>
      </c>
      <c r="V133" s="57" t="s">
        <v>0</v>
      </c>
      <c r="W133" s="62" t="str">
        <f t="shared" si="124"/>
        <v>CRO</v>
      </c>
      <c r="X133" s="86">
        <f t="shared" si="101"/>
        <v>1</v>
      </c>
      <c r="Y133" s="36" t="str">
        <f t="shared" si="125"/>
        <v/>
      </c>
      <c r="Z133" s="79" t="str">
        <f>IF(Y133="","",MAX(Z$11:Z132)+1)</f>
        <v/>
      </c>
      <c r="AA133" s="57" t="s">
        <v>0</v>
      </c>
      <c r="AB133" s="149"/>
      <c r="AC133" s="57" t="s">
        <v>0</v>
      </c>
      <c r="AD133" s="23" t="str">
        <f t="shared" si="126"/>
        <v/>
      </c>
      <c r="AE133" s="57" t="s">
        <v>0</v>
      </c>
      <c r="AF133" s="191" t="str">
        <f t="shared" si="127"/>
        <v>CRO</v>
      </c>
      <c r="AG133" s="57" t="s">
        <v>0</v>
      </c>
      <c r="AH133" s="62" t="str">
        <f t="shared" si="128"/>
        <v>JAP</v>
      </c>
      <c r="AI133" s="36" t="str">
        <f t="shared" si="129"/>
        <v>OK Japetic</v>
      </c>
      <c r="AJ133" s="86">
        <f t="shared" si="102"/>
        <v>1</v>
      </c>
      <c r="AK133" s="36" t="str" cm="1">
        <f t="array" ref="AK133">IF(AJ133="",""&amp;AI133,IF(AJ133="NEMA",AI133,INDEX(klub_naziv,MATCH(INDEX(klubAlias_klubId,AJ133),klub_id,0))))</f>
        <v>OK Japetić</v>
      </c>
      <c r="AL133" s="36" t="str" cm="1">
        <f t="array" ref="AL133">IFERROR(INDEX(registarNatjecatelji,CG133,4),"")</f>
        <v>OK Japetić</v>
      </c>
      <c r="AM133" s="86" t="str">
        <f t="shared" si="130"/>
        <v/>
      </c>
      <c r="AN133" s="79" t="str">
        <f t="shared" si="131"/>
        <v>OK Japetić</v>
      </c>
      <c r="AO133" s="57" t="s">
        <v>0</v>
      </c>
      <c r="AP133" s="95" t="str">
        <f>IF(AJ133&lt;&gt;"NEMA","",IF(IFERROR(MATCH(AI133,AI$11:AI132,0),0)&lt;&gt;0,"",AI133))</f>
        <v/>
      </c>
      <c r="AQ133" s="57" t="s">
        <v>0</v>
      </c>
      <c r="AR133" s="149"/>
      <c r="AS133" s="57" t="s">
        <v>0</v>
      </c>
      <c r="AT133" s="62" t="str">
        <f t="shared" si="132"/>
        <v/>
      </c>
      <c r="AU133" s="36" t="str">
        <f>IF(AT133="","",MAX(AU$11:AU132)+1)</f>
        <v/>
      </c>
      <c r="AV133" s="36" t="str">
        <f t="shared" si="133"/>
        <v/>
      </c>
      <c r="AW133" s="36" t="str">
        <f t="shared" si="134"/>
        <v/>
      </c>
      <c r="AX133" s="36" t="str">
        <f>IF(AR133="","",MAX(AX$11:AX132)+1)</f>
        <v/>
      </c>
      <c r="AY133" s="103" t="str">
        <f t="shared" si="135"/>
        <v/>
      </c>
      <c r="AZ133" s="79" t="str">
        <f t="shared" si="136"/>
        <v/>
      </c>
      <c r="BA133" s="57" t="s">
        <v>0</v>
      </c>
      <c r="BB133" s="23" t="str">
        <f t="shared" si="137"/>
        <v/>
      </c>
      <c r="BC133" s="57" t="s">
        <v>0</v>
      </c>
      <c r="BD133" s="191" t="str">
        <f t="shared" si="138"/>
        <v>OK Japetić</v>
      </c>
      <c r="BE133" s="57" t="s">
        <v>0</v>
      </c>
      <c r="BF133" s="68" t="str">
        <f t="shared" si="139"/>
        <v>45:18</v>
      </c>
      <c r="BG133" s="102" t="str">
        <f t="shared" si="140"/>
        <v>0</v>
      </c>
      <c r="BH133" s="238">
        <f t="shared" si="141"/>
        <v>2718</v>
      </c>
      <c r="BI133" s="239">
        <f t="shared" si="103"/>
        <v>1</v>
      </c>
      <c r="BJ133" s="57" t="s">
        <v>0</v>
      </c>
      <c r="BK133" s="62" t="str">
        <f t="shared" si="142"/>
        <v>Lidija</v>
      </c>
      <c r="BL133" s="36" t="str">
        <f t="shared" si="143"/>
        <v>Vrdoljak</v>
      </c>
      <c r="BM133" s="86">
        <f t="shared" si="104"/>
        <v>1854</v>
      </c>
      <c r="BN133" s="86" t="str">
        <f t="shared" si="105"/>
        <v/>
      </c>
      <c r="BO133" s="36" t="str">
        <f t="shared" si="106"/>
        <v>Lidija</v>
      </c>
      <c r="BP133" s="79" t="str">
        <f t="shared" si="107"/>
        <v>Vrdoljak</v>
      </c>
      <c r="BQ133" s="57" t="s">
        <v>0</v>
      </c>
      <c r="BR133" s="95" t="str">
        <f t="shared" si="108"/>
        <v/>
      </c>
      <c r="BS133" s="57" t="s">
        <v>0</v>
      </c>
      <c r="BT133" s="23" t="str">
        <f>IF(OR(BB133&lt;&gt;"NEMA",BR133&lt;&gt;""),"","SELECT '"&amp;BA133&amp;"',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3" s="57" t="s">
        <v>0</v>
      </c>
      <c r="BV133" s="172"/>
      <c r="BW133" s="172"/>
      <c r="BX133" s="172"/>
      <c r="BY133" s="57" t="s">
        <v>0</v>
      </c>
      <c r="BZ133" s="62" t="str">
        <f t="shared" si="109"/>
        <v>Lidija – Vrdoljak – OK Japetić – OPEN</v>
      </c>
      <c r="CA133" s="63" t="str">
        <f t="shared" si="144"/>
        <v>NEMA</v>
      </c>
      <c r="CB133" s="57" t="s">
        <v>0</v>
      </c>
      <c r="CC133" s="62" t="str">
        <f t="shared" si="110"/>
        <v>Lidija – Vrdoljak – OK Japetić</v>
      </c>
      <c r="CD133" s="63">
        <f t="shared" si="145"/>
        <v>143</v>
      </c>
      <c r="CE133" s="57" t="s">
        <v>0</v>
      </c>
      <c r="CF133" s="62" t="str">
        <f t="shared" si="111"/>
        <v>Lidija – Vrdoljak</v>
      </c>
      <c r="CG133" s="63">
        <f t="shared" si="146"/>
        <v>143</v>
      </c>
      <c r="CH133" s="57" t="s">
        <v>0</v>
      </c>
      <c r="CI133" s="68">
        <f t="shared" si="147"/>
        <v>143</v>
      </c>
      <c r="CJ133" s="86" cm="1">
        <f t="array" ref="CJ133">IF(CI133="","",INDEX(imePrezime_id,CI133,0))</f>
        <v>1854</v>
      </c>
      <c r="CK133" s="63" t="str">
        <f t="shared" si="112"/>
        <v/>
      </c>
      <c r="CL133" s="57" t="s">
        <v>0</v>
      </c>
      <c r="CM133" s="23" t="str">
        <f t="shared" si="113"/>
        <v/>
      </c>
      <c r="CN133" s="57" t="s">
        <v>0</v>
      </c>
      <c r="CO133" s="149"/>
      <c r="CP133" s="57" t="s">
        <v>0</v>
      </c>
      <c r="CQ133" s="62" t="str">
        <f t="shared" si="114"/>
        <v/>
      </c>
      <c r="CR133" s="86" t="str">
        <f>IF(CO133="","",MAX(CR$11:CR132)+1)</f>
        <v/>
      </c>
      <c r="CS133" s="63" t="str">
        <f t="shared" si="115"/>
        <v/>
      </c>
      <c r="CT133" s="57" t="s">
        <v>0</v>
      </c>
      <c r="CU133" s="23" t="str">
        <f t="shared" si="148"/>
        <v/>
      </c>
      <c r="CV133" s="57" t="s">
        <v>0</v>
      </c>
      <c r="CW133" s="72" t="str">
        <f>IF(AND(CG133="NEMA",CK133=""),MAX(CW$11:CW132)+1,"")</f>
        <v/>
      </c>
      <c r="CX133" t="s">
        <v>0</v>
      </c>
      <c r="CY133" s="152" t="str">
        <f t="shared" si="116"/>
        <v>O</v>
      </c>
      <c r="CZ133" t="s">
        <v>0</v>
      </c>
      <c r="DA133" s="62" t="str">
        <f t="shared" si="117"/>
        <v/>
      </c>
      <c r="DB133" s="79" t="str">
        <f t="shared" si="118"/>
        <v/>
      </c>
      <c r="DC133" t="s">
        <v>0</v>
      </c>
      <c r="DD133" s="23" t="str">
        <f t="shared" si="149"/>
        <v/>
      </c>
      <c r="DE133" s="57" t="s">
        <v>0</v>
      </c>
      <c r="DF133" s="95" t="str">
        <f t="shared" si="119"/>
        <v>ime-pre-klu(ali)</v>
      </c>
      <c r="DG133" s="57" t="s">
        <v>0</v>
      </c>
      <c r="DH133" s="68">
        <f>IF(BZ133="","",MAX(DH$11:DH132)+1)</f>
        <v>1100</v>
      </c>
      <c r="DI133" s="86">
        <f t="shared" si="120"/>
        <v>1004</v>
      </c>
      <c r="DJ133" s="86">
        <f t="shared" si="150"/>
        <v>1854</v>
      </c>
      <c r="DK133" s="86">
        <f t="shared" si="121"/>
        <v>2718</v>
      </c>
      <c r="DL133" s="86">
        <f t="shared" si="122"/>
        <v>1</v>
      </c>
      <c r="DM133" s="86">
        <f t="shared" si="123"/>
        <v>0</v>
      </c>
      <c r="DN133" s="86">
        <f t="shared" si="151"/>
        <v>7</v>
      </c>
      <c r="DO133" s="86"/>
      <c r="DP133" s="86"/>
      <c r="DQ133" s="86"/>
      <c r="DR133" s="63" t="e">
        <f>IF(#REF!="","",#REF!)</f>
        <v>#REF!</v>
      </c>
      <c r="DS133" s="57" t="s">
        <v>0</v>
      </c>
    </row>
    <row r="134" spans="1:123" x14ac:dyDescent="0.25">
      <c r="A134" t="s">
        <v>0</v>
      </c>
      <c r="B134" s="62" t="str">
        <f>IF(csv!E125="","",csv!S125)</f>
        <v>OPEN</v>
      </c>
      <c r="C134" s="36" t="s">
        <v>0</v>
      </c>
      <c r="D134" s="36" t="str">
        <f>IF(csv!E125="","",csv!E125)</f>
        <v>Martin</v>
      </c>
      <c r="E134" s="36" t="str">
        <f>IF(csv!D125="","",csv!D125)</f>
        <v>Vukmanović</v>
      </c>
      <c r="F134" s="36" t="s">
        <v>0</v>
      </c>
      <c r="G134" s="86" t="str">
        <f>IF(csv!L125="","",csv!L125)</f>
        <v>48:47</v>
      </c>
      <c r="H134" s="86" t="str">
        <f>IF(csv!M125="","",csv!M125)</f>
        <v>0</v>
      </c>
      <c r="I134" s="36" t="s">
        <v>0</v>
      </c>
      <c r="J134" s="36" t="str">
        <f>IF(csv!O125="","",csv!O125)</f>
        <v>KAP</v>
      </c>
      <c r="K134" s="36" t="str">
        <f>IF(csv!P125="","",csv!P125)</f>
        <v>OK Kapela</v>
      </c>
      <c r="L134" s="36" t="s">
        <v>0</v>
      </c>
      <c r="M134" s="79" t="str">
        <f>IF(csv!Q125="","",csv!Q125)</f>
        <v>CRO</v>
      </c>
      <c r="N134" s="57" t="s">
        <v>0</v>
      </c>
      <c r="O134" s="62" t="str">
        <f>IF(csv!E125="","",csv!S125)</f>
        <v>OPEN</v>
      </c>
      <c r="P134" s="86">
        <f>IF(O134="","",IF(COUNTIF(O$11:O133,O134)=0,P133+1,P133))</f>
        <v>12</v>
      </c>
      <c r="Q134" s="102">
        <f t="shared" si="98"/>
        <v>291</v>
      </c>
      <c r="R134" s="103" t="str" cm="1">
        <f t="array" ref="R134">IF(S134="","",INDEX(natjecanjeStaze_naziv,MATCH(S134,natjecanjeStaze_stazaId,0)))</f>
        <v>Otvorena</v>
      </c>
      <c r="S134" s="63">
        <f t="shared" si="99"/>
        <v>1004</v>
      </c>
      <c r="T134" s="57" t="s">
        <v>0</v>
      </c>
      <c r="U134" s="191" t="str">
        <f t="shared" si="100"/>
        <v>Otvorena</v>
      </c>
      <c r="V134" s="57" t="s">
        <v>0</v>
      </c>
      <c r="W134" s="62" t="str">
        <f t="shared" si="124"/>
        <v>CRO</v>
      </c>
      <c r="X134" s="86">
        <f t="shared" si="101"/>
        <v>1</v>
      </c>
      <c r="Y134" s="36" t="str">
        <f t="shared" si="125"/>
        <v/>
      </c>
      <c r="Z134" s="79" t="str">
        <f>IF(Y134="","",MAX(Z$11:Z133)+1)</f>
        <v/>
      </c>
      <c r="AA134" s="57" t="s">
        <v>0</v>
      </c>
      <c r="AB134" s="149"/>
      <c r="AC134" s="57" t="s">
        <v>0</v>
      </c>
      <c r="AD134" s="23" t="str">
        <f t="shared" si="126"/>
        <v/>
      </c>
      <c r="AE134" s="57" t="s">
        <v>0</v>
      </c>
      <c r="AF134" s="191" t="str">
        <f t="shared" si="127"/>
        <v>CRO</v>
      </c>
      <c r="AG134" s="57" t="s">
        <v>0</v>
      </c>
      <c r="AH134" s="62" t="str">
        <f t="shared" si="128"/>
        <v>KAP</v>
      </c>
      <c r="AI134" s="36" t="str">
        <f t="shared" si="129"/>
        <v>OK Kapela</v>
      </c>
      <c r="AJ134" s="86" t="str">
        <f t="shared" si="102"/>
        <v/>
      </c>
      <c r="AK134" s="36" t="str" cm="1">
        <f t="array" ref="AK134">IF(AJ134="",""&amp;AI134,IF(AJ134="NEMA",AI134,INDEX(klub_naziv,MATCH(INDEX(klubAlias_klubId,AJ134),klub_id,0))))</f>
        <v>OK Kapela</v>
      </c>
      <c r="AL134" s="36" t="str" cm="1">
        <f t="array" ref="AL134">IFERROR(INDEX(registarNatjecatelji,CG134,4),"")</f>
        <v/>
      </c>
      <c r="AM134" s="86">
        <f t="shared" si="130"/>
        <v>1</v>
      </c>
      <c r="AN134" s="79" t="str">
        <f t="shared" si="131"/>
        <v>OK Kapela</v>
      </c>
      <c r="AO134" s="57" t="s">
        <v>0</v>
      </c>
      <c r="AP134" s="95" t="str">
        <f>IF(AJ134&lt;&gt;"NEMA","",IF(IFERROR(MATCH(AI134,AI$11:AI133,0),0)&lt;&gt;0,"",AI134))</f>
        <v/>
      </c>
      <c r="AQ134" s="57" t="s">
        <v>0</v>
      </c>
      <c r="AR134" s="149"/>
      <c r="AS134" s="57" t="s">
        <v>0</v>
      </c>
      <c r="AT134" s="62" t="str">
        <f t="shared" si="132"/>
        <v/>
      </c>
      <c r="AU134" s="36" t="str">
        <f>IF(AT134="","",MAX(AU$11:AU133)+1)</f>
        <v/>
      </c>
      <c r="AV134" s="36" t="str">
        <f t="shared" si="133"/>
        <v/>
      </c>
      <c r="AW134" s="36" t="str">
        <f t="shared" si="134"/>
        <v/>
      </c>
      <c r="AX134" s="36" t="str">
        <f>IF(AR134="","",MAX(AX$11:AX133)+1)</f>
        <v/>
      </c>
      <c r="AY134" s="103" t="str">
        <f t="shared" si="135"/>
        <v/>
      </c>
      <c r="AZ134" s="79" t="str">
        <f t="shared" si="136"/>
        <v/>
      </c>
      <c r="BA134" s="57" t="s">
        <v>0</v>
      </c>
      <c r="BB134" s="23" t="str">
        <f t="shared" si="137"/>
        <v/>
      </c>
      <c r="BC134" s="57" t="s">
        <v>0</v>
      </c>
      <c r="BD134" s="191" t="str">
        <f t="shared" si="138"/>
        <v>OK Kapela</v>
      </c>
      <c r="BE134" s="57" t="s">
        <v>0</v>
      </c>
      <c r="BF134" s="68" t="str">
        <f t="shared" si="139"/>
        <v>48:47</v>
      </c>
      <c r="BG134" s="102" t="str">
        <f t="shared" si="140"/>
        <v>0</v>
      </c>
      <c r="BH134" s="238">
        <f t="shared" si="141"/>
        <v>2927</v>
      </c>
      <c r="BI134" s="239">
        <f t="shared" si="103"/>
        <v>1</v>
      </c>
      <c r="BJ134" s="57" t="s">
        <v>0</v>
      </c>
      <c r="BK134" s="62" t="str">
        <f t="shared" si="142"/>
        <v>Martin</v>
      </c>
      <c r="BL134" s="36" t="str">
        <f t="shared" si="143"/>
        <v>Vukmanović</v>
      </c>
      <c r="BM134" s="86" t="str">
        <f t="shared" si="104"/>
        <v>NEMA</v>
      </c>
      <c r="BN134" s="86" t="str">
        <f t="shared" si="105"/>
        <v>NEMA</v>
      </c>
      <c r="BO134" s="36" t="str">
        <f t="shared" si="106"/>
        <v>Martin</v>
      </c>
      <c r="BP134" s="79" t="str">
        <f t="shared" si="107"/>
        <v>Vukmanović</v>
      </c>
      <c r="BQ134" s="57" t="s">
        <v>0</v>
      </c>
      <c r="BR134" s="95" t="str">
        <f t="shared" si="108"/>
        <v>Martin Vukmanović</v>
      </c>
      <c r="BS134" s="57" t="s">
        <v>0</v>
      </c>
      <c r="BT134" s="23" t="str">
        <f>IF(OR(BB134&lt;&gt;"NEMA",BR134&lt;&gt;""),"","SELECT '"&amp;BA134&amp;"',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4" s="57" t="s">
        <v>0</v>
      </c>
      <c r="BV134" s="172"/>
      <c r="BW134" s="172"/>
      <c r="BX134" s="172"/>
      <c r="BY134" s="57" t="s">
        <v>0</v>
      </c>
      <c r="BZ134" s="62" t="str">
        <f t="shared" si="109"/>
        <v>Martin – Vukmanović – OK Kapela – OPEN</v>
      </c>
      <c r="CA134" s="63" t="str">
        <f t="shared" si="144"/>
        <v>NEMA</v>
      </c>
      <c r="CB134" s="57" t="s">
        <v>0</v>
      </c>
      <c r="CC134" s="62" t="str">
        <f t="shared" si="110"/>
        <v>Martin – Vukmanović – OK Kapela</v>
      </c>
      <c r="CD134" s="63" t="str">
        <f t="shared" si="145"/>
        <v>NEMA</v>
      </c>
      <c r="CE134" s="57" t="s">
        <v>0</v>
      </c>
      <c r="CF134" s="62" t="str">
        <f t="shared" si="111"/>
        <v>Martin – Vukmanović</v>
      </c>
      <c r="CG134" s="63" t="str">
        <f t="shared" si="146"/>
        <v>NEMA</v>
      </c>
      <c r="CH134" s="57" t="s">
        <v>0</v>
      </c>
      <c r="CI134" s="68" t="str">
        <f t="shared" si="147"/>
        <v/>
      </c>
      <c r="CJ134" s="86" t="str" cm="1">
        <f t="array" ref="CJ134">IF(CI134="","",INDEX(imePrezime_id,CI134,0))</f>
        <v/>
      </c>
      <c r="CK134" s="63" t="str">
        <f t="shared" si="112"/>
        <v/>
      </c>
      <c r="CL134" s="57" t="s">
        <v>0</v>
      </c>
      <c r="CM134" s="23" t="str">
        <f t="shared" si="113"/>
        <v>SELECT 'Martin – Vukmanović', ime, prezime FROM imeprezime WHERE ime LIKE '%arti%' Or prezime LIKE '%ukmanovi%' Or ime LIKE '%ukmanovi%' Or prezime LIKE '%arti%' ORDER BY ime, prezime;</v>
      </c>
      <c r="CN134" s="57" t="s">
        <v>0</v>
      </c>
      <c r="CO134" s="149"/>
      <c r="CP134" s="57" t="s">
        <v>0</v>
      </c>
      <c r="CQ134" s="62" t="str">
        <f t="shared" si="114"/>
        <v/>
      </c>
      <c r="CR134" s="86" t="str">
        <f>IF(CO134="","",MAX(CR$11:CR133)+1)</f>
        <v/>
      </c>
      <c r="CS134" s="63" t="str">
        <f t="shared" si="115"/>
        <v/>
      </c>
      <c r="CT134" s="57" t="s">
        <v>0</v>
      </c>
      <c r="CU134" s="23" t="str">
        <f t="shared" si="148"/>
        <v/>
      </c>
      <c r="CV134" s="57" t="s">
        <v>0</v>
      </c>
      <c r="CW134" s="72">
        <f>IF(AND(CG134="NEMA",CK134=""),MAX(CW$11:CW133)+1,"")</f>
        <v>1006</v>
      </c>
      <c r="CX134" t="s">
        <v>0</v>
      </c>
      <c r="CY134" s="152" t="str">
        <f t="shared" si="116"/>
        <v>O</v>
      </c>
      <c r="CZ134" t="s">
        <v>0</v>
      </c>
      <c r="DA134" s="62" t="str">
        <f t="shared" si="117"/>
        <v>INSERT INTO osoba (id,reg_broj,oib,spol_id,dat_rodjenja) VALUES (1006,(SELECT max(reg_broj)+1 FROM osoba),Null,'O',Null); INSERT INTO osoba_log (id,reg_broj,oib,spol_id,dat_rodjenja,dnevnik_id) SELECT id,reg_broj,oib,spol_id,dat_rodjenja, FROM osoba WHERE id = 1006;</v>
      </c>
      <c r="DB134" s="79" t="str">
        <f t="shared" si="118"/>
        <v>INSERT INTO imeprezime (id,osoba_id,rbr,ime,prezime,klub_id,identitet_id,sintaksa_id,info,aktivno,dnevnik_id) VALUES (1006,1006,1,'Martin','Vukmanović',(SELECT id FROM klub WHERE naziv = 'OK Kapela'),Null,1,'',1,);</v>
      </c>
      <c r="DC134" t="s">
        <v>0</v>
      </c>
      <c r="DD134" s="23" t="str">
        <f t="shared" si="149"/>
        <v>INSERT INTO osoba (id,reg_broj,oib,spol_id,dat_rodjenja) VALUES (1006,(SELECT max(reg_broj)+1 FROM osoba),Null,'O',Null); INSERT INTO osoba_log (id,reg_broj,oib,spol_id,dat_rodjenja,dnevnik_id) SELECT id,reg_broj,oib,spol_id,dat_rodjenja, FROM osoba WHERE id = 1006; INSERT INTO imeprezime (id,osoba_id,rbr,ime,prezime,klub_id,identitet_id,sintaksa_id,info,aktivno,dnevnik_id) VALUES (1006,1006,1,'Martin','Vukmanović',(SELECT id FROM klub WHERE naziv = 'OK Kapela'),Null,1,'',1,);</v>
      </c>
      <c r="DE134" s="57" t="s">
        <v>0</v>
      </c>
      <c r="DF134" s="95" t="str">
        <f t="shared" si="119"/>
        <v>novo</v>
      </c>
      <c r="DG134" s="57" t="s">
        <v>0</v>
      </c>
      <c r="DH134" s="68">
        <f>IF(BZ134="","",MAX(DH$11:DH133)+1)</f>
        <v>1101</v>
      </c>
      <c r="DI134" s="86">
        <f t="shared" si="120"/>
        <v>1004</v>
      </c>
      <c r="DJ134" s="86">
        <f t="shared" si="150"/>
        <v>1006</v>
      </c>
      <c r="DK134" s="86">
        <f t="shared" si="121"/>
        <v>2927</v>
      </c>
      <c r="DL134" s="86">
        <f t="shared" si="122"/>
        <v>1</v>
      </c>
      <c r="DM134" s="86">
        <f t="shared" si="123"/>
        <v>0</v>
      </c>
      <c r="DN134" s="86">
        <f t="shared" si="151"/>
        <v>13</v>
      </c>
      <c r="DO134" s="86"/>
      <c r="DP134" s="86"/>
      <c r="DQ134" s="86"/>
      <c r="DR134" s="63" t="e">
        <f>IF(#REF!="","",#REF!)</f>
        <v>#REF!</v>
      </c>
      <c r="DS134" s="57" t="s">
        <v>0</v>
      </c>
    </row>
    <row r="135" spans="1:123" x14ac:dyDescent="0.25">
      <c r="A135" t="s">
        <v>0</v>
      </c>
      <c r="B135" s="62" t="str">
        <f>IF(csv!E126="","",csv!S126)</f>
        <v>OPEN</v>
      </c>
      <c r="C135" s="36" t="s">
        <v>0</v>
      </c>
      <c r="D135" s="36" t="str">
        <f>IF(csv!E126="","",csv!E126)</f>
        <v>Karmela</v>
      </c>
      <c r="E135" s="36" t="str">
        <f>IF(csv!D126="","",csv!D126)</f>
        <v>Crvenković</v>
      </c>
      <c r="F135" s="36" t="s">
        <v>0</v>
      </c>
      <c r="G135" s="86" t="str">
        <f>IF(csv!L126="","",csv!L126)</f>
        <v>50:08</v>
      </c>
      <c r="H135" s="86" t="str">
        <f>IF(csv!M126="","",csv!M126)</f>
        <v>0</v>
      </c>
      <c r="I135" s="36" t="s">
        <v>0</v>
      </c>
      <c r="J135" s="36" t="str">
        <f>IF(csv!O126="","",csv!O126)</f>
        <v>KAP</v>
      </c>
      <c r="K135" s="36" t="str">
        <f>IF(csv!P126="","",csv!P126)</f>
        <v>OK Kapela</v>
      </c>
      <c r="L135" s="36" t="s">
        <v>0</v>
      </c>
      <c r="M135" s="79" t="str">
        <f>IF(csv!Q126="","",csv!Q126)</f>
        <v>CRO</v>
      </c>
      <c r="N135" s="57" t="s">
        <v>0</v>
      </c>
      <c r="O135" s="62" t="str">
        <f>IF(csv!E126="","",csv!S126)</f>
        <v>OPEN</v>
      </c>
      <c r="P135" s="86">
        <f>IF(O135="","",IF(COUNTIF(O$11:O134,O135)=0,P134+1,P134))</f>
        <v>12</v>
      </c>
      <c r="Q135" s="102">
        <f t="shared" si="98"/>
        <v>291</v>
      </c>
      <c r="R135" s="103" t="str" cm="1">
        <f t="array" ref="R135">IF(S135="","",INDEX(natjecanjeStaze_naziv,MATCH(S135,natjecanjeStaze_stazaId,0)))</f>
        <v>Otvorena</v>
      </c>
      <c r="S135" s="63">
        <f t="shared" si="99"/>
        <v>1004</v>
      </c>
      <c r="T135" s="57" t="s">
        <v>0</v>
      </c>
      <c r="U135" s="191" t="str">
        <f t="shared" si="100"/>
        <v>Otvorena</v>
      </c>
      <c r="V135" s="57" t="s">
        <v>0</v>
      </c>
      <c r="W135" s="62" t="str">
        <f t="shared" si="124"/>
        <v>CRO</v>
      </c>
      <c r="X135" s="86">
        <f t="shared" si="101"/>
        <v>1</v>
      </c>
      <c r="Y135" s="36" t="str">
        <f t="shared" si="125"/>
        <v/>
      </c>
      <c r="Z135" s="79" t="str">
        <f>IF(Y135="","",MAX(Z$11:Z134)+1)</f>
        <v/>
      </c>
      <c r="AA135" s="57" t="s">
        <v>0</v>
      </c>
      <c r="AB135" s="149"/>
      <c r="AC135" s="57" t="s">
        <v>0</v>
      </c>
      <c r="AD135" s="23" t="str">
        <f t="shared" si="126"/>
        <v/>
      </c>
      <c r="AE135" s="57" t="s">
        <v>0</v>
      </c>
      <c r="AF135" s="191" t="str">
        <f t="shared" si="127"/>
        <v>CRO</v>
      </c>
      <c r="AG135" s="57" t="s">
        <v>0</v>
      </c>
      <c r="AH135" s="62" t="str">
        <f t="shared" si="128"/>
        <v>KAP</v>
      </c>
      <c r="AI135" s="36" t="str">
        <f t="shared" si="129"/>
        <v>OK Kapela</v>
      </c>
      <c r="AJ135" s="86" t="str">
        <f t="shared" si="102"/>
        <v/>
      </c>
      <c r="AK135" s="36" t="str" cm="1">
        <f t="array" ref="AK135">IF(AJ135="",""&amp;AI135,IF(AJ135="NEMA",AI135,INDEX(klub_naziv,MATCH(INDEX(klubAlias_klubId,AJ135),klub_id,0))))</f>
        <v>OK Kapela</v>
      </c>
      <c r="AL135" s="36" t="str" cm="1">
        <f t="array" ref="AL135">IFERROR(INDEX(registarNatjecatelji,CG135,4),"")</f>
        <v>OK Kapela</v>
      </c>
      <c r="AM135" s="86" t="str">
        <f t="shared" si="130"/>
        <v/>
      </c>
      <c r="AN135" s="79" t="str">
        <f t="shared" si="131"/>
        <v>OK Kapela</v>
      </c>
      <c r="AO135" s="57" t="s">
        <v>0</v>
      </c>
      <c r="AP135" s="95" t="str">
        <f>IF(AJ135&lt;&gt;"NEMA","",IF(IFERROR(MATCH(AI135,AI$11:AI134,0),0)&lt;&gt;0,"",AI135))</f>
        <v/>
      </c>
      <c r="AQ135" s="57" t="s">
        <v>0</v>
      </c>
      <c r="AR135" s="149"/>
      <c r="AS135" s="57" t="s">
        <v>0</v>
      </c>
      <c r="AT135" s="62" t="str">
        <f t="shared" si="132"/>
        <v/>
      </c>
      <c r="AU135" s="36" t="str">
        <f>IF(AT135="","",MAX(AU$11:AU134)+1)</f>
        <v/>
      </c>
      <c r="AV135" s="36" t="str">
        <f t="shared" si="133"/>
        <v/>
      </c>
      <c r="AW135" s="36" t="str">
        <f t="shared" si="134"/>
        <v/>
      </c>
      <c r="AX135" s="36" t="str">
        <f>IF(AR135="","",MAX(AX$11:AX134)+1)</f>
        <v/>
      </c>
      <c r="AY135" s="103" t="str">
        <f t="shared" si="135"/>
        <v/>
      </c>
      <c r="AZ135" s="79" t="str">
        <f t="shared" si="136"/>
        <v/>
      </c>
      <c r="BA135" s="57" t="s">
        <v>0</v>
      </c>
      <c r="BB135" s="23" t="str">
        <f t="shared" si="137"/>
        <v/>
      </c>
      <c r="BC135" s="57" t="s">
        <v>0</v>
      </c>
      <c r="BD135" s="191" t="str">
        <f t="shared" si="138"/>
        <v>OK Kapela</v>
      </c>
      <c r="BE135" s="57" t="s">
        <v>0</v>
      </c>
      <c r="BF135" s="68" t="str">
        <f t="shared" si="139"/>
        <v>50:08</v>
      </c>
      <c r="BG135" s="102" t="str">
        <f t="shared" si="140"/>
        <v>0</v>
      </c>
      <c r="BH135" s="238">
        <f t="shared" si="141"/>
        <v>3008</v>
      </c>
      <c r="BI135" s="239">
        <f t="shared" si="103"/>
        <v>1</v>
      </c>
      <c r="BJ135" s="57" t="s">
        <v>0</v>
      </c>
      <c r="BK135" s="62" t="str">
        <f t="shared" si="142"/>
        <v>Karmela</v>
      </c>
      <c r="BL135" s="36" t="str">
        <f t="shared" si="143"/>
        <v>Crvenković</v>
      </c>
      <c r="BM135" s="86">
        <f t="shared" si="104"/>
        <v>1870</v>
      </c>
      <c r="BN135" s="86" t="str">
        <f t="shared" si="105"/>
        <v/>
      </c>
      <c r="BO135" s="36" t="str">
        <f t="shared" si="106"/>
        <v>Karmela</v>
      </c>
      <c r="BP135" s="79" t="str">
        <f t="shared" si="107"/>
        <v>Crvenković</v>
      </c>
      <c r="BQ135" s="57" t="s">
        <v>0</v>
      </c>
      <c r="BR135" s="95" t="str">
        <f t="shared" si="108"/>
        <v/>
      </c>
      <c r="BS135" s="57" t="s">
        <v>0</v>
      </c>
      <c r="BT135" s="23" t="str">
        <f>IF(OR(BB135&lt;&gt;"NEMA",BR135&lt;&gt;""),"","SELECT '"&amp;BA135&amp;"',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5" s="57" t="s">
        <v>0</v>
      </c>
      <c r="BV135" s="172"/>
      <c r="BW135" s="172"/>
      <c r="BX135" s="172"/>
      <c r="BY135" s="57" t="s">
        <v>0</v>
      </c>
      <c r="BZ135" s="62" t="str">
        <f t="shared" si="109"/>
        <v>Karmela – Crvenković – OK Kapela – OPEN</v>
      </c>
      <c r="CA135" s="63" t="str">
        <f t="shared" si="144"/>
        <v>NEMA</v>
      </c>
      <c r="CB135" s="57" t="s">
        <v>0</v>
      </c>
      <c r="CC135" s="62" t="str">
        <f t="shared" si="110"/>
        <v>Karmela – Crvenković – OK Kapela</v>
      </c>
      <c r="CD135" s="63">
        <f t="shared" si="145"/>
        <v>219</v>
      </c>
      <c r="CE135" s="57" t="s">
        <v>0</v>
      </c>
      <c r="CF135" s="62" t="str">
        <f t="shared" si="111"/>
        <v>Karmela – Crvenković</v>
      </c>
      <c r="CG135" s="63">
        <f t="shared" si="146"/>
        <v>219</v>
      </c>
      <c r="CH135" s="57" t="s">
        <v>0</v>
      </c>
      <c r="CI135" s="68">
        <f t="shared" si="147"/>
        <v>219</v>
      </c>
      <c r="CJ135" s="86" cm="1">
        <f t="array" ref="CJ135">IF(CI135="","",INDEX(imePrezime_id,CI135,0))</f>
        <v>1870</v>
      </c>
      <c r="CK135" s="63" t="str">
        <f t="shared" si="112"/>
        <v/>
      </c>
      <c r="CL135" s="57" t="s">
        <v>0</v>
      </c>
      <c r="CM135" s="23" t="str">
        <f t="shared" si="113"/>
        <v/>
      </c>
      <c r="CN135" s="57" t="s">
        <v>0</v>
      </c>
      <c r="CO135" s="149"/>
      <c r="CP135" s="57" t="s">
        <v>0</v>
      </c>
      <c r="CQ135" s="62" t="str">
        <f t="shared" si="114"/>
        <v/>
      </c>
      <c r="CR135" s="86" t="str">
        <f>IF(CO135="","",MAX(CR$11:CR134)+1)</f>
        <v/>
      </c>
      <c r="CS135" s="63" t="str">
        <f t="shared" si="115"/>
        <v/>
      </c>
      <c r="CT135" s="57" t="s">
        <v>0</v>
      </c>
      <c r="CU135" s="23" t="str">
        <f t="shared" si="148"/>
        <v/>
      </c>
      <c r="CV135" s="57" t="s">
        <v>0</v>
      </c>
      <c r="CW135" s="72" t="str">
        <f>IF(AND(CG135="NEMA",CK135=""),MAX(CW$11:CW134)+1,"")</f>
        <v/>
      </c>
      <c r="CX135" t="s">
        <v>0</v>
      </c>
      <c r="CY135" s="152" t="str">
        <f t="shared" si="116"/>
        <v>O</v>
      </c>
      <c r="CZ135" t="s">
        <v>0</v>
      </c>
      <c r="DA135" s="62" t="str">
        <f t="shared" si="117"/>
        <v/>
      </c>
      <c r="DB135" s="79" t="str">
        <f t="shared" si="118"/>
        <v/>
      </c>
      <c r="DC135" t="s">
        <v>0</v>
      </c>
      <c r="DD135" s="23" t="str">
        <f t="shared" si="149"/>
        <v/>
      </c>
      <c r="DE135" s="57" t="s">
        <v>0</v>
      </c>
      <c r="DF135" s="95" t="str">
        <f t="shared" si="119"/>
        <v>ime-pre-klu</v>
      </c>
      <c r="DG135" s="57" t="s">
        <v>0</v>
      </c>
      <c r="DH135" s="68">
        <f>IF(BZ135="","",MAX(DH$11:DH134)+1)</f>
        <v>1102</v>
      </c>
      <c r="DI135" s="86">
        <f t="shared" si="120"/>
        <v>1004</v>
      </c>
      <c r="DJ135" s="86">
        <f t="shared" si="150"/>
        <v>1870</v>
      </c>
      <c r="DK135" s="86">
        <f t="shared" si="121"/>
        <v>3008</v>
      </c>
      <c r="DL135" s="86">
        <f t="shared" si="122"/>
        <v>1</v>
      </c>
      <c r="DM135" s="86">
        <f t="shared" si="123"/>
        <v>0</v>
      </c>
      <c r="DN135" s="86">
        <f t="shared" si="151"/>
        <v>5</v>
      </c>
      <c r="DO135" s="86"/>
      <c r="DP135" s="86"/>
      <c r="DQ135" s="86"/>
      <c r="DR135" s="63" t="e">
        <f>IF(#REF!="","",#REF!)</f>
        <v>#REF!</v>
      </c>
      <c r="DS135" s="57" t="s">
        <v>0</v>
      </c>
    </row>
    <row r="136" spans="1:123" x14ac:dyDescent="0.25">
      <c r="A136" t="s">
        <v>0</v>
      </c>
      <c r="B136" s="62" t="str">
        <f>IF(csv!E127="","",csv!S127)</f>
        <v>OPEN</v>
      </c>
      <c r="C136" s="36" t="s">
        <v>0</v>
      </c>
      <c r="D136" s="36" t="str">
        <f>IF(csv!E127="","",csv!E127)</f>
        <v>Dominik</v>
      </c>
      <c r="E136" s="36" t="str">
        <f>IF(csv!D127="","",csv!D127)</f>
        <v>Hribar</v>
      </c>
      <c r="F136" s="36" t="s">
        <v>0</v>
      </c>
      <c r="G136" s="86" t="str">
        <f>IF(csv!L127="","",csv!L127)</f>
        <v>51:15</v>
      </c>
      <c r="H136" s="86" t="str">
        <f>IF(csv!M127="","",csv!M127)</f>
        <v>0</v>
      </c>
      <c r="I136" s="36" t="s">
        <v>0</v>
      </c>
      <c r="J136" s="36" t="str">
        <f>IF(csv!O127="","",csv!O127)</f>
        <v>KAP</v>
      </c>
      <c r="K136" s="36" t="str">
        <f>IF(csv!P127="","",csv!P127)</f>
        <v>OK Kapela</v>
      </c>
      <c r="L136" s="36" t="s">
        <v>0</v>
      </c>
      <c r="M136" s="79" t="str">
        <f>IF(csv!Q127="","",csv!Q127)</f>
        <v>CRO</v>
      </c>
      <c r="N136" s="57" t="s">
        <v>0</v>
      </c>
      <c r="O136" s="62" t="str">
        <f>IF(csv!E127="","",csv!S127)</f>
        <v>OPEN</v>
      </c>
      <c r="P136" s="86">
        <f>IF(O136="","",IF(COUNTIF(O$11:O135,O136)=0,P135+1,P135))</f>
        <v>12</v>
      </c>
      <c r="Q136" s="102">
        <f t="shared" si="98"/>
        <v>291</v>
      </c>
      <c r="R136" s="103" t="str" cm="1">
        <f t="array" ref="R136">IF(S136="","",INDEX(natjecanjeStaze_naziv,MATCH(S136,natjecanjeStaze_stazaId,0)))</f>
        <v>Otvorena</v>
      </c>
      <c r="S136" s="63">
        <f t="shared" si="99"/>
        <v>1004</v>
      </c>
      <c r="T136" s="57" t="s">
        <v>0</v>
      </c>
      <c r="U136" s="191" t="str">
        <f t="shared" si="100"/>
        <v>Otvorena</v>
      </c>
      <c r="V136" s="57" t="s">
        <v>0</v>
      </c>
      <c r="W136" s="62" t="str">
        <f t="shared" si="124"/>
        <v>CRO</v>
      </c>
      <c r="X136" s="86">
        <f t="shared" si="101"/>
        <v>1</v>
      </c>
      <c r="Y136" s="36" t="str">
        <f t="shared" si="125"/>
        <v/>
      </c>
      <c r="Z136" s="79" t="str">
        <f>IF(Y136="","",MAX(Z$11:Z135)+1)</f>
        <v/>
      </c>
      <c r="AA136" s="57" t="s">
        <v>0</v>
      </c>
      <c r="AB136" s="149"/>
      <c r="AC136" s="57" t="s">
        <v>0</v>
      </c>
      <c r="AD136" s="23" t="str">
        <f t="shared" si="126"/>
        <v/>
      </c>
      <c r="AE136" s="57" t="s">
        <v>0</v>
      </c>
      <c r="AF136" s="191" t="str">
        <f t="shared" si="127"/>
        <v>CRO</v>
      </c>
      <c r="AG136" s="57" t="s">
        <v>0</v>
      </c>
      <c r="AH136" s="62" t="str">
        <f t="shared" si="128"/>
        <v>KAP</v>
      </c>
      <c r="AI136" s="36" t="str">
        <f t="shared" si="129"/>
        <v>OK Kapela</v>
      </c>
      <c r="AJ136" s="86" t="str">
        <f t="shared" si="102"/>
        <v/>
      </c>
      <c r="AK136" s="36" t="str" cm="1">
        <f t="array" ref="AK136">IF(AJ136="",""&amp;AI136,IF(AJ136="NEMA",AI136,INDEX(klub_naziv,MATCH(INDEX(klubAlias_klubId,AJ136),klub_id,0))))</f>
        <v>OK Kapela</v>
      </c>
      <c r="AL136" s="36" t="str" cm="1">
        <f t="array" ref="AL136">IFERROR(INDEX(registarNatjecatelji,CG136,4),"")</f>
        <v/>
      </c>
      <c r="AM136" s="86">
        <f t="shared" si="130"/>
        <v>1</v>
      </c>
      <c r="AN136" s="79" t="str">
        <f t="shared" si="131"/>
        <v>OK Kapela</v>
      </c>
      <c r="AO136" s="57" t="s">
        <v>0</v>
      </c>
      <c r="AP136" s="95" t="str">
        <f>IF(AJ136&lt;&gt;"NEMA","",IF(IFERROR(MATCH(AI136,AI$11:AI135,0),0)&lt;&gt;0,"",AI136))</f>
        <v/>
      </c>
      <c r="AQ136" s="57" t="s">
        <v>0</v>
      </c>
      <c r="AR136" s="149"/>
      <c r="AS136" s="57" t="s">
        <v>0</v>
      </c>
      <c r="AT136" s="62" t="str">
        <f t="shared" si="132"/>
        <v/>
      </c>
      <c r="AU136" s="36" t="str">
        <f>IF(AT136="","",MAX(AU$11:AU135)+1)</f>
        <v/>
      </c>
      <c r="AV136" s="36" t="str">
        <f t="shared" si="133"/>
        <v/>
      </c>
      <c r="AW136" s="36" t="str">
        <f t="shared" si="134"/>
        <v/>
      </c>
      <c r="AX136" s="36" t="str">
        <f>IF(AR136="","",MAX(AX$11:AX135)+1)</f>
        <v/>
      </c>
      <c r="AY136" s="103" t="str">
        <f t="shared" si="135"/>
        <v/>
      </c>
      <c r="AZ136" s="79" t="str">
        <f t="shared" si="136"/>
        <v/>
      </c>
      <c r="BA136" s="57" t="s">
        <v>0</v>
      </c>
      <c r="BB136" s="23" t="str">
        <f t="shared" si="137"/>
        <v/>
      </c>
      <c r="BC136" s="57" t="s">
        <v>0</v>
      </c>
      <c r="BD136" s="191" t="str">
        <f t="shared" si="138"/>
        <v>OK Kapela</v>
      </c>
      <c r="BE136" s="57" t="s">
        <v>0</v>
      </c>
      <c r="BF136" s="68" t="str">
        <f t="shared" si="139"/>
        <v>51:15</v>
      </c>
      <c r="BG136" s="102" t="str">
        <f t="shared" si="140"/>
        <v>0</v>
      </c>
      <c r="BH136" s="238">
        <f t="shared" si="141"/>
        <v>3075</v>
      </c>
      <c r="BI136" s="239">
        <f t="shared" si="103"/>
        <v>1</v>
      </c>
      <c r="BJ136" s="57" t="s">
        <v>0</v>
      </c>
      <c r="BK136" s="62" t="str">
        <f t="shared" si="142"/>
        <v>Dominik</v>
      </c>
      <c r="BL136" s="36" t="str">
        <f t="shared" si="143"/>
        <v>Hribar</v>
      </c>
      <c r="BM136" s="86" t="str">
        <f t="shared" si="104"/>
        <v>NEMA</v>
      </c>
      <c r="BN136" s="86" t="str">
        <f t="shared" si="105"/>
        <v>NEMA</v>
      </c>
      <c r="BO136" s="36" t="str">
        <f t="shared" si="106"/>
        <v>Dominik</v>
      </c>
      <c r="BP136" s="79" t="str">
        <f t="shared" si="107"/>
        <v>Hribar</v>
      </c>
      <c r="BQ136" s="57" t="s">
        <v>0</v>
      </c>
      <c r="BR136" s="95" t="str">
        <f t="shared" si="108"/>
        <v>Dominik Hribar</v>
      </c>
      <c r="BS136" s="57" t="s">
        <v>0</v>
      </c>
      <c r="BT136" s="23" t="str">
        <f>IF(OR(BB136&lt;&gt;"NEMA",BR136&lt;&gt;""),"","SELECT '"&amp;BA136&amp;"',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6" s="57" t="s">
        <v>0</v>
      </c>
      <c r="BV136" s="172"/>
      <c r="BW136" s="172"/>
      <c r="BX136" s="172"/>
      <c r="BY136" s="57" t="s">
        <v>0</v>
      </c>
      <c r="BZ136" s="62" t="str">
        <f t="shared" si="109"/>
        <v>Dominik – Hribar – OK Kapela – OPEN</v>
      </c>
      <c r="CA136" s="63" t="str">
        <f t="shared" si="144"/>
        <v>NEMA</v>
      </c>
      <c r="CB136" s="57" t="s">
        <v>0</v>
      </c>
      <c r="CC136" s="62" t="str">
        <f t="shared" si="110"/>
        <v>Dominik – Hribar – OK Kapela</v>
      </c>
      <c r="CD136" s="63" t="str">
        <f t="shared" si="145"/>
        <v>NEMA</v>
      </c>
      <c r="CE136" s="57" t="s">
        <v>0</v>
      </c>
      <c r="CF136" s="62" t="str">
        <f t="shared" si="111"/>
        <v>Dominik – Hribar</v>
      </c>
      <c r="CG136" s="63" t="str">
        <f t="shared" si="146"/>
        <v>NEMA</v>
      </c>
      <c r="CH136" s="57" t="s">
        <v>0</v>
      </c>
      <c r="CI136" s="68" t="str">
        <f t="shared" si="147"/>
        <v/>
      </c>
      <c r="CJ136" s="86" t="str" cm="1">
        <f t="array" ref="CJ136">IF(CI136="","",INDEX(imePrezime_id,CI136,0))</f>
        <v/>
      </c>
      <c r="CK136" s="63" t="str">
        <f t="shared" si="112"/>
        <v/>
      </c>
      <c r="CL136" s="57" t="s">
        <v>0</v>
      </c>
      <c r="CM136" s="23" t="str">
        <f t="shared" si="113"/>
        <v>SELECT 'Dominik – Hribar', ime, prezime FROM imeprezime WHERE ime LIKE '%omini%' Or prezime LIKE '%riba%' Or ime LIKE '%riba%' Or prezime LIKE '%omini%' ORDER BY ime, prezime;</v>
      </c>
      <c r="CN136" s="57" t="s">
        <v>0</v>
      </c>
      <c r="CO136" s="149"/>
      <c r="CP136" s="57" t="s">
        <v>0</v>
      </c>
      <c r="CQ136" s="62" t="str">
        <f t="shared" si="114"/>
        <v/>
      </c>
      <c r="CR136" s="86" t="str">
        <f>IF(CO136="","",MAX(CR$11:CR135)+1)</f>
        <v/>
      </c>
      <c r="CS136" s="63" t="str">
        <f t="shared" si="115"/>
        <v/>
      </c>
      <c r="CT136" s="57" t="s">
        <v>0</v>
      </c>
      <c r="CU136" s="23" t="str">
        <f t="shared" si="148"/>
        <v/>
      </c>
      <c r="CV136" s="57" t="s">
        <v>0</v>
      </c>
      <c r="CW136" s="72">
        <f>IF(AND(CG136="NEMA",CK136=""),MAX(CW$11:CW135)+1,"")</f>
        <v>1007</v>
      </c>
      <c r="CX136" t="s">
        <v>0</v>
      </c>
      <c r="CY136" s="152" t="str">
        <f t="shared" si="116"/>
        <v>O</v>
      </c>
      <c r="CZ136" t="s">
        <v>0</v>
      </c>
      <c r="DA136" s="62" t="str">
        <f t="shared" si="117"/>
        <v>INSERT INTO osoba (id,reg_broj,oib,spol_id,dat_rodjenja) VALUES (1007,(SELECT max(reg_broj)+1 FROM osoba),Null,'O',Null); INSERT INTO osoba_log (id,reg_broj,oib,spol_id,dat_rodjenja,dnevnik_id) SELECT id,reg_broj,oib,spol_id,dat_rodjenja, FROM osoba WHERE id = 1007;</v>
      </c>
      <c r="DB136" s="79" t="str">
        <f t="shared" si="118"/>
        <v>INSERT INTO imeprezime (id,osoba_id,rbr,ime,prezime,klub_id,identitet_id,sintaksa_id,info,aktivno,dnevnik_id) VALUES (1007,1007,1,'Dominik','Hribar',(SELECT id FROM klub WHERE naziv = 'OK Kapela'),Null,1,'',1,);</v>
      </c>
      <c r="DC136" t="s">
        <v>0</v>
      </c>
      <c r="DD136" s="23" t="str">
        <f t="shared" si="149"/>
        <v>INSERT INTO osoba (id,reg_broj,oib,spol_id,dat_rodjenja) VALUES (1007,(SELECT max(reg_broj)+1 FROM osoba),Null,'O',Null); INSERT INTO osoba_log (id,reg_broj,oib,spol_id,dat_rodjenja,dnevnik_id) SELECT id,reg_broj,oib,spol_id,dat_rodjenja, FROM osoba WHERE id = 1007; INSERT INTO imeprezime (id,osoba_id,rbr,ime,prezime,klub_id,identitet_id,sintaksa_id,info,aktivno,dnevnik_id) VALUES (1007,1007,1,'Dominik','Hribar',(SELECT id FROM klub WHERE naziv = 'OK Kapela'),Null,1,'',1,);</v>
      </c>
      <c r="DE136" s="57" t="s">
        <v>0</v>
      </c>
      <c r="DF136" s="95" t="str">
        <f t="shared" si="119"/>
        <v>novo</v>
      </c>
      <c r="DG136" s="57" t="s">
        <v>0</v>
      </c>
      <c r="DH136" s="68">
        <f>IF(BZ136="","",MAX(DH$11:DH135)+1)</f>
        <v>1103</v>
      </c>
      <c r="DI136" s="86">
        <f t="shared" si="120"/>
        <v>1004</v>
      </c>
      <c r="DJ136" s="86">
        <f t="shared" si="150"/>
        <v>1007</v>
      </c>
      <c r="DK136" s="86">
        <f t="shared" si="121"/>
        <v>3075</v>
      </c>
      <c r="DL136" s="86">
        <f t="shared" si="122"/>
        <v>1</v>
      </c>
      <c r="DM136" s="86">
        <f t="shared" si="123"/>
        <v>0</v>
      </c>
      <c r="DN136" s="86">
        <f t="shared" si="151"/>
        <v>13</v>
      </c>
      <c r="DO136" s="86"/>
      <c r="DP136" s="86"/>
      <c r="DQ136" s="86"/>
      <c r="DR136" s="63" t="e">
        <f>IF(#REF!="","",#REF!)</f>
        <v>#REF!</v>
      </c>
      <c r="DS136" s="57" t="s">
        <v>0</v>
      </c>
    </row>
    <row r="137" spans="1:123" x14ac:dyDescent="0.25">
      <c r="A137" t="s">
        <v>0</v>
      </c>
      <c r="B137" s="62" t="str">
        <f>IF(csv!E128="","",csv!S128)</f>
        <v>OPEN</v>
      </c>
      <c r="C137" s="36" t="s">
        <v>0</v>
      </c>
      <c r="D137" s="36" t="str">
        <f>IF(csv!E128="","",csv!E128)</f>
        <v>Iva</v>
      </c>
      <c r="E137" s="36" t="str">
        <f>IF(csv!D128="","",csv!D128)</f>
        <v>Pintur</v>
      </c>
      <c r="F137" s="36" t="s">
        <v>0</v>
      </c>
      <c r="G137" s="86" t="str">
        <f>IF(csv!L128="","",csv!L128)</f>
        <v>58:09</v>
      </c>
      <c r="H137" s="86" t="str">
        <f>IF(csv!M128="","",csv!M128)</f>
        <v>0</v>
      </c>
      <c r="I137" s="36" t="s">
        <v>0</v>
      </c>
      <c r="J137" s="36" t="str">
        <f>IF(csv!O128="","",csv!O128)</f>
        <v>KAP</v>
      </c>
      <c r="K137" s="36" t="str">
        <f>IF(csv!P128="","",csv!P128)</f>
        <v>OK Kapela</v>
      </c>
      <c r="L137" s="36" t="s">
        <v>0</v>
      </c>
      <c r="M137" s="79" t="str">
        <f>IF(csv!Q128="","",csv!Q128)</f>
        <v>CRO</v>
      </c>
      <c r="N137" s="57" t="s">
        <v>0</v>
      </c>
      <c r="O137" s="62" t="str">
        <f>IF(csv!E128="","",csv!S128)</f>
        <v>OPEN</v>
      </c>
      <c r="P137" s="86">
        <f>IF(O137="","",IF(COUNTIF(O$11:O136,O137)=0,P136+1,P136))</f>
        <v>12</v>
      </c>
      <c r="Q137" s="102">
        <f t="shared" si="98"/>
        <v>291</v>
      </c>
      <c r="R137" s="103" t="str" cm="1">
        <f t="array" ref="R137">IF(S137="","",INDEX(natjecanjeStaze_naziv,MATCH(S137,natjecanjeStaze_stazaId,0)))</f>
        <v>Otvorena</v>
      </c>
      <c r="S137" s="63">
        <f t="shared" si="99"/>
        <v>1004</v>
      </c>
      <c r="T137" s="57" t="s">
        <v>0</v>
      </c>
      <c r="U137" s="191" t="str">
        <f t="shared" si="100"/>
        <v>Otvorena</v>
      </c>
      <c r="V137" s="57" t="s">
        <v>0</v>
      </c>
      <c r="W137" s="62" t="str">
        <f t="shared" si="124"/>
        <v>CRO</v>
      </c>
      <c r="X137" s="86">
        <f t="shared" si="101"/>
        <v>1</v>
      </c>
      <c r="Y137" s="36" t="str">
        <f t="shared" si="125"/>
        <v/>
      </c>
      <c r="Z137" s="79" t="str">
        <f>IF(Y137="","",MAX(Z$11:Z136)+1)</f>
        <v/>
      </c>
      <c r="AA137" s="57" t="s">
        <v>0</v>
      </c>
      <c r="AB137" s="149"/>
      <c r="AC137" s="57" t="s">
        <v>0</v>
      </c>
      <c r="AD137" s="23" t="str">
        <f t="shared" si="126"/>
        <v/>
      </c>
      <c r="AE137" s="57" t="s">
        <v>0</v>
      </c>
      <c r="AF137" s="191" t="str">
        <f t="shared" si="127"/>
        <v>CRO</v>
      </c>
      <c r="AG137" s="57" t="s">
        <v>0</v>
      </c>
      <c r="AH137" s="62" t="str">
        <f t="shared" si="128"/>
        <v>KAP</v>
      </c>
      <c r="AI137" s="36" t="str">
        <f t="shared" si="129"/>
        <v>OK Kapela</v>
      </c>
      <c r="AJ137" s="86" t="str">
        <f t="shared" si="102"/>
        <v/>
      </c>
      <c r="AK137" s="36" t="str" cm="1">
        <f t="array" ref="AK137">IF(AJ137="",""&amp;AI137,IF(AJ137="NEMA",AI137,INDEX(klub_naziv,MATCH(INDEX(klubAlias_klubId,AJ137),klub_id,0))))</f>
        <v>OK Kapela</v>
      </c>
      <c r="AL137" s="36" t="str" cm="1">
        <f t="array" ref="AL137">IFERROR(INDEX(registarNatjecatelji,CG137,4),"")</f>
        <v/>
      </c>
      <c r="AM137" s="86">
        <f t="shared" si="130"/>
        <v>1</v>
      </c>
      <c r="AN137" s="79" t="str">
        <f t="shared" si="131"/>
        <v>OK Kapela</v>
      </c>
      <c r="AO137" s="57" t="s">
        <v>0</v>
      </c>
      <c r="AP137" s="95" t="str">
        <f>IF(AJ137&lt;&gt;"NEMA","",IF(IFERROR(MATCH(AI137,AI$11:AI136,0),0)&lt;&gt;0,"",AI137))</f>
        <v/>
      </c>
      <c r="AQ137" s="57" t="s">
        <v>0</v>
      </c>
      <c r="AR137" s="149"/>
      <c r="AS137" s="57" t="s">
        <v>0</v>
      </c>
      <c r="AT137" s="62" t="str">
        <f t="shared" si="132"/>
        <v/>
      </c>
      <c r="AU137" s="36" t="str">
        <f>IF(AT137="","",MAX(AU$11:AU136)+1)</f>
        <v/>
      </c>
      <c r="AV137" s="36" t="str">
        <f t="shared" si="133"/>
        <v/>
      </c>
      <c r="AW137" s="36" t="str">
        <f t="shared" si="134"/>
        <v/>
      </c>
      <c r="AX137" s="36" t="str">
        <f>IF(AR137="","",MAX(AX$11:AX136)+1)</f>
        <v/>
      </c>
      <c r="AY137" s="103" t="str">
        <f t="shared" si="135"/>
        <v/>
      </c>
      <c r="AZ137" s="79" t="str">
        <f t="shared" si="136"/>
        <v/>
      </c>
      <c r="BA137" s="57" t="s">
        <v>0</v>
      </c>
      <c r="BB137" s="23" t="str">
        <f t="shared" si="137"/>
        <v/>
      </c>
      <c r="BC137" s="57" t="s">
        <v>0</v>
      </c>
      <c r="BD137" s="191" t="str">
        <f t="shared" si="138"/>
        <v>OK Kapela</v>
      </c>
      <c r="BE137" s="57" t="s">
        <v>0</v>
      </c>
      <c r="BF137" s="68" t="str">
        <f t="shared" si="139"/>
        <v>58:09</v>
      </c>
      <c r="BG137" s="102" t="str">
        <f t="shared" si="140"/>
        <v>0</v>
      </c>
      <c r="BH137" s="238">
        <f t="shared" si="141"/>
        <v>3489</v>
      </c>
      <c r="BI137" s="239">
        <f t="shared" si="103"/>
        <v>1</v>
      </c>
      <c r="BJ137" s="57" t="s">
        <v>0</v>
      </c>
      <c r="BK137" s="62" t="str">
        <f t="shared" si="142"/>
        <v>Iva</v>
      </c>
      <c r="BL137" s="36" t="str">
        <f t="shared" si="143"/>
        <v>Pintur</v>
      </c>
      <c r="BM137" s="86" t="str">
        <f t="shared" si="104"/>
        <v>NEMA</v>
      </c>
      <c r="BN137" s="86" t="str">
        <f t="shared" si="105"/>
        <v>NEMA</v>
      </c>
      <c r="BO137" s="36" t="str">
        <f t="shared" si="106"/>
        <v>Iva</v>
      </c>
      <c r="BP137" s="79" t="str">
        <f t="shared" si="107"/>
        <v>Pintur</v>
      </c>
      <c r="BQ137" s="57" t="s">
        <v>0</v>
      </c>
      <c r="BR137" s="95" t="str">
        <f t="shared" si="108"/>
        <v>Iva Pintur</v>
      </c>
      <c r="BS137" s="57" t="s">
        <v>0</v>
      </c>
      <c r="BT137" s="23" t="str">
        <f>IF(OR(BB137&lt;&gt;"NEMA",BR137&lt;&gt;""),"","SELECT '"&amp;BA137&amp;"',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7" s="57" t="s">
        <v>0</v>
      </c>
      <c r="BV137" s="172"/>
      <c r="BW137" s="172"/>
      <c r="BX137" s="172"/>
      <c r="BY137" s="57" t="s">
        <v>0</v>
      </c>
      <c r="BZ137" s="62" t="str">
        <f t="shared" si="109"/>
        <v>Iva – Pintur – OK Kapela – OPEN</v>
      </c>
      <c r="CA137" s="63" t="str">
        <f t="shared" si="144"/>
        <v>NEMA</v>
      </c>
      <c r="CB137" s="57" t="s">
        <v>0</v>
      </c>
      <c r="CC137" s="62" t="str">
        <f t="shared" si="110"/>
        <v>Iva – Pintur – OK Kapela</v>
      </c>
      <c r="CD137" s="63" t="str">
        <f t="shared" si="145"/>
        <v>NEMA</v>
      </c>
      <c r="CE137" s="57" t="s">
        <v>0</v>
      </c>
      <c r="CF137" s="62" t="str">
        <f t="shared" si="111"/>
        <v>Iva – Pintur</v>
      </c>
      <c r="CG137" s="63" t="str">
        <f t="shared" si="146"/>
        <v>NEMA</v>
      </c>
      <c r="CH137" s="57" t="s">
        <v>0</v>
      </c>
      <c r="CI137" s="68" t="str">
        <f t="shared" si="147"/>
        <v/>
      </c>
      <c r="CJ137" s="86" t="str" cm="1">
        <f t="array" ref="CJ137">IF(CI137="","",INDEX(imePrezime_id,CI137,0))</f>
        <v/>
      </c>
      <c r="CK137" s="63" t="str">
        <f t="shared" si="112"/>
        <v/>
      </c>
      <c r="CL137" s="57" t="s">
        <v>0</v>
      </c>
      <c r="CM137" s="23" t="str">
        <f t="shared" si="113"/>
        <v>SELECT 'Iva – Pintur', ime, prezime FROM imeprezime WHERE ime LIKE '%v%' Or prezime LIKE '%intu%' Or ime LIKE '%intu%' Or prezime LIKE '%v%' ORDER BY ime, prezime;</v>
      </c>
      <c r="CN137" s="57" t="s">
        <v>0</v>
      </c>
      <c r="CO137" s="149"/>
      <c r="CP137" s="57" t="s">
        <v>0</v>
      </c>
      <c r="CQ137" s="62" t="str">
        <f t="shared" si="114"/>
        <v/>
      </c>
      <c r="CR137" s="86" t="str">
        <f>IF(CO137="","",MAX(CR$11:CR136)+1)</f>
        <v/>
      </c>
      <c r="CS137" s="63" t="str">
        <f t="shared" si="115"/>
        <v/>
      </c>
      <c r="CT137" s="57" t="s">
        <v>0</v>
      </c>
      <c r="CU137" s="23" t="str">
        <f t="shared" si="148"/>
        <v/>
      </c>
      <c r="CV137" s="57" t="s">
        <v>0</v>
      </c>
      <c r="CW137" s="72">
        <f>IF(AND(CG137="NEMA",CK137=""),MAX(CW$11:CW136)+1,"")</f>
        <v>1008</v>
      </c>
      <c r="CX137" t="s">
        <v>0</v>
      </c>
      <c r="CY137" s="152" t="str">
        <f t="shared" si="116"/>
        <v>O</v>
      </c>
      <c r="CZ137" t="s">
        <v>0</v>
      </c>
      <c r="DA137" s="62" t="str">
        <f t="shared" si="117"/>
        <v>INSERT INTO osoba (id,reg_broj,oib,spol_id,dat_rodjenja) VALUES (1008,(SELECT max(reg_broj)+1 FROM osoba),Null,'O',Null); INSERT INTO osoba_log (id,reg_broj,oib,spol_id,dat_rodjenja,dnevnik_id) SELECT id,reg_broj,oib,spol_id,dat_rodjenja, FROM osoba WHERE id = 1008;</v>
      </c>
      <c r="DB137" s="79" t="str">
        <f t="shared" si="118"/>
        <v>INSERT INTO imeprezime (id,osoba_id,rbr,ime,prezime,klub_id,identitet_id,sintaksa_id,info,aktivno,dnevnik_id) VALUES (1008,1008,1,'Iva','Pintur',(SELECT id FROM klub WHERE naziv = 'OK Kapela'),Null,1,'',1,);</v>
      </c>
      <c r="DC137" t="s">
        <v>0</v>
      </c>
      <c r="DD137" s="23" t="str">
        <f t="shared" si="149"/>
        <v>INSERT INTO osoba (id,reg_broj,oib,spol_id,dat_rodjenja) VALUES (1008,(SELECT max(reg_broj)+1 FROM osoba),Null,'O',Null); INSERT INTO osoba_log (id,reg_broj,oib,spol_id,dat_rodjenja,dnevnik_id) SELECT id,reg_broj,oib,spol_id,dat_rodjenja, FROM osoba WHERE id = 1008; INSERT INTO imeprezime (id,osoba_id,rbr,ime,prezime,klub_id,identitet_id,sintaksa_id,info,aktivno,dnevnik_id) VALUES (1008,1008,1,'Iva','Pintur',(SELECT id FROM klub WHERE naziv = 'OK Kapela'),Null,1,'',1,);</v>
      </c>
      <c r="DE137" s="57" t="s">
        <v>0</v>
      </c>
      <c r="DF137" s="95" t="str">
        <f t="shared" si="119"/>
        <v>novo</v>
      </c>
      <c r="DG137" s="57" t="s">
        <v>0</v>
      </c>
      <c r="DH137" s="68">
        <f>IF(BZ137="","",MAX(DH$11:DH136)+1)</f>
        <v>1104</v>
      </c>
      <c r="DI137" s="86">
        <f t="shared" si="120"/>
        <v>1004</v>
      </c>
      <c r="DJ137" s="86">
        <f t="shared" si="150"/>
        <v>1008</v>
      </c>
      <c r="DK137" s="86">
        <f t="shared" si="121"/>
        <v>3489</v>
      </c>
      <c r="DL137" s="86">
        <f t="shared" si="122"/>
        <v>1</v>
      </c>
      <c r="DM137" s="86">
        <f t="shared" si="123"/>
        <v>0</v>
      </c>
      <c r="DN137" s="86">
        <f t="shared" si="151"/>
        <v>13</v>
      </c>
      <c r="DO137" s="86"/>
      <c r="DP137" s="86"/>
      <c r="DQ137" s="86"/>
      <c r="DR137" s="63" t="e">
        <f>IF(#REF!="","",#REF!)</f>
        <v>#REF!</v>
      </c>
      <c r="DS137" s="57" t="s">
        <v>0</v>
      </c>
    </row>
    <row r="138" spans="1:123" x14ac:dyDescent="0.25">
      <c r="A138" t="s">
        <v>0</v>
      </c>
      <c r="B138" s="62" t="str">
        <f>IF(csv!E129="","",csv!S129)</f>
        <v>OPEN</v>
      </c>
      <c r="C138" s="36" t="s">
        <v>0</v>
      </c>
      <c r="D138" s="36" t="str">
        <f>IF(csv!E129="","",csv!E129)</f>
        <v>Oliver</v>
      </c>
      <c r="E138" s="36" t="str">
        <f>IF(csv!D129="","",csv!D129)</f>
        <v>Skočić</v>
      </c>
      <c r="F138" s="36" t="s">
        <v>0</v>
      </c>
      <c r="G138" s="86" t="str">
        <f>IF(csv!L129="","",csv!L129)</f>
        <v>63:59</v>
      </c>
      <c r="H138" s="86" t="str">
        <f>IF(csv!M129="","",csv!M129)</f>
        <v>0</v>
      </c>
      <c r="I138" s="36" t="s">
        <v>0</v>
      </c>
      <c r="J138" s="36" t="str">
        <f>IF(csv!O129="","",csv!O129)</f>
        <v>Vihor</v>
      </c>
      <c r="K138" s="36" t="str">
        <f>IF(csv!P129="","",csv!P129)</f>
        <v>OK Vihor</v>
      </c>
      <c r="L138" s="36" t="s">
        <v>0</v>
      </c>
      <c r="M138" s="79" t="str">
        <f>IF(csv!Q129="","",csv!Q129)</f>
        <v>CRO</v>
      </c>
      <c r="N138" s="57" t="s">
        <v>0</v>
      </c>
      <c r="O138" s="62" t="str">
        <f>IF(csv!E129="","",csv!S129)</f>
        <v>OPEN</v>
      </c>
      <c r="P138" s="86">
        <f>IF(O138="","",IF(COUNTIF(O$11:O137,O138)=0,P137+1,P137))</f>
        <v>12</v>
      </c>
      <c r="Q138" s="102">
        <f t="shared" si="98"/>
        <v>291</v>
      </c>
      <c r="R138" s="103" t="str" cm="1">
        <f t="array" ref="R138">IF(S138="","",INDEX(natjecanjeStaze_naziv,MATCH(S138,natjecanjeStaze_stazaId,0)))</f>
        <v>Otvorena</v>
      </c>
      <c r="S138" s="63">
        <f t="shared" si="99"/>
        <v>1004</v>
      </c>
      <c r="T138" s="57" t="s">
        <v>0</v>
      </c>
      <c r="U138" s="191" t="str">
        <f t="shared" si="100"/>
        <v>Otvorena</v>
      </c>
      <c r="V138" s="57" t="s">
        <v>0</v>
      </c>
      <c r="W138" s="62" t="str">
        <f t="shared" si="124"/>
        <v>CRO</v>
      </c>
      <c r="X138" s="86">
        <f t="shared" si="101"/>
        <v>1</v>
      </c>
      <c r="Y138" s="36" t="str">
        <f t="shared" si="125"/>
        <v/>
      </c>
      <c r="Z138" s="79" t="str">
        <f>IF(Y138="","",MAX(Z$11:Z137)+1)</f>
        <v/>
      </c>
      <c r="AA138" s="57" t="s">
        <v>0</v>
      </c>
      <c r="AB138" s="149"/>
      <c r="AC138" s="57" t="s">
        <v>0</v>
      </c>
      <c r="AD138" s="23" t="str">
        <f t="shared" si="126"/>
        <v/>
      </c>
      <c r="AE138" s="57" t="s">
        <v>0</v>
      </c>
      <c r="AF138" s="191" t="str">
        <f t="shared" si="127"/>
        <v>CRO</v>
      </c>
      <c r="AG138" s="57" t="s">
        <v>0</v>
      </c>
      <c r="AH138" s="62" t="str">
        <f t="shared" si="128"/>
        <v>Vihor</v>
      </c>
      <c r="AI138" s="36" t="str">
        <f t="shared" si="129"/>
        <v>OK Vihor</v>
      </c>
      <c r="AJ138" s="86" t="str">
        <f t="shared" si="102"/>
        <v/>
      </c>
      <c r="AK138" s="36" t="str" cm="1">
        <f t="array" ref="AK138">IF(AJ138="",""&amp;AI138,IF(AJ138="NEMA",AI138,INDEX(klub_naziv,MATCH(INDEX(klubAlias_klubId,AJ138),klub_id,0))))</f>
        <v>OK Vihor</v>
      </c>
      <c r="AL138" s="36" t="str" cm="1">
        <f t="array" ref="AL138">IFERROR(INDEX(registarNatjecatelji,CG138,4),"")</f>
        <v>OK Vihor</v>
      </c>
      <c r="AM138" s="86" t="str">
        <f t="shared" si="130"/>
        <v/>
      </c>
      <c r="AN138" s="79" t="str">
        <f t="shared" si="131"/>
        <v>OK Vihor</v>
      </c>
      <c r="AO138" s="57" t="s">
        <v>0</v>
      </c>
      <c r="AP138" s="95" t="str">
        <f>IF(AJ138&lt;&gt;"NEMA","",IF(IFERROR(MATCH(AI138,AI$11:AI137,0),0)&lt;&gt;0,"",AI138))</f>
        <v/>
      </c>
      <c r="AQ138" s="57" t="s">
        <v>0</v>
      </c>
      <c r="AR138" s="149"/>
      <c r="AS138" s="57" t="s">
        <v>0</v>
      </c>
      <c r="AT138" s="62" t="str">
        <f t="shared" si="132"/>
        <v/>
      </c>
      <c r="AU138" s="36" t="str">
        <f>IF(AT138="","",MAX(AU$11:AU137)+1)</f>
        <v/>
      </c>
      <c r="AV138" s="36" t="str">
        <f t="shared" si="133"/>
        <v/>
      </c>
      <c r="AW138" s="36" t="str">
        <f t="shared" si="134"/>
        <v/>
      </c>
      <c r="AX138" s="36" t="str">
        <f>IF(AR138="","",MAX(AX$11:AX137)+1)</f>
        <v/>
      </c>
      <c r="AY138" s="103" t="str">
        <f t="shared" si="135"/>
        <v/>
      </c>
      <c r="AZ138" s="79" t="str">
        <f t="shared" si="136"/>
        <v/>
      </c>
      <c r="BA138" s="57" t="s">
        <v>0</v>
      </c>
      <c r="BB138" s="23" t="str">
        <f t="shared" si="137"/>
        <v/>
      </c>
      <c r="BC138" s="57" t="s">
        <v>0</v>
      </c>
      <c r="BD138" s="191" t="str">
        <f t="shared" si="138"/>
        <v>OK Vihor</v>
      </c>
      <c r="BE138" s="57" t="s">
        <v>0</v>
      </c>
      <c r="BF138" s="68" t="str">
        <f t="shared" si="139"/>
        <v>63:59</v>
      </c>
      <c r="BG138" s="102" t="str">
        <f t="shared" si="140"/>
        <v>0</v>
      </c>
      <c r="BH138" s="238">
        <f t="shared" si="141"/>
        <v>3839</v>
      </c>
      <c r="BI138" s="239">
        <f t="shared" si="103"/>
        <v>1</v>
      </c>
      <c r="BJ138" s="57" t="s">
        <v>0</v>
      </c>
      <c r="BK138" s="62" t="str">
        <f t="shared" si="142"/>
        <v>Oliver</v>
      </c>
      <c r="BL138" s="36" t="str">
        <f t="shared" si="143"/>
        <v>Skočić</v>
      </c>
      <c r="BM138" s="86">
        <f t="shared" si="104"/>
        <v>1028</v>
      </c>
      <c r="BN138" s="86" t="str">
        <f t="shared" si="105"/>
        <v/>
      </c>
      <c r="BO138" s="36" t="str">
        <f t="shared" si="106"/>
        <v>Oliver</v>
      </c>
      <c r="BP138" s="79" t="str">
        <f t="shared" si="107"/>
        <v>Skočić</v>
      </c>
      <c r="BQ138" s="57" t="s">
        <v>0</v>
      </c>
      <c r="BR138" s="95" t="str">
        <f t="shared" si="108"/>
        <v/>
      </c>
      <c r="BS138" s="57" t="s">
        <v>0</v>
      </c>
      <c r="BT138" s="23" t="str">
        <f>IF(OR(BB138&lt;&gt;"NEMA",BR138&lt;&gt;""),"","SELECT '"&amp;BA138&amp;"',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8" s="57" t="s">
        <v>0</v>
      </c>
      <c r="BV138" s="172"/>
      <c r="BW138" s="172"/>
      <c r="BX138" s="172"/>
      <c r="BY138" s="57" t="s">
        <v>0</v>
      </c>
      <c r="BZ138" s="62" t="str">
        <f t="shared" si="109"/>
        <v>Oliver – Skočić – OK Vihor – OPEN</v>
      </c>
      <c r="CA138" s="63" t="str">
        <f t="shared" si="144"/>
        <v>NEMA</v>
      </c>
      <c r="CB138" s="57" t="s">
        <v>0</v>
      </c>
      <c r="CC138" s="62" t="str">
        <f t="shared" si="110"/>
        <v>Oliver – Skočić – OK Vihor</v>
      </c>
      <c r="CD138" s="63">
        <f t="shared" si="145"/>
        <v>889</v>
      </c>
      <c r="CE138" s="57" t="s">
        <v>0</v>
      </c>
      <c r="CF138" s="62" t="str">
        <f t="shared" si="111"/>
        <v>Oliver – Skočić</v>
      </c>
      <c r="CG138" s="63">
        <f t="shared" si="146"/>
        <v>889</v>
      </c>
      <c r="CH138" s="57" t="s">
        <v>0</v>
      </c>
      <c r="CI138" s="68">
        <f t="shared" si="147"/>
        <v>889</v>
      </c>
      <c r="CJ138" s="86" cm="1">
        <f t="array" ref="CJ138">IF(CI138="","",INDEX(imePrezime_id,CI138,0))</f>
        <v>1028</v>
      </c>
      <c r="CK138" s="63" t="str">
        <f t="shared" si="112"/>
        <v/>
      </c>
      <c r="CL138" s="57" t="s">
        <v>0</v>
      </c>
      <c r="CM138" s="23" t="str">
        <f t="shared" si="113"/>
        <v/>
      </c>
      <c r="CN138" s="57" t="s">
        <v>0</v>
      </c>
      <c r="CO138" s="149"/>
      <c r="CP138" s="57" t="s">
        <v>0</v>
      </c>
      <c r="CQ138" s="62" t="str">
        <f t="shared" si="114"/>
        <v/>
      </c>
      <c r="CR138" s="86" t="str">
        <f>IF(CO138="","",MAX(CR$11:CR137)+1)</f>
        <v/>
      </c>
      <c r="CS138" s="63" t="str">
        <f t="shared" si="115"/>
        <v/>
      </c>
      <c r="CT138" s="57" t="s">
        <v>0</v>
      </c>
      <c r="CU138" s="23" t="str">
        <f t="shared" si="148"/>
        <v/>
      </c>
      <c r="CV138" s="57" t="s">
        <v>0</v>
      </c>
      <c r="CW138" s="72" t="str">
        <f>IF(AND(CG138="NEMA",CK138=""),MAX(CW$11:CW137)+1,"")</f>
        <v/>
      </c>
      <c r="CX138" t="s">
        <v>0</v>
      </c>
      <c r="CY138" s="152" t="str">
        <f t="shared" si="116"/>
        <v>O</v>
      </c>
      <c r="CZ138" t="s">
        <v>0</v>
      </c>
      <c r="DA138" s="62" t="str">
        <f t="shared" si="117"/>
        <v/>
      </c>
      <c r="DB138" s="79" t="str">
        <f t="shared" si="118"/>
        <v/>
      </c>
      <c r="DC138" t="s">
        <v>0</v>
      </c>
      <c r="DD138" s="23" t="str">
        <f t="shared" si="149"/>
        <v/>
      </c>
      <c r="DE138" s="57" t="s">
        <v>0</v>
      </c>
      <c r="DF138" s="95" t="str">
        <f t="shared" si="119"/>
        <v>ime-pre-klu</v>
      </c>
      <c r="DG138" s="57" t="s">
        <v>0</v>
      </c>
      <c r="DH138" s="68">
        <f>IF(BZ138="","",MAX(DH$11:DH137)+1)</f>
        <v>1105</v>
      </c>
      <c r="DI138" s="86">
        <f t="shared" si="120"/>
        <v>1004</v>
      </c>
      <c r="DJ138" s="86">
        <f t="shared" si="150"/>
        <v>1028</v>
      </c>
      <c r="DK138" s="86">
        <f t="shared" si="121"/>
        <v>3839</v>
      </c>
      <c r="DL138" s="86">
        <f t="shared" si="122"/>
        <v>1</v>
      </c>
      <c r="DM138" s="86">
        <f t="shared" si="123"/>
        <v>0</v>
      </c>
      <c r="DN138" s="86">
        <f t="shared" si="151"/>
        <v>5</v>
      </c>
      <c r="DO138" s="86"/>
      <c r="DP138" s="86"/>
      <c r="DQ138" s="86"/>
      <c r="DR138" s="63" t="e">
        <f>IF(#REF!="","",#REF!)</f>
        <v>#REF!</v>
      </c>
      <c r="DS138" s="57" t="s">
        <v>0</v>
      </c>
    </row>
    <row r="139" spans="1:123" x14ac:dyDescent="0.25">
      <c r="A139" t="s">
        <v>0</v>
      </c>
      <c r="B139" s="62" t="str">
        <f>IF(csv!E130="","",csv!S130)</f>
        <v>OPEN</v>
      </c>
      <c r="C139" s="36" t="s">
        <v>0</v>
      </c>
      <c r="D139" s="36" t="str">
        <f>IF(csv!E130="","",csv!E130)</f>
        <v>Iva</v>
      </c>
      <c r="E139" s="36" t="str">
        <f>IF(csv!D130="","",csv!D130)</f>
        <v>Hruškar</v>
      </c>
      <c r="F139" s="36" t="s">
        <v>0</v>
      </c>
      <c r="G139" s="86" t="str">
        <f>IF(csv!L130="","",csv!L130)</f>
        <v>65:51</v>
      </c>
      <c r="H139" s="86" t="str">
        <f>IF(csv!M130="","",csv!M130)</f>
        <v>0</v>
      </c>
      <c r="I139" s="36" t="s">
        <v>0</v>
      </c>
      <c r="J139" s="36" t="str">
        <f>IF(csv!O130="","",csv!O130)</f>
        <v>KAP</v>
      </c>
      <c r="K139" s="36" t="str">
        <f>IF(csv!P130="","",csv!P130)</f>
        <v>OK Kapela</v>
      </c>
      <c r="L139" s="36" t="s">
        <v>0</v>
      </c>
      <c r="M139" s="79" t="str">
        <f>IF(csv!Q130="","",csv!Q130)</f>
        <v>CRO</v>
      </c>
      <c r="N139" s="57" t="s">
        <v>0</v>
      </c>
      <c r="O139" s="62" t="str">
        <f>IF(csv!E130="","",csv!S130)</f>
        <v>OPEN</v>
      </c>
      <c r="P139" s="86">
        <f>IF(O139="","",IF(COUNTIF(O$11:O138,O139)=0,P138+1,P138))</f>
        <v>12</v>
      </c>
      <c r="Q139" s="102">
        <f t="shared" si="98"/>
        <v>291</v>
      </c>
      <c r="R139" s="103" t="str" cm="1">
        <f t="array" ref="R139">IF(S139="","",INDEX(natjecanjeStaze_naziv,MATCH(S139,natjecanjeStaze_stazaId,0)))</f>
        <v>Otvorena</v>
      </c>
      <c r="S139" s="63">
        <f t="shared" si="99"/>
        <v>1004</v>
      </c>
      <c r="T139" s="57" t="s">
        <v>0</v>
      </c>
      <c r="U139" s="191" t="str">
        <f t="shared" si="100"/>
        <v>Otvorena</v>
      </c>
      <c r="V139" s="57" t="s">
        <v>0</v>
      </c>
      <c r="W139" s="62" t="str">
        <f t="shared" si="124"/>
        <v>CRO</v>
      </c>
      <c r="X139" s="86">
        <f t="shared" si="101"/>
        <v>1</v>
      </c>
      <c r="Y139" s="36" t="str">
        <f t="shared" si="125"/>
        <v/>
      </c>
      <c r="Z139" s="79" t="str">
        <f>IF(Y139="","",MAX(Z$11:Z138)+1)</f>
        <v/>
      </c>
      <c r="AA139" s="57" t="s">
        <v>0</v>
      </c>
      <c r="AB139" s="149"/>
      <c r="AC139" s="57" t="s">
        <v>0</v>
      </c>
      <c r="AD139" s="23" t="str">
        <f t="shared" si="126"/>
        <v/>
      </c>
      <c r="AE139" s="57" t="s">
        <v>0</v>
      </c>
      <c r="AF139" s="191" t="str">
        <f t="shared" si="127"/>
        <v>CRO</v>
      </c>
      <c r="AG139" s="57" t="s">
        <v>0</v>
      </c>
      <c r="AH139" s="62" t="str">
        <f t="shared" si="128"/>
        <v>KAP</v>
      </c>
      <c r="AI139" s="36" t="str">
        <f t="shared" si="129"/>
        <v>OK Kapela</v>
      </c>
      <c r="AJ139" s="86" t="str">
        <f t="shared" si="102"/>
        <v/>
      </c>
      <c r="AK139" s="36" t="str" cm="1">
        <f t="array" ref="AK139">IF(AJ139="",""&amp;AI139,IF(AJ139="NEMA",AI139,INDEX(klub_naziv,MATCH(INDEX(klubAlias_klubId,AJ139),klub_id,0))))</f>
        <v>OK Kapela</v>
      </c>
      <c r="AL139" s="36" t="str" cm="1">
        <f t="array" ref="AL139">IFERROR(INDEX(registarNatjecatelji,CG139,4),"")</f>
        <v>OK Kapela</v>
      </c>
      <c r="AM139" s="86" t="str">
        <f t="shared" si="130"/>
        <v/>
      </c>
      <c r="AN139" s="79" t="str">
        <f t="shared" si="131"/>
        <v>OK Kapela</v>
      </c>
      <c r="AO139" s="57" t="s">
        <v>0</v>
      </c>
      <c r="AP139" s="95" t="str">
        <f>IF(AJ139&lt;&gt;"NEMA","",IF(IFERROR(MATCH(AI139,AI$11:AI138,0),0)&lt;&gt;0,"",AI139))</f>
        <v/>
      </c>
      <c r="AQ139" s="57" t="s">
        <v>0</v>
      </c>
      <c r="AR139" s="149"/>
      <c r="AS139" s="57" t="s">
        <v>0</v>
      </c>
      <c r="AT139" s="62" t="str">
        <f t="shared" si="132"/>
        <v/>
      </c>
      <c r="AU139" s="36" t="str">
        <f>IF(AT139="","",MAX(AU$11:AU138)+1)</f>
        <v/>
      </c>
      <c r="AV139" s="36" t="str">
        <f t="shared" si="133"/>
        <v/>
      </c>
      <c r="AW139" s="36" t="str">
        <f t="shared" si="134"/>
        <v/>
      </c>
      <c r="AX139" s="36" t="str">
        <f>IF(AR139="","",MAX(AX$11:AX138)+1)</f>
        <v/>
      </c>
      <c r="AY139" s="103" t="str">
        <f t="shared" si="135"/>
        <v/>
      </c>
      <c r="AZ139" s="79" t="str">
        <f t="shared" si="136"/>
        <v/>
      </c>
      <c r="BA139" s="57" t="s">
        <v>0</v>
      </c>
      <c r="BB139" s="23" t="str">
        <f t="shared" si="137"/>
        <v/>
      </c>
      <c r="BC139" s="57" t="s">
        <v>0</v>
      </c>
      <c r="BD139" s="191" t="str">
        <f t="shared" si="138"/>
        <v>OK Kapela</v>
      </c>
      <c r="BE139" s="57" t="s">
        <v>0</v>
      </c>
      <c r="BF139" s="68" t="str">
        <f t="shared" si="139"/>
        <v>65:51</v>
      </c>
      <c r="BG139" s="102" t="str">
        <f t="shared" si="140"/>
        <v>0</v>
      </c>
      <c r="BH139" s="238">
        <f t="shared" si="141"/>
        <v>3951</v>
      </c>
      <c r="BI139" s="239">
        <f t="shared" si="103"/>
        <v>1</v>
      </c>
      <c r="BJ139" s="57" t="s">
        <v>0</v>
      </c>
      <c r="BK139" s="62" t="str">
        <f t="shared" si="142"/>
        <v>Iva</v>
      </c>
      <c r="BL139" s="36" t="str">
        <f t="shared" si="143"/>
        <v>Hruškar</v>
      </c>
      <c r="BM139" s="86">
        <f t="shared" si="104"/>
        <v>1954</v>
      </c>
      <c r="BN139" s="86" t="str">
        <f t="shared" si="105"/>
        <v/>
      </c>
      <c r="BO139" s="36" t="str">
        <f t="shared" si="106"/>
        <v>Iva</v>
      </c>
      <c r="BP139" s="79" t="str">
        <f t="shared" si="107"/>
        <v>Hruškar</v>
      </c>
      <c r="BQ139" s="57" t="s">
        <v>0</v>
      </c>
      <c r="BR139" s="95" t="str">
        <f t="shared" si="108"/>
        <v/>
      </c>
      <c r="BS139" s="57" t="s">
        <v>0</v>
      </c>
      <c r="BT139" s="23" t="str">
        <f>IF(OR(BB139&lt;&gt;"NEMA",BR139&lt;&gt;""),"","SELECT '"&amp;BA139&amp;"',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39" s="57" t="s">
        <v>0</v>
      </c>
      <c r="BV139" s="172"/>
      <c r="BW139" s="172"/>
      <c r="BX139" s="172"/>
      <c r="BY139" s="57" t="s">
        <v>0</v>
      </c>
      <c r="BZ139" s="62" t="str">
        <f t="shared" si="109"/>
        <v>Iva – Hruškar – OK Kapela – OPEN</v>
      </c>
      <c r="CA139" s="63" t="str">
        <f t="shared" si="144"/>
        <v>NEMA</v>
      </c>
      <c r="CB139" s="57" t="s">
        <v>0</v>
      </c>
      <c r="CC139" s="62" t="str">
        <f t="shared" si="110"/>
        <v>Iva – Hruškar – OK Kapela</v>
      </c>
      <c r="CD139" s="63">
        <f t="shared" si="145"/>
        <v>252</v>
      </c>
      <c r="CE139" s="57" t="s">
        <v>0</v>
      </c>
      <c r="CF139" s="62" t="str">
        <f t="shared" si="111"/>
        <v>Iva – Hruškar</v>
      </c>
      <c r="CG139" s="63">
        <f t="shared" si="146"/>
        <v>252</v>
      </c>
      <c r="CH139" s="57" t="s">
        <v>0</v>
      </c>
      <c r="CI139" s="68">
        <f t="shared" si="147"/>
        <v>252</v>
      </c>
      <c r="CJ139" s="86" cm="1">
        <f t="array" ref="CJ139">IF(CI139="","",INDEX(imePrezime_id,CI139,0))</f>
        <v>1954</v>
      </c>
      <c r="CK139" s="63" t="str">
        <f t="shared" si="112"/>
        <v/>
      </c>
      <c r="CL139" s="57" t="s">
        <v>0</v>
      </c>
      <c r="CM139" s="23" t="str">
        <f t="shared" si="113"/>
        <v/>
      </c>
      <c r="CN139" s="57" t="s">
        <v>0</v>
      </c>
      <c r="CO139" s="149"/>
      <c r="CP139" s="57" t="s">
        <v>0</v>
      </c>
      <c r="CQ139" s="62" t="str">
        <f t="shared" si="114"/>
        <v/>
      </c>
      <c r="CR139" s="86" t="str">
        <f>IF(CO139="","",MAX(CR$11:CR138)+1)</f>
        <v/>
      </c>
      <c r="CS139" s="63" t="str">
        <f t="shared" si="115"/>
        <v/>
      </c>
      <c r="CT139" s="57" t="s">
        <v>0</v>
      </c>
      <c r="CU139" s="23" t="str">
        <f t="shared" si="148"/>
        <v/>
      </c>
      <c r="CV139" s="57" t="s">
        <v>0</v>
      </c>
      <c r="CW139" s="72" t="str">
        <f>IF(AND(CG139="NEMA",CK139=""),MAX(CW$11:CW138)+1,"")</f>
        <v/>
      </c>
      <c r="CX139" t="s">
        <v>0</v>
      </c>
      <c r="CY139" s="152" t="str">
        <f t="shared" si="116"/>
        <v>O</v>
      </c>
      <c r="CZ139" t="s">
        <v>0</v>
      </c>
      <c r="DA139" s="62" t="str">
        <f t="shared" si="117"/>
        <v/>
      </c>
      <c r="DB139" s="79" t="str">
        <f t="shared" si="118"/>
        <v/>
      </c>
      <c r="DC139" t="s">
        <v>0</v>
      </c>
      <c r="DD139" s="23" t="str">
        <f t="shared" si="149"/>
        <v/>
      </c>
      <c r="DE139" s="57" t="s">
        <v>0</v>
      </c>
      <c r="DF139" s="95" t="str">
        <f t="shared" si="119"/>
        <v>ime-pre-klu</v>
      </c>
      <c r="DG139" s="57" t="s">
        <v>0</v>
      </c>
      <c r="DH139" s="68">
        <f>IF(BZ139="","",MAX(DH$11:DH138)+1)</f>
        <v>1106</v>
      </c>
      <c r="DI139" s="86">
        <f t="shared" si="120"/>
        <v>1004</v>
      </c>
      <c r="DJ139" s="86">
        <f t="shared" si="150"/>
        <v>1954</v>
      </c>
      <c r="DK139" s="86">
        <f t="shared" si="121"/>
        <v>3951</v>
      </c>
      <c r="DL139" s="86">
        <f t="shared" si="122"/>
        <v>1</v>
      </c>
      <c r="DM139" s="86">
        <f t="shared" si="123"/>
        <v>0</v>
      </c>
      <c r="DN139" s="86">
        <f t="shared" si="151"/>
        <v>5</v>
      </c>
      <c r="DO139" s="86"/>
      <c r="DP139" s="86"/>
      <c r="DQ139" s="86"/>
      <c r="DR139" s="63" t="e">
        <f>IF(#REF!="","",#REF!)</f>
        <v>#REF!</v>
      </c>
      <c r="DS139" s="57" t="s">
        <v>0</v>
      </c>
    </row>
    <row r="140" spans="1:123" x14ac:dyDescent="0.25">
      <c r="A140" t="s">
        <v>0</v>
      </c>
      <c r="B140" s="62" t="str">
        <f>IF(csv!E131="","",csv!S131)</f>
        <v>OPEN</v>
      </c>
      <c r="C140" s="36" t="s">
        <v>0</v>
      </c>
      <c r="D140" s="36" t="str">
        <f>IF(csv!E131="","",csv!E131)</f>
        <v>Aleksandra</v>
      </c>
      <c r="E140" s="36" t="str">
        <f>IF(csv!D131="","",csv!D131)</f>
        <v>Brezovečki Biđin</v>
      </c>
      <c r="F140" s="36" t="s">
        <v>0</v>
      </c>
      <c r="G140" s="86" t="str">
        <f>IF(csv!L131="","",csv!L131)</f>
        <v>70:04</v>
      </c>
      <c r="H140" s="86" t="str">
        <f>IF(csv!M131="","",csv!M131)</f>
        <v>0</v>
      </c>
      <c r="I140" s="36" t="s">
        <v>0</v>
      </c>
      <c r="J140" s="36" t="str">
        <f>IF(csv!O131="","",csv!O131)</f>
        <v>Vihor</v>
      </c>
      <c r="K140" s="36" t="str">
        <f>IF(csv!P131="","",csv!P131)</f>
        <v>OK Vihor</v>
      </c>
      <c r="L140" s="36" t="s">
        <v>0</v>
      </c>
      <c r="M140" s="79" t="str">
        <f>IF(csv!Q131="","",csv!Q131)</f>
        <v>CRO</v>
      </c>
      <c r="N140" s="57" t="s">
        <v>0</v>
      </c>
      <c r="O140" s="62" t="str">
        <f>IF(csv!E131="","",csv!S131)</f>
        <v>OPEN</v>
      </c>
      <c r="P140" s="86">
        <f>IF(O140="","",IF(COUNTIF(O$11:O139,O140)=0,P139+1,P139))</f>
        <v>12</v>
      </c>
      <c r="Q140" s="102">
        <f t="shared" ref="Q140:Q203" si="152">IF(O140="","",IFERROR(INDEX(kategorija_id,MATCH(O140,kategorija_oznaka,0)),INDEX(kategorijaAlias_id,MATCH(O140,kategorijaAlias_oznaka,0))))</f>
        <v>291</v>
      </c>
      <c r="R140" s="103" t="str" cm="1">
        <f t="array" ref="R140">IF(S140="","",INDEX(natjecanjeStaze_naziv,MATCH(S140,natjecanjeStaze_stazaId,0)))</f>
        <v>Otvorena</v>
      </c>
      <c r="S140" s="63">
        <f t="shared" ref="S140:S203" si="153">IF(BL140="","",INDEX(natjecanjeStaze_stazaId,MATCH(O140,natjecanjeStaze_kategorija,0)))</f>
        <v>1004</v>
      </c>
      <c r="T140" s="57" t="s">
        <v>0</v>
      </c>
      <c r="U140" s="191" t="str">
        <f t="shared" ref="U140:U203" si="154">IF(O140="","",INDEX(kategorija_oznaka,MATCH(Q140,kategorija_id,0)))</f>
        <v>Otvorena</v>
      </c>
      <c r="V140" s="57" t="s">
        <v>0</v>
      </c>
      <c r="W140" s="62" t="str">
        <f t="shared" si="124"/>
        <v>CRO</v>
      </c>
      <c r="X140" s="86">
        <f t="shared" ref="X140:X203" si="155">IF(W140="","",IFERROR(INDEX(drzava_id,MATCH(W140,drzava_oznaka,0)),"NEMA"))</f>
        <v>1</v>
      </c>
      <c r="Y140" s="36" t="str">
        <f t="shared" si="125"/>
        <v/>
      </c>
      <c r="Z140" s="79" t="str">
        <f>IF(Y140="","",MAX(Z$11:Z139)+1)</f>
        <v/>
      </c>
      <c r="AA140" s="57" t="s">
        <v>0</v>
      </c>
      <c r="AB140" s="149"/>
      <c r="AC140" s="57" t="s">
        <v>0</v>
      </c>
      <c r="AD140" s="23" t="str">
        <f t="shared" si="126"/>
        <v/>
      </c>
      <c r="AE140" s="57" t="s">
        <v>0</v>
      </c>
      <c r="AF140" s="191" t="str">
        <f t="shared" si="127"/>
        <v>CRO</v>
      </c>
      <c r="AG140" s="57" t="s">
        <v>0</v>
      </c>
      <c r="AH140" s="62" t="str">
        <f t="shared" si="128"/>
        <v>Vihor</v>
      </c>
      <c r="AI140" s="36" t="str">
        <f t="shared" si="129"/>
        <v>OK Vihor</v>
      </c>
      <c r="AJ140" s="86" t="str">
        <f t="shared" ref="AJ140:AJ203" si="156">IF(AI140="","",IF(IFERROR(MATCH(AI140,klub_naziv,0),"")&lt;&gt;"","",IFERROR(MATCH(AI140,klubAlias_alias,0),"NEMA")))</f>
        <v/>
      </c>
      <c r="AK140" s="36" t="str" cm="1">
        <f t="array" ref="AK140">IF(AJ140="",""&amp;AI140,IF(AJ140="NEMA",AI140,INDEX(klub_naziv,MATCH(INDEX(klubAlias_klubId,AJ140),klub_id,0))))</f>
        <v>OK Vihor</v>
      </c>
      <c r="AL140" s="36" t="str" cm="1">
        <f t="array" ref="AL140">IFERROR(INDEX(registarNatjecatelji,CG140,4),"")</f>
        <v>OK Vihor</v>
      </c>
      <c r="AM140" s="86" t="str">
        <f t="shared" si="130"/>
        <v/>
      </c>
      <c r="AN140" s="79" t="str">
        <f t="shared" si="131"/>
        <v>OK Vihor</v>
      </c>
      <c r="AO140" s="57" t="s">
        <v>0</v>
      </c>
      <c r="AP140" s="95" t="str">
        <f>IF(AJ140&lt;&gt;"NEMA","",IF(IFERROR(MATCH(AI140,AI$11:AI139,0),0)&lt;&gt;0,"",AI140))</f>
        <v/>
      </c>
      <c r="AQ140" s="57" t="s">
        <v>0</v>
      </c>
      <c r="AR140" s="149"/>
      <c r="AS140" s="57" t="s">
        <v>0</v>
      </c>
      <c r="AT140" s="62" t="str">
        <f t="shared" si="132"/>
        <v/>
      </c>
      <c r="AU140" s="36" t="str">
        <f>IF(AT140="","",MAX(AU$11:AU139)+1)</f>
        <v/>
      </c>
      <c r="AV140" s="36" t="str">
        <f t="shared" si="133"/>
        <v/>
      </c>
      <c r="AW140" s="36" t="str">
        <f t="shared" si="134"/>
        <v/>
      </c>
      <c r="AX140" s="36" t="str">
        <f>IF(AR140="","",MAX(AX$11:AX139)+1)</f>
        <v/>
      </c>
      <c r="AY140" s="103" t="str">
        <f t="shared" si="135"/>
        <v/>
      </c>
      <c r="AZ140" s="79" t="str">
        <f t="shared" si="136"/>
        <v/>
      </c>
      <c r="BA140" s="57" t="s">
        <v>0</v>
      </c>
      <c r="BB140" s="23" t="str">
        <f t="shared" si="137"/>
        <v/>
      </c>
      <c r="BC140" s="57" t="s">
        <v>0</v>
      </c>
      <c r="BD140" s="191" t="str">
        <f t="shared" si="138"/>
        <v>OK Vihor</v>
      </c>
      <c r="BE140" s="57" t="s">
        <v>0</v>
      </c>
      <c r="BF140" s="68" t="str">
        <f t="shared" si="139"/>
        <v>70:04</v>
      </c>
      <c r="BG140" s="102" t="str">
        <f t="shared" si="140"/>
        <v>0</v>
      </c>
      <c r="BH140" s="238">
        <f t="shared" si="141"/>
        <v>4204</v>
      </c>
      <c r="BI140" s="239">
        <f t="shared" ref="BI140:BI203" si="157">IF(CF140="","",IF(N(BH140)&gt;max_minuta*60,2,INDEX(statusRezultat_id,MATCH(VALUE(BG140),statusRezultat_oEvent,0))))</f>
        <v>1</v>
      </c>
      <c r="BJ140" s="57" t="s">
        <v>0</v>
      </c>
      <c r="BK140" s="62" t="str">
        <f t="shared" si="142"/>
        <v>Aleksandra</v>
      </c>
      <c r="BL140" s="36" t="str">
        <f t="shared" si="143"/>
        <v>Brezovečki Biđin</v>
      </c>
      <c r="BM140" s="86">
        <f t="shared" ref="BM140:BM203" si="158">IF(BL140="","",IFERROR(INDEX(imePrezime_id,MATCH(BK140&amp;" – "&amp;BL140,imePrezime_imePrezime,0)),"NEMA"))</f>
        <v>1199</v>
      </c>
      <c r="BN140" s="86" t="str">
        <f t="shared" ref="BN140:BN203" si="159">IF(BM140&lt;&gt;"NEMA","",IFERROR(INDEX(imePrezimeAlias_imePrezimeId,MATCH(BK140&amp;" "&amp;BL140,imePrezimeAlias_alias,0)),"NEMA"))</f>
        <v/>
      </c>
      <c r="BO140" s="36" t="str">
        <f t="shared" ref="BO140:BO203" si="160">IF(BL140="","",IF(OR(BN140="",BN140="NEMA"),BK140,INDEX(imePrezime_ime,MATCH(BN140,imePrezime_id,0))))</f>
        <v>Aleksandra</v>
      </c>
      <c r="BP140" s="79" t="str">
        <f t="shared" ref="BP140:BP203" si="161">IF(BL140="","",IF(OR(BN140="",BN140="NEMA"),BL140,INDEX(imePrezime_prezime,MATCH(BN140,imePrezime_id,0))))</f>
        <v>Brezovečki Biđin</v>
      </c>
      <c r="BQ140" s="57" t="s">
        <v>0</v>
      </c>
      <c r="BR140" s="95" t="str">
        <f t="shared" ref="BR140:BR203" si="162">IF(OR(BL140="",BN140&lt;&gt;"NEMA"),"",BK140&amp;" "&amp;BL140)</f>
        <v/>
      </c>
      <c r="BS140" s="57" t="s">
        <v>0</v>
      </c>
      <c r="BT140" s="23" t="str">
        <f>IF(OR(BB140&lt;&gt;"NEMA",BR140&lt;&gt;""),"","SELECT '"&amp;BA140&amp;"',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0" s="57" t="s">
        <v>0</v>
      </c>
      <c r="BV140" s="172"/>
      <c r="BW140" s="172"/>
      <c r="BX140" s="172"/>
      <c r="BY140" s="57" t="s">
        <v>0</v>
      </c>
      <c r="BZ140" s="62" t="str">
        <f t="shared" ref="BZ140:BZ203" si="163">IF(BL140="","",CC140 &amp; IF(O140="",""," – " &amp; O140))</f>
        <v>Aleksandra – Brezovečki Biđin – OK Vihor – OPEN</v>
      </c>
      <c r="CA140" s="63" t="str">
        <f t="shared" si="144"/>
        <v>NEMA</v>
      </c>
      <c r="CB140" s="57" t="s">
        <v>0</v>
      </c>
      <c r="CC140" s="62" t="str">
        <f t="shared" ref="CC140:CC203" si="164">IF(BL140="","",CF140 &amp; IF(BD140="",""," – " &amp; BD140))</f>
        <v>Aleksandra – Brezovečki Biđin – OK Vihor</v>
      </c>
      <c r="CD140" s="63">
        <f t="shared" si="145"/>
        <v>625</v>
      </c>
      <c r="CE140" s="57" t="s">
        <v>0</v>
      </c>
      <c r="CF140" s="62" t="str">
        <f t="shared" ref="CF140:CF203" si="165">IF(BL140="","",BO140&amp;" – "&amp;BP140)</f>
        <v>Aleksandra – Brezovečki Biđin</v>
      </c>
      <c r="CG140" s="63">
        <f t="shared" si="146"/>
        <v>625</v>
      </c>
      <c r="CH140" s="57" t="s">
        <v>0</v>
      </c>
      <c r="CI140" s="68">
        <f t="shared" si="147"/>
        <v>625</v>
      </c>
      <c r="CJ140" s="86" cm="1">
        <f t="array" ref="CJ140">IF(CI140="","",INDEX(imePrezime_id,CI140,0))</f>
        <v>1199</v>
      </c>
      <c r="CK140" s="63" t="str">
        <f t="shared" ref="CK140:CK203" si="166">IF(OR(CF140="",CG140&lt;&gt;"NEMA"),"",IFERROR(INDEX(imePrezimeAlias_imePrezimeId,MATCH(BK140&amp;" "&amp;BL140,imePrezimeAlias_alias,0)),""))</f>
        <v/>
      </c>
      <c r="CL140" s="57" t="s">
        <v>0</v>
      </c>
      <c r="CM140" s="23" t="str">
        <f t="shared" ref="CM140:CM203" si="167">IF(OR(CG140&lt;&gt;"NEMA",CK140&lt;&gt;""),"","SELECT '"&amp;CF140&amp;"', ime, prezime FROM imeprezime WHERE ime LIKE '%"&amp;MID(BK140,2,LEN(BK140)-2)&amp;"%' Or prezime LIKE '%"&amp;MID(BL140,2,LEN(BL140)-2)&amp;"%' Or ime LIKE '%"&amp;MID(BL140,2,LEN(BL140)-2)&amp;"%' Or prezime LIKE '%"&amp;MID(BK140,2,LEN(BK140)-2)&amp;"%' ORDER BY ime, prezime;")</f>
        <v/>
      </c>
      <c r="CN140" s="57" t="s">
        <v>0</v>
      </c>
      <c r="CO140" s="149"/>
      <c r="CP140" s="57" t="s">
        <v>0</v>
      </c>
      <c r="CQ140" s="62" t="str">
        <f t="shared" ref="CQ140:CQ203" si="168">IF(CO140="","",BK140&amp;" "&amp;BL140)</f>
        <v/>
      </c>
      <c r="CR140" s="86" t="str">
        <f>IF(CO140="","",MAX(CR$11:CR139)+1)</f>
        <v/>
      </c>
      <c r="CS140" s="63" t="str">
        <f t="shared" ref="CS140:CS203" si="169">IF(CO140="","",INDEX(imePrezime_id,MATCH(IF(IFERROR(SEARCH("–",CO140),0)&lt;&gt;0,CO140,SUBSTITUTE(CO140," "," – ",1)),imePrezime_imePrezime,0)))</f>
        <v/>
      </c>
      <c r="CT140" s="57" t="s">
        <v>0</v>
      </c>
      <c r="CU140" s="23" t="str">
        <f t="shared" si="148"/>
        <v/>
      </c>
      <c r="CV140" s="57" t="s">
        <v>0</v>
      </c>
      <c r="CW140" s="72" t="str">
        <f>IF(AND(CG140="NEMA",CK140=""),MAX(CW$11:CW139)+1,"")</f>
        <v/>
      </c>
      <c r="CX140" t="s">
        <v>0</v>
      </c>
      <c r="CY140" s="152" t="str">
        <f t="shared" ref="CY140:CY203" si="170">IF(O140="","",LEFT(INDEX(kategorija_oznaka,MATCH(Q140,kategorija_id,0)),1))</f>
        <v>O</v>
      </c>
      <c r="CZ140" t="s">
        <v>0</v>
      </c>
      <c r="DA140" s="62" t="str">
        <f t="shared" ref="DA140:DA203" si="171">IF(CW140="","",IF(M140&lt;&gt;"CRO","","INSERT INTO osoba (id,reg_broj,oib,spol_id,dat_rodjenja) VALUES ("&amp;CW140&amp;",(SELECT max(reg_broj)+1 FROM osoba),Null,'"&amp;CY140&amp;"',Null); INSERT INTO osoba_log (id,reg_broj,oib,spol_id,dat_rodjenja,dnevnik_id) SELECT id,reg_broj,oib,spol_id,dat_rodjenja,"&amp;CW$3&amp;" FROM osoba WHERE id = "&amp;CW140&amp;";"))</f>
        <v/>
      </c>
      <c r="DB140" s="79" t="str">
        <f t="shared" ref="DB140:DB203" si="172">IF(CW140="","","INSERT INTO imeprezime (id,osoba_id,rbr,ime,prezime,klub_id,identitet_id,sintaksa_id,info,aktivno,dnevnik_id) VALUES ("&amp;CW140&amp;","&amp;IF(DA140="","Null",CW140)&amp;",1,'"&amp;BK140&amp;"','"&amp;BL140&amp;"',(SELECT id FROM klub WHERE naziv = '"&amp;BD140&amp;"'),Null,1,'',1,"&amp;CW$3&amp;");")</f>
        <v/>
      </c>
      <c r="DC140" t="s">
        <v>0</v>
      </c>
      <c r="DD140" s="23" t="str">
        <f t="shared" si="149"/>
        <v/>
      </c>
      <c r="DE140" s="57" t="s">
        <v>0</v>
      </c>
      <c r="DF140" s="95" t="str">
        <f t="shared" ref="DF140:DF203" si="173">IF(BZ140="","",IF(CA140&lt;&gt;"NEMA","ime-pre-klu"&amp;IF(AJ140="","","(ali)")&amp;"-kat",IF(CD140&lt;&gt;"NEMA","ime-pre-klu"&amp;IF(AJ140="","","(ali)"),IF(CG140&lt;&gt;"NEMA","ime-pre",IF(CW140&lt;&gt;"","novo",""))))&amp;IF(AND(BG140="0",BH140&gt;max_minuta*60),"-ot",""))</f>
        <v>ime-pre-klu</v>
      </c>
      <c r="DG140" s="57" t="s">
        <v>0</v>
      </c>
      <c r="DH140" s="68">
        <f>IF(BZ140="","",MAX(DH$11:DH139)+1)</f>
        <v>1107</v>
      </c>
      <c r="DI140" s="86">
        <f t="shared" ref="DI140:DI203" si="174">IF(CF140="","",S140)</f>
        <v>1004</v>
      </c>
      <c r="DJ140" s="86">
        <f t="shared" si="150"/>
        <v>1199</v>
      </c>
      <c r="DK140" s="86">
        <f t="shared" ref="DK140:DK203" si="175">IF(BH140="","",BH140)</f>
        <v>4204</v>
      </c>
      <c r="DL140" s="86">
        <f t="shared" ref="DL140:DL203" si="176">IF(BI140="","",BI140)</f>
        <v>1</v>
      </c>
      <c r="DM140" s="86">
        <f t="shared" ref="DM140:DM203" si="177">IF(CF140="","",IF(OR(CA140="",CA140="NEMA"),0,1))</f>
        <v>0</v>
      </c>
      <c r="DN140" s="86">
        <f t="shared" si="151"/>
        <v>5</v>
      </c>
      <c r="DO140" s="86"/>
      <c r="DP140" s="86"/>
      <c r="DQ140" s="86"/>
      <c r="DR140" s="63" t="e">
        <f>IF(#REF!="","",#REF!)</f>
        <v>#REF!</v>
      </c>
      <c r="DS140" s="57" t="s">
        <v>0</v>
      </c>
    </row>
    <row r="141" spans="1:123" x14ac:dyDescent="0.25">
      <c r="A141" t="s">
        <v>0</v>
      </c>
      <c r="B141" s="62" t="str">
        <f>IF(csv!E132="","",csv!S132)</f>
        <v>OPEN</v>
      </c>
      <c r="C141" s="36" t="s">
        <v>0</v>
      </c>
      <c r="D141" s="36" t="str">
        <f>IF(csv!E132="","",csv!E132)</f>
        <v>Ana</v>
      </c>
      <c r="E141" s="36" t="str">
        <f>IF(csv!D132="","",csv!D132)</f>
        <v>Šiprak Stastny</v>
      </c>
      <c r="F141" s="36" t="s">
        <v>0</v>
      </c>
      <c r="G141" s="86" t="str">
        <f>IF(csv!L132="","",csv!L132)</f>
        <v>71:09</v>
      </c>
      <c r="H141" s="86" t="str">
        <f>IF(csv!M132="","",csv!M132)</f>
        <v>0</v>
      </c>
      <c r="I141" s="36" t="s">
        <v>0</v>
      </c>
      <c r="J141" s="36" t="str">
        <f>IF(csv!O132="","",csv!O132)</f>
        <v>KAP</v>
      </c>
      <c r="K141" s="36" t="str">
        <f>IF(csv!P132="","",csv!P132)</f>
        <v>OK Kapela</v>
      </c>
      <c r="L141" s="36" t="s">
        <v>0</v>
      </c>
      <c r="M141" s="79" t="str">
        <f>IF(csv!Q132="","",csv!Q132)</f>
        <v>CRO</v>
      </c>
      <c r="N141" s="57" t="s">
        <v>0</v>
      </c>
      <c r="O141" s="62" t="str">
        <f>IF(csv!E132="","",csv!S132)</f>
        <v>OPEN</v>
      </c>
      <c r="P141" s="86">
        <f>IF(O141="","",IF(COUNTIF(O$11:O140,O141)=0,P140+1,P140))</f>
        <v>12</v>
      </c>
      <c r="Q141" s="102">
        <f t="shared" si="152"/>
        <v>291</v>
      </c>
      <c r="R141" s="103" t="str" cm="1">
        <f t="array" ref="R141">IF(S141="","",INDEX(natjecanjeStaze_naziv,MATCH(S141,natjecanjeStaze_stazaId,0)))</f>
        <v>Otvorena</v>
      </c>
      <c r="S141" s="63">
        <f t="shared" si="153"/>
        <v>1004</v>
      </c>
      <c r="T141" s="57" t="s">
        <v>0</v>
      </c>
      <c r="U141" s="191" t="str">
        <f t="shared" si="154"/>
        <v>Otvorena</v>
      </c>
      <c r="V141" s="57" t="s">
        <v>0</v>
      </c>
      <c r="W141" s="62" t="str">
        <f t="shared" ref="W141:W204" si="178">IF(M141="","",M141)</f>
        <v>CRO</v>
      </c>
      <c r="X141" s="86">
        <f t="shared" si="155"/>
        <v>1</v>
      </c>
      <c r="Y141" s="36" t="str">
        <f t="shared" ref="Y141:Y204" si="179">IF(OR(X141="",X141&lt;&gt;"NEMA"),"",M141)</f>
        <v/>
      </c>
      <c r="Z141" s="79" t="str">
        <f>IF(Y141="","",MAX(Z$11:Z140)+1)</f>
        <v/>
      </c>
      <c r="AA141" s="57" t="s">
        <v>0</v>
      </c>
      <c r="AB141" s="149"/>
      <c r="AC141" s="57" t="s">
        <v>0</v>
      </c>
      <c r="AD141" s="23" t="str">
        <f t="shared" ref="AD141:AD204" si="180">IF(Y141="","","INSERT INTO drzava(id,naziv,oznaka) VALUES ("&amp;Z141&amp;",'"&amp;AB141&amp;"','"&amp;UPPER(LEFT(Y141,1))&amp;LOWER(RIGHT(Y141,2))&amp;"');")</f>
        <v/>
      </c>
      <c r="AE141" s="57" t="s">
        <v>0</v>
      </c>
      <c r="AF141" s="191" t="str">
        <f t="shared" ref="AF141:AF204" si="181">IF(X141="","",IF(X141="NEMA",Y141,W141))</f>
        <v>CRO</v>
      </c>
      <c r="AG141" s="57" t="s">
        <v>0</v>
      </c>
      <c r="AH141" s="62" t="str">
        <f t="shared" ref="AH141:AH204" si="182">IF(J141="","",J141)</f>
        <v>KAP</v>
      </c>
      <c r="AI141" s="36" t="str">
        <f t="shared" ref="AI141:AI204" si="183">IF(K141="","",K141)</f>
        <v>OK Kapela</v>
      </c>
      <c r="AJ141" s="86" t="str">
        <f t="shared" si="156"/>
        <v/>
      </c>
      <c r="AK141" s="36" t="str" cm="1">
        <f t="array" ref="AK141">IF(AJ141="",""&amp;AI141,IF(AJ141="NEMA",AI141,INDEX(klub_naziv,MATCH(INDEX(klubAlias_klubId,AJ141),klub_id,0))))</f>
        <v>OK Kapela</v>
      </c>
      <c r="AL141" s="36" t="str" cm="1">
        <f t="array" ref="AL141">IFERROR(INDEX(registarNatjecatelji,CG141,4),"")</f>
        <v/>
      </c>
      <c r="AM141" s="86">
        <f t="shared" ref="AM141:AM204" si="184">IF(AK141=AL141,"",1)</f>
        <v>1</v>
      </c>
      <c r="AN141" s="79" t="str">
        <f t="shared" ref="AN141:AN204" si="185">IF(AND(AL141&lt;&gt;"",AL141&lt;&gt;AK141),AL141,""&amp;AK141)</f>
        <v>OK Kapela</v>
      </c>
      <c r="AO141" s="57" t="s">
        <v>0</v>
      </c>
      <c r="AP141" s="95" t="str">
        <f>IF(AJ141&lt;&gt;"NEMA","",IF(IFERROR(MATCH(AI141,AI$11:AI140,0),0)&lt;&gt;0,"",AI141))</f>
        <v/>
      </c>
      <c r="AQ141" s="57" t="s">
        <v>0</v>
      </c>
      <c r="AR141" s="149"/>
      <c r="AS141" s="57" t="s">
        <v>0</v>
      </c>
      <c r="AT141" s="62" t="str">
        <f t="shared" ref="AT141:AT204" si="186">IF(AP141="","",IF(AR141="",AP141,""))</f>
        <v/>
      </c>
      <c r="AU141" s="36" t="str">
        <f>IF(AT141="","",MAX(AU$11:AU140)+1)</f>
        <v/>
      </c>
      <c r="AV141" s="36" t="str">
        <f t="shared" ref="AV141:AV204" si="187">IF(AT141="","",IF(X141="","",IF(X141="NEMA",Z141,X141)))</f>
        <v/>
      </c>
      <c r="AW141" s="36" t="str">
        <f t="shared" ref="AW141:AW204" si="188">IF(AT141="","","INSERT INTO klub(id,naziv,drzava_id,aktivan) VALUES ("&amp;AU141&amp;",'"&amp;AT141&amp;"',"&amp;AV141&amp;",1);")</f>
        <v/>
      </c>
      <c r="AX141" s="36" t="str">
        <f>IF(AR141="","",MAX(AX$11:AX140)+1)</f>
        <v/>
      </c>
      <c r="AY141" s="103" t="str">
        <f t="shared" ref="AY141:AY204" si="189">IF(AR141="","",INDEX(klub_id,MATCH(AR141,klub_naziv,0)))</f>
        <v/>
      </c>
      <c r="AZ141" s="79" t="str">
        <f t="shared" ref="AZ141:AZ204" si="190">IF(AR141="","","INSERT INTO klub_alias(id,alias,klub_id) VALUES ("&amp;AX141&amp;",'"&amp;AR141&amp;"',"&amp;AY141&amp;");")</f>
        <v/>
      </c>
      <c r="BA141" s="57" t="s">
        <v>0</v>
      </c>
      <c r="BB141" s="23" t="str">
        <f t="shared" ref="BB141:BB204" si="191">""&amp;AW141&amp;AZ141</f>
        <v/>
      </c>
      <c r="BC141" s="57" t="s">
        <v>0</v>
      </c>
      <c r="BD141" s="191" t="str">
        <f t="shared" ref="BD141:BD204" si="192">IF(AN141="","",IF(AR141="",AN141,AR141))</f>
        <v>OK Kapela</v>
      </c>
      <c r="BE141" s="57" t="s">
        <v>0</v>
      </c>
      <c r="BF141" s="68" t="str">
        <f t="shared" ref="BF141:BF204" si="193">IF(G141="","",G141)</f>
        <v>71:09</v>
      </c>
      <c r="BG141" s="102" t="str">
        <f t="shared" ref="BG141:BG204" si="194">IF(H141="","",H141)</f>
        <v>0</v>
      </c>
      <c r="BH141" s="238">
        <f t="shared" ref="BH141:BH204" si="195">IF(BF141="","",VALUE(LEFT(BF141,SEARCH(":",BF141)-1))*60+VALUE(RIGHT(BF141,2)))</f>
        <v>4269</v>
      </c>
      <c r="BI141" s="239">
        <f t="shared" si="157"/>
        <v>1</v>
      </c>
      <c r="BJ141" s="57" t="s">
        <v>0</v>
      </c>
      <c r="BK141" s="62" t="str">
        <f t="shared" ref="BK141:BK204" si="196">IF(D141="","",D141)</f>
        <v>Ana</v>
      </c>
      <c r="BL141" s="36" t="str">
        <f t="shared" ref="BL141:BL204" si="197">IF(E141="","",E141)</f>
        <v>Šiprak Stastny</v>
      </c>
      <c r="BM141" s="86" t="str">
        <f t="shared" si="158"/>
        <v>NEMA</v>
      </c>
      <c r="BN141" s="86" t="str">
        <f t="shared" si="159"/>
        <v>NEMA</v>
      </c>
      <c r="BO141" s="36" t="str">
        <f t="shared" si="160"/>
        <v>Ana</v>
      </c>
      <c r="BP141" s="79" t="str">
        <f t="shared" si="161"/>
        <v>Šiprak Stastny</v>
      </c>
      <c r="BQ141" s="57" t="s">
        <v>0</v>
      </c>
      <c r="BR141" s="95" t="str">
        <f t="shared" si="162"/>
        <v>Ana Šiprak Stastny</v>
      </c>
      <c r="BS141" s="57" t="s">
        <v>0</v>
      </c>
      <c r="BT141" s="23" t="str">
        <f>IF(OR(BB141&lt;&gt;"NEMA",BR141&lt;&gt;""),"","SELECT '"&amp;BA141&amp;"',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1" s="57" t="s">
        <v>0</v>
      </c>
      <c r="BV141" s="172"/>
      <c r="BW141" s="172"/>
      <c r="BX141" s="172"/>
      <c r="BY141" s="57" t="s">
        <v>0</v>
      </c>
      <c r="BZ141" s="62" t="str">
        <f t="shared" si="163"/>
        <v>Ana – Šiprak Stastny – OK Kapela – OPEN</v>
      </c>
      <c r="CA141" s="63" t="str">
        <f t="shared" ref="CA141:CA204" si="198">IF(BZ141="","",IFERROR(MATCH(BZ141,registar,0),"NEMA"))</f>
        <v>NEMA</v>
      </c>
      <c r="CB141" s="57" t="s">
        <v>0</v>
      </c>
      <c r="CC141" s="62" t="str">
        <f t="shared" si="164"/>
        <v>Ana – Šiprak Stastny – OK Kapela</v>
      </c>
      <c r="CD141" s="63" t="str">
        <f t="shared" ref="CD141:CD204" si="199">IF(CC141="","",IFERROR(MATCH(CC141,imePrezime_klub,0),"NEMA"))</f>
        <v>NEMA</v>
      </c>
      <c r="CE141" s="57" t="s">
        <v>0</v>
      </c>
      <c r="CF141" s="62" t="str">
        <f t="shared" si="165"/>
        <v>Ana – Šiprak Stastny</v>
      </c>
      <c r="CG141" s="63" t="str">
        <f t="shared" ref="CG141:CG204" si="200">IF(CF141="","",IFERROR(MATCH(CF141,imePrezime_imePrezime,0),"NEMA"))</f>
        <v>NEMA</v>
      </c>
      <c r="CH141" s="57" t="s">
        <v>0</v>
      </c>
      <c r="CI141" s="68" t="str">
        <f t="shared" ref="CI141:CI204" si="201">IF(CA141="","",IF(CA141&lt;&gt;"NEMA",CA141,IF(CD141&lt;&gt;"NEMA",CD141,IF(CG141&lt;&gt;"NEMA",CG141,""))))</f>
        <v/>
      </c>
      <c r="CJ141" s="86" t="str" cm="1">
        <f t="array" ref="CJ141">IF(CI141="","",INDEX(imePrezime_id,CI141,0))</f>
        <v/>
      </c>
      <c r="CK141" s="63" t="str">
        <f t="shared" si="166"/>
        <v/>
      </c>
      <c r="CL141" s="57" t="s">
        <v>0</v>
      </c>
      <c r="CM141" s="23" t="str">
        <f t="shared" si="167"/>
        <v>SELECT 'Ana – Šiprak Stastny', ime, prezime FROM imeprezime WHERE ime LIKE '%n%' Or prezime LIKE '%iprak Stastn%' Or ime LIKE '%iprak Stastn%' Or prezime LIKE '%n%' ORDER BY ime, prezime;</v>
      </c>
      <c r="CN141" s="57" t="s">
        <v>0</v>
      </c>
      <c r="CO141" s="149"/>
      <c r="CP141" s="57" t="s">
        <v>0</v>
      </c>
      <c r="CQ141" s="62" t="str">
        <f t="shared" si="168"/>
        <v/>
      </c>
      <c r="CR141" s="86" t="str">
        <f>IF(CO141="","",MAX(CR$11:CR140)+1)</f>
        <v/>
      </c>
      <c r="CS141" s="63" t="str">
        <f t="shared" si="169"/>
        <v/>
      </c>
      <c r="CT141" s="57" t="s">
        <v>0</v>
      </c>
      <c r="CU141" s="23" t="str">
        <f t="shared" ref="CU141:CU204" si="202">IF(CO141="","","INSERT INTO imeprezime_alias(id,alias,imeprezime_id) VALUES ("&amp;CR141&amp;",'"&amp;CO141&amp;"',"&amp;CS141&amp;");")</f>
        <v/>
      </c>
      <c r="CV141" s="57" t="s">
        <v>0</v>
      </c>
      <c r="CW141" s="72">
        <f>IF(AND(CG141="NEMA",CK141=""),MAX(CW$11:CW140)+1,"")</f>
        <v>1009</v>
      </c>
      <c r="CX141" t="s">
        <v>0</v>
      </c>
      <c r="CY141" s="152" t="str">
        <f t="shared" si="170"/>
        <v>O</v>
      </c>
      <c r="CZ141" t="s">
        <v>0</v>
      </c>
      <c r="DA141" s="62" t="str">
        <f t="shared" si="171"/>
        <v>INSERT INTO osoba (id,reg_broj,oib,spol_id,dat_rodjenja) VALUES (1009,(SELECT max(reg_broj)+1 FROM osoba),Null,'O',Null); INSERT INTO osoba_log (id,reg_broj,oib,spol_id,dat_rodjenja,dnevnik_id) SELECT id,reg_broj,oib,spol_id,dat_rodjenja, FROM osoba WHERE id = 1009;</v>
      </c>
      <c r="DB141" s="79" t="str">
        <f t="shared" si="172"/>
        <v>INSERT INTO imeprezime (id,osoba_id,rbr,ime,prezime,klub_id,identitet_id,sintaksa_id,info,aktivno,dnevnik_id) VALUES (1009,1009,1,'Ana','Šiprak Stastny',(SELECT id FROM klub WHERE naziv = 'OK Kapela'),Null,1,'',1,);</v>
      </c>
      <c r="DC141" t="s">
        <v>0</v>
      </c>
      <c r="DD141" s="23" t="str">
        <f t="shared" ref="DD141:DD204" si="203">IF(DA141="",DB141,DA141&amp;" "&amp;DB141)</f>
        <v>INSERT INTO osoba (id,reg_broj,oib,spol_id,dat_rodjenja) VALUES (1009,(SELECT max(reg_broj)+1 FROM osoba),Null,'O',Null); INSERT INTO osoba_log (id,reg_broj,oib,spol_id,dat_rodjenja,dnevnik_id) SELECT id,reg_broj,oib,spol_id,dat_rodjenja, FROM osoba WHERE id = 1009; INSERT INTO imeprezime (id,osoba_id,rbr,ime,prezime,klub_id,identitet_id,sintaksa_id,info,aktivno,dnevnik_id) VALUES (1009,1009,1,'Ana','Šiprak Stastny',(SELECT id FROM klub WHERE naziv = 'OK Kapela'),Null,1,'',1,);</v>
      </c>
      <c r="DE141" s="57" t="s">
        <v>0</v>
      </c>
      <c r="DF141" s="95" t="str">
        <f t="shared" si="173"/>
        <v>novo</v>
      </c>
      <c r="DG141" s="57" t="s">
        <v>0</v>
      </c>
      <c r="DH141" s="68">
        <f>IF(BZ141="","",MAX(DH$11:DH140)+1)</f>
        <v>1108</v>
      </c>
      <c r="DI141" s="86">
        <f t="shared" si="174"/>
        <v>1004</v>
      </c>
      <c r="DJ141" s="86">
        <f t="shared" ref="DJ141:DJ204" si="204">IF(CJ141&lt;&gt;"",CJ141,CW141)</f>
        <v>1009</v>
      </c>
      <c r="DK141" s="86">
        <f t="shared" si="175"/>
        <v>4269</v>
      </c>
      <c r="DL141" s="86">
        <f t="shared" si="176"/>
        <v>1</v>
      </c>
      <c r="DM141" s="86">
        <f t="shared" si="177"/>
        <v>0</v>
      </c>
      <c r="DN141" s="86">
        <f t="shared" ref="DN141:DN204" si="205">IF(DH141="","",INDEX(uparivanje_id,MATCH(DF141,uparivanje_oznaka,0)))</f>
        <v>13</v>
      </c>
      <c r="DO141" s="86"/>
      <c r="DP141" s="86"/>
      <c r="DQ141" s="86"/>
      <c r="DR141" s="63" t="e">
        <f>IF(#REF!="","",#REF!)</f>
        <v>#REF!</v>
      </c>
      <c r="DS141" s="57" t="s">
        <v>0</v>
      </c>
    </row>
    <row r="142" spans="1:123" x14ac:dyDescent="0.25">
      <c r="A142" t="s">
        <v>0</v>
      </c>
      <c r="B142" s="62" t="str">
        <f>IF(csv!E133="","",csv!S133)</f>
        <v>OPEN</v>
      </c>
      <c r="C142" s="36" t="s">
        <v>0</v>
      </c>
      <c r="D142" s="36" t="str">
        <f>IF(csv!E133="","",csv!E133)</f>
        <v>Mladen</v>
      </c>
      <c r="E142" s="36" t="str">
        <f>IF(csv!D133="","",csv!D133)</f>
        <v>Debić</v>
      </c>
      <c r="F142" s="36" t="s">
        <v>0</v>
      </c>
      <c r="G142" s="86" t="str">
        <f>IF(csv!L133="","",csv!L133)</f>
        <v>87:46</v>
      </c>
      <c r="H142" s="86" t="str">
        <f>IF(csv!M133="","",csv!M133)</f>
        <v>0</v>
      </c>
      <c r="I142" s="36" t="s">
        <v>0</v>
      </c>
      <c r="J142" s="36" t="str">
        <f>IF(csv!O133="","",csv!O133)</f>
        <v>Maksimir</v>
      </c>
      <c r="K142" s="36" t="str">
        <f>IF(csv!P133="","",csv!P133)</f>
        <v>OK Maksimir</v>
      </c>
      <c r="L142" s="36" t="s">
        <v>0</v>
      </c>
      <c r="M142" s="79" t="str">
        <f>IF(csv!Q133="","",csv!Q133)</f>
        <v>CRO</v>
      </c>
      <c r="N142" s="57" t="s">
        <v>0</v>
      </c>
      <c r="O142" s="62" t="str">
        <f>IF(csv!E133="","",csv!S133)</f>
        <v>OPEN</v>
      </c>
      <c r="P142" s="86">
        <f>IF(O142="","",IF(COUNTIF(O$11:O141,O142)=0,P141+1,P141))</f>
        <v>12</v>
      </c>
      <c r="Q142" s="102">
        <f t="shared" si="152"/>
        <v>291</v>
      </c>
      <c r="R142" s="103" t="str" cm="1">
        <f t="array" ref="R142">IF(S142="","",INDEX(natjecanjeStaze_naziv,MATCH(S142,natjecanjeStaze_stazaId,0)))</f>
        <v>Otvorena</v>
      </c>
      <c r="S142" s="63">
        <f t="shared" si="153"/>
        <v>1004</v>
      </c>
      <c r="T142" s="57" t="s">
        <v>0</v>
      </c>
      <c r="U142" s="191" t="str">
        <f t="shared" si="154"/>
        <v>Otvorena</v>
      </c>
      <c r="V142" s="57" t="s">
        <v>0</v>
      </c>
      <c r="W142" s="62" t="str">
        <f t="shared" si="178"/>
        <v>CRO</v>
      </c>
      <c r="X142" s="86">
        <f t="shared" si="155"/>
        <v>1</v>
      </c>
      <c r="Y142" s="36" t="str">
        <f t="shared" si="179"/>
        <v/>
      </c>
      <c r="Z142" s="79" t="str">
        <f>IF(Y142="","",MAX(Z$11:Z141)+1)</f>
        <v/>
      </c>
      <c r="AA142" s="57" t="s">
        <v>0</v>
      </c>
      <c r="AB142" s="149"/>
      <c r="AC142" s="57" t="s">
        <v>0</v>
      </c>
      <c r="AD142" s="23" t="str">
        <f t="shared" si="180"/>
        <v/>
      </c>
      <c r="AE142" s="57" t="s">
        <v>0</v>
      </c>
      <c r="AF142" s="191" t="str">
        <f t="shared" si="181"/>
        <v>CRO</v>
      </c>
      <c r="AG142" s="57" t="s">
        <v>0</v>
      </c>
      <c r="AH142" s="62" t="str">
        <f t="shared" si="182"/>
        <v>Maksimir</v>
      </c>
      <c r="AI142" s="36" t="str">
        <f t="shared" si="183"/>
        <v>OK Maksimir</v>
      </c>
      <c r="AJ142" s="86" t="str">
        <f t="shared" si="156"/>
        <v/>
      </c>
      <c r="AK142" s="36" t="str" cm="1">
        <f t="array" ref="AK142">IF(AJ142="",""&amp;AI142,IF(AJ142="NEMA",AI142,INDEX(klub_naziv,MATCH(INDEX(klubAlias_klubId,AJ142),klub_id,0))))</f>
        <v>OK Maksimir</v>
      </c>
      <c r="AL142" s="36" t="str" cm="1">
        <f t="array" ref="AL142">IFERROR(INDEX(registarNatjecatelji,CG142,4),"")</f>
        <v>OK Maksimir</v>
      </c>
      <c r="AM142" s="86" t="str">
        <f t="shared" si="184"/>
        <v/>
      </c>
      <c r="AN142" s="79" t="str">
        <f t="shared" si="185"/>
        <v>OK Maksimir</v>
      </c>
      <c r="AO142" s="57" t="s">
        <v>0</v>
      </c>
      <c r="AP142" s="95" t="str">
        <f>IF(AJ142&lt;&gt;"NEMA","",IF(IFERROR(MATCH(AI142,AI$11:AI141,0),0)&lt;&gt;0,"",AI142))</f>
        <v/>
      </c>
      <c r="AQ142" s="57" t="s">
        <v>0</v>
      </c>
      <c r="AR142" s="149"/>
      <c r="AS142" s="57" t="s">
        <v>0</v>
      </c>
      <c r="AT142" s="62" t="str">
        <f t="shared" si="186"/>
        <v/>
      </c>
      <c r="AU142" s="36" t="str">
        <f>IF(AT142="","",MAX(AU$11:AU141)+1)</f>
        <v/>
      </c>
      <c r="AV142" s="36" t="str">
        <f t="shared" si="187"/>
        <v/>
      </c>
      <c r="AW142" s="36" t="str">
        <f t="shared" si="188"/>
        <v/>
      </c>
      <c r="AX142" s="36" t="str">
        <f>IF(AR142="","",MAX(AX$11:AX141)+1)</f>
        <v/>
      </c>
      <c r="AY142" s="103" t="str">
        <f t="shared" si="189"/>
        <v/>
      </c>
      <c r="AZ142" s="79" t="str">
        <f t="shared" si="190"/>
        <v/>
      </c>
      <c r="BA142" s="57" t="s">
        <v>0</v>
      </c>
      <c r="BB142" s="23" t="str">
        <f t="shared" si="191"/>
        <v/>
      </c>
      <c r="BC142" s="57" t="s">
        <v>0</v>
      </c>
      <c r="BD142" s="191" t="str">
        <f t="shared" si="192"/>
        <v>OK Maksimir</v>
      </c>
      <c r="BE142" s="57" t="s">
        <v>0</v>
      </c>
      <c r="BF142" s="68" t="str">
        <f t="shared" si="193"/>
        <v>87:46</v>
      </c>
      <c r="BG142" s="102" t="str">
        <f t="shared" si="194"/>
        <v>0</v>
      </c>
      <c r="BH142" s="238">
        <f t="shared" si="195"/>
        <v>5266</v>
      </c>
      <c r="BI142" s="239">
        <f t="shared" si="157"/>
        <v>1</v>
      </c>
      <c r="BJ142" s="57" t="s">
        <v>0</v>
      </c>
      <c r="BK142" s="62" t="str">
        <f t="shared" si="196"/>
        <v>Mladen</v>
      </c>
      <c r="BL142" s="36" t="str">
        <f t="shared" si="197"/>
        <v>Debić</v>
      </c>
      <c r="BM142" s="86">
        <f t="shared" si="158"/>
        <v>1354</v>
      </c>
      <c r="BN142" s="86" t="str">
        <f t="shared" si="159"/>
        <v/>
      </c>
      <c r="BO142" s="36" t="str">
        <f t="shared" si="160"/>
        <v>Mladen</v>
      </c>
      <c r="BP142" s="79" t="str">
        <f t="shared" si="161"/>
        <v>Debić</v>
      </c>
      <c r="BQ142" s="57" t="s">
        <v>0</v>
      </c>
      <c r="BR142" s="95" t="str">
        <f t="shared" si="162"/>
        <v/>
      </c>
      <c r="BS142" s="57" t="s">
        <v>0</v>
      </c>
      <c r="BT142" s="23" t="str">
        <f>IF(OR(BB142&lt;&gt;"NEMA",BR142&lt;&gt;""),"","SELECT '"&amp;BA142&amp;"',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2" s="57" t="s">
        <v>0</v>
      </c>
      <c r="BV142" s="172"/>
      <c r="BW142" s="172"/>
      <c r="BX142" s="172"/>
      <c r="BY142" s="57" t="s">
        <v>0</v>
      </c>
      <c r="BZ142" s="62" t="str">
        <f t="shared" si="163"/>
        <v>Mladen – Debić – OK Maksimir – OPEN</v>
      </c>
      <c r="CA142" s="63" t="str">
        <f t="shared" si="198"/>
        <v>NEMA</v>
      </c>
      <c r="CB142" s="57" t="s">
        <v>0</v>
      </c>
      <c r="CC142" s="62" t="str">
        <f t="shared" si="164"/>
        <v>Mladen – Debić – OK Maksimir</v>
      </c>
      <c r="CD142" s="63">
        <f t="shared" si="199"/>
        <v>335</v>
      </c>
      <c r="CE142" s="57" t="s">
        <v>0</v>
      </c>
      <c r="CF142" s="62" t="str">
        <f t="shared" si="165"/>
        <v>Mladen – Debić</v>
      </c>
      <c r="CG142" s="63">
        <f t="shared" si="200"/>
        <v>335</v>
      </c>
      <c r="CH142" s="57" t="s">
        <v>0</v>
      </c>
      <c r="CI142" s="68">
        <f t="shared" si="201"/>
        <v>335</v>
      </c>
      <c r="CJ142" s="86" cm="1">
        <f t="array" ref="CJ142">IF(CI142="","",INDEX(imePrezime_id,CI142,0))</f>
        <v>1354</v>
      </c>
      <c r="CK142" s="63" t="str">
        <f t="shared" si="166"/>
        <v/>
      </c>
      <c r="CL142" s="57" t="s">
        <v>0</v>
      </c>
      <c r="CM142" s="23" t="str">
        <f t="shared" si="167"/>
        <v/>
      </c>
      <c r="CN142" s="57" t="s">
        <v>0</v>
      </c>
      <c r="CO142" s="149"/>
      <c r="CP142" s="57" t="s">
        <v>0</v>
      </c>
      <c r="CQ142" s="62" t="str">
        <f t="shared" si="168"/>
        <v/>
      </c>
      <c r="CR142" s="86" t="str">
        <f>IF(CO142="","",MAX(CR$11:CR141)+1)</f>
        <v/>
      </c>
      <c r="CS142" s="63" t="str">
        <f t="shared" si="169"/>
        <v/>
      </c>
      <c r="CT142" s="57" t="s">
        <v>0</v>
      </c>
      <c r="CU142" s="23" t="str">
        <f t="shared" si="202"/>
        <v/>
      </c>
      <c r="CV142" s="57" t="s">
        <v>0</v>
      </c>
      <c r="CW142" s="72" t="str">
        <f>IF(AND(CG142="NEMA",CK142=""),MAX(CW$11:CW141)+1,"")</f>
        <v/>
      </c>
      <c r="CX142" t="s">
        <v>0</v>
      </c>
      <c r="CY142" s="152" t="str">
        <f t="shared" si="170"/>
        <v>O</v>
      </c>
      <c r="CZ142" t="s">
        <v>0</v>
      </c>
      <c r="DA142" s="62" t="str">
        <f t="shared" si="171"/>
        <v/>
      </c>
      <c r="DB142" s="79" t="str">
        <f t="shared" si="172"/>
        <v/>
      </c>
      <c r="DC142" t="s">
        <v>0</v>
      </c>
      <c r="DD142" s="23" t="str">
        <f t="shared" si="203"/>
        <v/>
      </c>
      <c r="DE142" s="57" t="s">
        <v>0</v>
      </c>
      <c r="DF142" s="95" t="str">
        <f t="shared" si="173"/>
        <v>ime-pre-klu</v>
      </c>
      <c r="DG142" s="57" t="s">
        <v>0</v>
      </c>
      <c r="DH142" s="68">
        <f>IF(BZ142="","",MAX(DH$11:DH141)+1)</f>
        <v>1109</v>
      </c>
      <c r="DI142" s="86">
        <f t="shared" si="174"/>
        <v>1004</v>
      </c>
      <c r="DJ142" s="86">
        <f t="shared" si="204"/>
        <v>1354</v>
      </c>
      <c r="DK142" s="86">
        <f t="shared" si="175"/>
        <v>5266</v>
      </c>
      <c r="DL142" s="86">
        <f t="shared" si="176"/>
        <v>1</v>
      </c>
      <c r="DM142" s="86">
        <f t="shared" si="177"/>
        <v>0</v>
      </c>
      <c r="DN142" s="86">
        <f t="shared" si="205"/>
        <v>5</v>
      </c>
      <c r="DO142" s="86"/>
      <c r="DP142" s="86"/>
      <c r="DQ142" s="86"/>
      <c r="DR142" s="63" t="e">
        <f>IF(#REF!="","",#REF!)</f>
        <v>#REF!</v>
      </c>
      <c r="DS142" s="57" t="s">
        <v>0</v>
      </c>
    </row>
    <row r="143" spans="1:123" x14ac:dyDescent="0.25">
      <c r="A143" t="s">
        <v>0</v>
      </c>
      <c r="B143" s="62" t="str">
        <f>IF(csv!E134="","",csv!S134)</f>
        <v>OPEN</v>
      </c>
      <c r="C143" s="36" t="s">
        <v>0</v>
      </c>
      <c r="D143" s="36" t="str">
        <f>IF(csv!E134="","",csv!E134)</f>
        <v>Ivana</v>
      </c>
      <c r="E143" s="36" t="str">
        <f>IF(csv!D134="","",csv!D134)</f>
        <v>Marković</v>
      </c>
      <c r="F143" s="36" t="s">
        <v>0</v>
      </c>
      <c r="G143" s="86" t="str">
        <f>IF(csv!L134="","",csv!L134)</f>
        <v>101:57</v>
      </c>
      <c r="H143" s="86" t="str">
        <f>IF(csv!M134="","",csv!M134)</f>
        <v>0</v>
      </c>
      <c r="I143" s="36" t="s">
        <v>0</v>
      </c>
      <c r="J143" s="36" t="str">
        <f>IF(csv!O134="","",csv!O134)</f>
        <v>Vihor</v>
      </c>
      <c r="K143" s="36" t="str">
        <f>IF(csv!P134="","",csv!P134)</f>
        <v>OK Vihor</v>
      </c>
      <c r="L143" s="36" t="s">
        <v>0</v>
      </c>
      <c r="M143" s="79" t="str">
        <f>IF(csv!Q134="","",csv!Q134)</f>
        <v>CRO</v>
      </c>
      <c r="N143" s="57" t="s">
        <v>0</v>
      </c>
      <c r="O143" s="62" t="str">
        <f>IF(csv!E134="","",csv!S134)</f>
        <v>OPEN</v>
      </c>
      <c r="P143" s="86">
        <f>IF(O143="","",IF(COUNTIF(O$11:O142,O143)=0,P142+1,P142))</f>
        <v>12</v>
      </c>
      <c r="Q143" s="102">
        <f t="shared" si="152"/>
        <v>291</v>
      </c>
      <c r="R143" s="103" t="str" cm="1">
        <f t="array" ref="R143">IF(S143="","",INDEX(natjecanjeStaze_naziv,MATCH(S143,natjecanjeStaze_stazaId,0)))</f>
        <v>Otvorena</v>
      </c>
      <c r="S143" s="63">
        <f t="shared" si="153"/>
        <v>1004</v>
      </c>
      <c r="T143" s="57" t="s">
        <v>0</v>
      </c>
      <c r="U143" s="191" t="str">
        <f t="shared" si="154"/>
        <v>Otvorena</v>
      </c>
      <c r="V143" s="57" t="s">
        <v>0</v>
      </c>
      <c r="W143" s="62" t="str">
        <f t="shared" si="178"/>
        <v>CRO</v>
      </c>
      <c r="X143" s="86">
        <f t="shared" si="155"/>
        <v>1</v>
      </c>
      <c r="Y143" s="36" t="str">
        <f t="shared" si="179"/>
        <v/>
      </c>
      <c r="Z143" s="79" t="str">
        <f>IF(Y143="","",MAX(Z$11:Z142)+1)</f>
        <v/>
      </c>
      <c r="AA143" s="57" t="s">
        <v>0</v>
      </c>
      <c r="AB143" s="149"/>
      <c r="AC143" s="57" t="s">
        <v>0</v>
      </c>
      <c r="AD143" s="23" t="str">
        <f t="shared" si="180"/>
        <v/>
      </c>
      <c r="AE143" s="57" t="s">
        <v>0</v>
      </c>
      <c r="AF143" s="191" t="str">
        <f t="shared" si="181"/>
        <v>CRO</v>
      </c>
      <c r="AG143" s="57" t="s">
        <v>0</v>
      </c>
      <c r="AH143" s="62" t="str">
        <f t="shared" si="182"/>
        <v>Vihor</v>
      </c>
      <c r="AI143" s="36" t="str">
        <f t="shared" si="183"/>
        <v>OK Vihor</v>
      </c>
      <c r="AJ143" s="86" t="str">
        <f t="shared" si="156"/>
        <v/>
      </c>
      <c r="AK143" s="36" t="str" cm="1">
        <f t="array" ref="AK143">IF(AJ143="",""&amp;AI143,IF(AJ143="NEMA",AI143,INDEX(klub_naziv,MATCH(INDEX(klubAlias_klubId,AJ143),klub_id,0))))</f>
        <v>OK Vihor</v>
      </c>
      <c r="AL143" s="36" t="str" cm="1">
        <f t="array" ref="AL143">IFERROR(INDEX(registarNatjecatelji,CG143,4),"")</f>
        <v>OK Vihor</v>
      </c>
      <c r="AM143" s="86" t="str">
        <f t="shared" si="184"/>
        <v/>
      </c>
      <c r="AN143" s="79" t="str">
        <f t="shared" si="185"/>
        <v>OK Vihor</v>
      </c>
      <c r="AO143" s="57" t="s">
        <v>0</v>
      </c>
      <c r="AP143" s="95" t="str">
        <f>IF(AJ143&lt;&gt;"NEMA","",IF(IFERROR(MATCH(AI143,AI$11:AI142,0),0)&lt;&gt;0,"",AI143))</f>
        <v/>
      </c>
      <c r="AQ143" s="57" t="s">
        <v>0</v>
      </c>
      <c r="AR143" s="149"/>
      <c r="AS143" s="57" t="s">
        <v>0</v>
      </c>
      <c r="AT143" s="62" t="str">
        <f t="shared" si="186"/>
        <v/>
      </c>
      <c r="AU143" s="36" t="str">
        <f>IF(AT143="","",MAX(AU$11:AU142)+1)</f>
        <v/>
      </c>
      <c r="AV143" s="36" t="str">
        <f t="shared" si="187"/>
        <v/>
      </c>
      <c r="AW143" s="36" t="str">
        <f t="shared" si="188"/>
        <v/>
      </c>
      <c r="AX143" s="36" t="str">
        <f>IF(AR143="","",MAX(AX$11:AX142)+1)</f>
        <v/>
      </c>
      <c r="AY143" s="103" t="str">
        <f t="shared" si="189"/>
        <v/>
      </c>
      <c r="AZ143" s="79" t="str">
        <f t="shared" si="190"/>
        <v/>
      </c>
      <c r="BA143" s="57" t="s">
        <v>0</v>
      </c>
      <c r="BB143" s="23" t="str">
        <f t="shared" si="191"/>
        <v/>
      </c>
      <c r="BC143" s="57" t="s">
        <v>0</v>
      </c>
      <c r="BD143" s="191" t="str">
        <f t="shared" si="192"/>
        <v>OK Vihor</v>
      </c>
      <c r="BE143" s="57" t="s">
        <v>0</v>
      </c>
      <c r="BF143" s="68" t="str">
        <f t="shared" si="193"/>
        <v>101:57</v>
      </c>
      <c r="BG143" s="102" t="str">
        <f t="shared" si="194"/>
        <v>0</v>
      </c>
      <c r="BH143" s="238">
        <f t="shared" si="195"/>
        <v>6117</v>
      </c>
      <c r="BI143" s="239">
        <f t="shared" si="157"/>
        <v>1</v>
      </c>
      <c r="BJ143" s="57" t="s">
        <v>0</v>
      </c>
      <c r="BK143" s="62" t="str">
        <f t="shared" si="196"/>
        <v>Ivana</v>
      </c>
      <c r="BL143" s="36" t="str">
        <f t="shared" si="197"/>
        <v>Marković</v>
      </c>
      <c r="BM143" s="86">
        <f t="shared" si="158"/>
        <v>1901</v>
      </c>
      <c r="BN143" s="86" t="str">
        <f t="shared" si="159"/>
        <v/>
      </c>
      <c r="BO143" s="36" t="str">
        <f t="shared" si="160"/>
        <v>Ivana</v>
      </c>
      <c r="BP143" s="79" t="str">
        <f t="shared" si="161"/>
        <v>Marković</v>
      </c>
      <c r="BQ143" s="57" t="s">
        <v>0</v>
      </c>
      <c r="BR143" s="95" t="str">
        <f t="shared" si="162"/>
        <v/>
      </c>
      <c r="BS143" s="57" t="s">
        <v>0</v>
      </c>
      <c r="BT143" s="23" t="str">
        <f>IF(OR(BB143&lt;&gt;"NEMA",BR143&lt;&gt;""),"","SELECT '"&amp;BA143&amp;"',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3" s="57" t="s">
        <v>0</v>
      </c>
      <c r="BV143" s="172"/>
      <c r="BW143" s="172"/>
      <c r="BX143" s="172"/>
      <c r="BY143" s="57" t="s">
        <v>0</v>
      </c>
      <c r="BZ143" s="62" t="str">
        <f t="shared" si="163"/>
        <v>Ivana – Marković – OK Vihor – OPEN</v>
      </c>
      <c r="CA143" s="63" t="str">
        <f t="shared" si="198"/>
        <v>NEMA</v>
      </c>
      <c r="CB143" s="57" t="s">
        <v>0</v>
      </c>
      <c r="CC143" s="62" t="str">
        <f t="shared" si="164"/>
        <v>Ivana – Marković – OK Vihor</v>
      </c>
      <c r="CD143" s="63">
        <f t="shared" si="199"/>
        <v>782</v>
      </c>
      <c r="CE143" s="57" t="s">
        <v>0</v>
      </c>
      <c r="CF143" s="62" t="str">
        <f t="shared" si="165"/>
        <v>Ivana – Marković</v>
      </c>
      <c r="CG143" s="63">
        <f t="shared" si="200"/>
        <v>782</v>
      </c>
      <c r="CH143" s="57" t="s">
        <v>0</v>
      </c>
      <c r="CI143" s="68">
        <f t="shared" si="201"/>
        <v>782</v>
      </c>
      <c r="CJ143" s="86" cm="1">
        <f t="array" ref="CJ143">IF(CI143="","",INDEX(imePrezime_id,CI143,0))</f>
        <v>1901</v>
      </c>
      <c r="CK143" s="63" t="str">
        <f t="shared" si="166"/>
        <v/>
      </c>
      <c r="CL143" s="57" t="s">
        <v>0</v>
      </c>
      <c r="CM143" s="23" t="str">
        <f t="shared" si="167"/>
        <v/>
      </c>
      <c r="CN143" s="57" t="s">
        <v>0</v>
      </c>
      <c r="CO143" s="149"/>
      <c r="CP143" s="57" t="s">
        <v>0</v>
      </c>
      <c r="CQ143" s="62" t="str">
        <f t="shared" si="168"/>
        <v/>
      </c>
      <c r="CR143" s="86" t="str">
        <f>IF(CO143="","",MAX(CR$11:CR142)+1)</f>
        <v/>
      </c>
      <c r="CS143" s="63" t="str">
        <f t="shared" si="169"/>
        <v/>
      </c>
      <c r="CT143" s="57" t="s">
        <v>0</v>
      </c>
      <c r="CU143" s="23" t="str">
        <f t="shared" si="202"/>
        <v/>
      </c>
      <c r="CV143" s="57" t="s">
        <v>0</v>
      </c>
      <c r="CW143" s="72" t="str">
        <f>IF(AND(CG143="NEMA",CK143=""),MAX(CW$11:CW142)+1,"")</f>
        <v/>
      </c>
      <c r="CX143" t="s">
        <v>0</v>
      </c>
      <c r="CY143" s="152" t="str">
        <f t="shared" si="170"/>
        <v>O</v>
      </c>
      <c r="CZ143" t="s">
        <v>0</v>
      </c>
      <c r="DA143" s="62" t="str">
        <f t="shared" si="171"/>
        <v/>
      </c>
      <c r="DB143" s="79" t="str">
        <f t="shared" si="172"/>
        <v/>
      </c>
      <c r="DC143" t="s">
        <v>0</v>
      </c>
      <c r="DD143" s="23" t="str">
        <f t="shared" si="203"/>
        <v/>
      </c>
      <c r="DE143" s="57" t="s">
        <v>0</v>
      </c>
      <c r="DF143" s="95" t="str">
        <f t="shared" si="173"/>
        <v>ime-pre-klu</v>
      </c>
      <c r="DG143" s="57" t="s">
        <v>0</v>
      </c>
      <c r="DH143" s="68">
        <f>IF(BZ143="","",MAX(DH$11:DH142)+1)</f>
        <v>1110</v>
      </c>
      <c r="DI143" s="86">
        <f t="shared" si="174"/>
        <v>1004</v>
      </c>
      <c r="DJ143" s="86">
        <f t="shared" si="204"/>
        <v>1901</v>
      </c>
      <c r="DK143" s="86">
        <f t="shared" si="175"/>
        <v>6117</v>
      </c>
      <c r="DL143" s="86">
        <f t="shared" si="176"/>
        <v>1</v>
      </c>
      <c r="DM143" s="86">
        <f t="shared" si="177"/>
        <v>0</v>
      </c>
      <c r="DN143" s="86">
        <f t="shared" si="205"/>
        <v>5</v>
      </c>
      <c r="DO143" s="86"/>
      <c r="DP143" s="86"/>
      <c r="DQ143" s="86"/>
      <c r="DR143" s="63" t="e">
        <f>IF(#REF!="","",#REF!)</f>
        <v>#REF!</v>
      </c>
      <c r="DS143" s="57" t="s">
        <v>0</v>
      </c>
    </row>
    <row r="144" spans="1:123" x14ac:dyDescent="0.25">
      <c r="A144" t="s">
        <v>0</v>
      </c>
      <c r="B144" s="62" t="str">
        <f>IF(csv!E135="","",csv!S135)</f>
        <v>OPEN</v>
      </c>
      <c r="C144" s="36" t="s">
        <v>0</v>
      </c>
      <c r="D144" s="36" t="str">
        <f>IF(csv!E135="","",csv!E135)</f>
        <v>Sandra</v>
      </c>
      <c r="E144" s="36" t="str">
        <f>IF(csv!D135="","",csv!D135)</f>
        <v>Miletić</v>
      </c>
      <c r="F144" s="36" t="s">
        <v>0</v>
      </c>
      <c r="G144" s="86" t="str">
        <f>IF(csv!L135="","",csv!L135)</f>
        <v>109:39</v>
      </c>
      <c r="H144" s="86" t="str">
        <f>IF(csv!M135="","",csv!M135)</f>
        <v>0</v>
      </c>
      <c r="I144" s="36" t="s">
        <v>0</v>
      </c>
      <c r="J144" s="36" t="str">
        <f>IF(csv!O135="","",csv!O135)</f>
        <v>KAP</v>
      </c>
      <c r="K144" s="36" t="str">
        <f>IF(csv!P135="","",csv!P135)</f>
        <v>OK Kapela</v>
      </c>
      <c r="L144" s="36" t="s">
        <v>0</v>
      </c>
      <c r="M144" s="79" t="str">
        <f>IF(csv!Q135="","",csv!Q135)</f>
        <v>CRO</v>
      </c>
      <c r="N144" s="57" t="s">
        <v>0</v>
      </c>
      <c r="O144" s="62" t="str">
        <f>IF(csv!E135="","",csv!S135)</f>
        <v>OPEN</v>
      </c>
      <c r="P144" s="86">
        <f>IF(O144="","",IF(COUNTIF(O$11:O143,O144)=0,P143+1,P143))</f>
        <v>12</v>
      </c>
      <c r="Q144" s="102">
        <f t="shared" si="152"/>
        <v>291</v>
      </c>
      <c r="R144" s="103" t="str" cm="1">
        <f t="array" ref="R144">IF(S144="","",INDEX(natjecanjeStaze_naziv,MATCH(S144,natjecanjeStaze_stazaId,0)))</f>
        <v>Otvorena</v>
      </c>
      <c r="S144" s="63">
        <f t="shared" si="153"/>
        <v>1004</v>
      </c>
      <c r="T144" s="57" t="s">
        <v>0</v>
      </c>
      <c r="U144" s="191" t="str">
        <f t="shared" si="154"/>
        <v>Otvorena</v>
      </c>
      <c r="V144" s="57" t="s">
        <v>0</v>
      </c>
      <c r="W144" s="62" t="str">
        <f t="shared" si="178"/>
        <v>CRO</v>
      </c>
      <c r="X144" s="86">
        <f t="shared" si="155"/>
        <v>1</v>
      </c>
      <c r="Y144" s="36" t="str">
        <f t="shared" si="179"/>
        <v/>
      </c>
      <c r="Z144" s="79" t="str">
        <f>IF(Y144="","",MAX(Z$11:Z143)+1)</f>
        <v/>
      </c>
      <c r="AA144" s="57" t="s">
        <v>0</v>
      </c>
      <c r="AB144" s="149"/>
      <c r="AC144" s="57" t="s">
        <v>0</v>
      </c>
      <c r="AD144" s="23" t="str">
        <f t="shared" si="180"/>
        <v/>
      </c>
      <c r="AE144" s="57" t="s">
        <v>0</v>
      </c>
      <c r="AF144" s="191" t="str">
        <f t="shared" si="181"/>
        <v>CRO</v>
      </c>
      <c r="AG144" s="57" t="s">
        <v>0</v>
      </c>
      <c r="AH144" s="62" t="str">
        <f t="shared" si="182"/>
        <v>KAP</v>
      </c>
      <c r="AI144" s="36" t="str">
        <f t="shared" si="183"/>
        <v>OK Kapela</v>
      </c>
      <c r="AJ144" s="86" t="str">
        <f t="shared" si="156"/>
        <v/>
      </c>
      <c r="AK144" s="36" t="str" cm="1">
        <f t="array" ref="AK144">IF(AJ144="",""&amp;AI144,IF(AJ144="NEMA",AI144,INDEX(klub_naziv,MATCH(INDEX(klubAlias_klubId,AJ144),klub_id,0))))</f>
        <v>OK Kapela</v>
      </c>
      <c r="AL144" s="36" t="str" cm="1">
        <f t="array" ref="AL144">IFERROR(INDEX(registarNatjecatelji,CG144,4),"")</f>
        <v/>
      </c>
      <c r="AM144" s="86">
        <f t="shared" si="184"/>
        <v>1</v>
      </c>
      <c r="AN144" s="79" t="str">
        <f t="shared" si="185"/>
        <v>OK Kapela</v>
      </c>
      <c r="AO144" s="57" t="s">
        <v>0</v>
      </c>
      <c r="AP144" s="95" t="str">
        <f>IF(AJ144&lt;&gt;"NEMA","",IF(IFERROR(MATCH(AI144,AI$11:AI143,0),0)&lt;&gt;0,"",AI144))</f>
        <v/>
      </c>
      <c r="AQ144" s="57" t="s">
        <v>0</v>
      </c>
      <c r="AR144" s="149"/>
      <c r="AS144" s="57" t="s">
        <v>0</v>
      </c>
      <c r="AT144" s="62" t="str">
        <f t="shared" si="186"/>
        <v/>
      </c>
      <c r="AU144" s="36" t="str">
        <f>IF(AT144="","",MAX(AU$11:AU143)+1)</f>
        <v/>
      </c>
      <c r="AV144" s="36" t="str">
        <f t="shared" si="187"/>
        <v/>
      </c>
      <c r="AW144" s="36" t="str">
        <f t="shared" si="188"/>
        <v/>
      </c>
      <c r="AX144" s="36" t="str">
        <f>IF(AR144="","",MAX(AX$11:AX143)+1)</f>
        <v/>
      </c>
      <c r="AY144" s="103" t="str">
        <f t="shared" si="189"/>
        <v/>
      </c>
      <c r="AZ144" s="79" t="str">
        <f t="shared" si="190"/>
        <v/>
      </c>
      <c r="BA144" s="57" t="s">
        <v>0</v>
      </c>
      <c r="BB144" s="23" t="str">
        <f t="shared" si="191"/>
        <v/>
      </c>
      <c r="BC144" s="57" t="s">
        <v>0</v>
      </c>
      <c r="BD144" s="191" t="str">
        <f t="shared" si="192"/>
        <v>OK Kapela</v>
      </c>
      <c r="BE144" s="57" t="s">
        <v>0</v>
      </c>
      <c r="BF144" s="68" t="str">
        <f t="shared" si="193"/>
        <v>109:39</v>
      </c>
      <c r="BG144" s="102" t="str">
        <f t="shared" si="194"/>
        <v>0</v>
      </c>
      <c r="BH144" s="238">
        <f t="shared" si="195"/>
        <v>6579</v>
      </c>
      <c r="BI144" s="239">
        <f t="shared" si="157"/>
        <v>1</v>
      </c>
      <c r="BJ144" s="57" t="s">
        <v>0</v>
      </c>
      <c r="BK144" s="62" t="str">
        <f t="shared" si="196"/>
        <v>Sandra</v>
      </c>
      <c r="BL144" s="36" t="str">
        <f t="shared" si="197"/>
        <v>Miletić</v>
      </c>
      <c r="BM144" s="86" t="str">
        <f t="shared" si="158"/>
        <v>NEMA</v>
      </c>
      <c r="BN144" s="86" t="str">
        <f t="shared" si="159"/>
        <v>NEMA</v>
      </c>
      <c r="BO144" s="36" t="str">
        <f t="shared" si="160"/>
        <v>Sandra</v>
      </c>
      <c r="BP144" s="79" t="str">
        <f t="shared" si="161"/>
        <v>Miletić</v>
      </c>
      <c r="BQ144" s="57" t="s">
        <v>0</v>
      </c>
      <c r="BR144" s="95" t="str">
        <f t="shared" si="162"/>
        <v>Sandra Miletić</v>
      </c>
      <c r="BS144" s="57" t="s">
        <v>0</v>
      </c>
      <c r="BT144" s="23" t="str">
        <f>IF(OR(BB144&lt;&gt;"NEMA",BR144&lt;&gt;""),"","SELECT '"&amp;BA144&amp;"',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4" s="57" t="s">
        <v>0</v>
      </c>
      <c r="BV144" s="172"/>
      <c r="BW144" s="172"/>
      <c r="BX144" s="172"/>
      <c r="BY144" s="57" t="s">
        <v>0</v>
      </c>
      <c r="BZ144" s="62" t="str">
        <f t="shared" si="163"/>
        <v>Sandra – Miletić – OK Kapela – OPEN</v>
      </c>
      <c r="CA144" s="63" t="str">
        <f t="shared" si="198"/>
        <v>NEMA</v>
      </c>
      <c r="CB144" s="57" t="s">
        <v>0</v>
      </c>
      <c r="CC144" s="62" t="str">
        <f t="shared" si="164"/>
        <v>Sandra – Miletić – OK Kapela</v>
      </c>
      <c r="CD144" s="63" t="str">
        <f t="shared" si="199"/>
        <v>NEMA</v>
      </c>
      <c r="CE144" s="57" t="s">
        <v>0</v>
      </c>
      <c r="CF144" s="62" t="str">
        <f t="shared" si="165"/>
        <v>Sandra – Miletić</v>
      </c>
      <c r="CG144" s="63" t="str">
        <f t="shared" si="200"/>
        <v>NEMA</v>
      </c>
      <c r="CH144" s="57" t="s">
        <v>0</v>
      </c>
      <c r="CI144" s="68" t="str">
        <f t="shared" si="201"/>
        <v/>
      </c>
      <c r="CJ144" s="86" t="str" cm="1">
        <f t="array" ref="CJ144">IF(CI144="","",INDEX(imePrezime_id,CI144,0))</f>
        <v/>
      </c>
      <c r="CK144" s="63" t="str">
        <f t="shared" si="166"/>
        <v/>
      </c>
      <c r="CL144" s="57" t="s">
        <v>0</v>
      </c>
      <c r="CM144" s="23" t="str">
        <f t="shared" si="167"/>
        <v>SELECT 'Sandra – Miletić', ime, prezime FROM imeprezime WHERE ime LIKE '%andr%' Or prezime LIKE '%ileti%' Or ime LIKE '%ileti%' Or prezime LIKE '%andr%' ORDER BY ime, prezime;</v>
      </c>
      <c r="CN144" s="57" t="s">
        <v>0</v>
      </c>
      <c r="CO144" s="149"/>
      <c r="CP144" s="57" t="s">
        <v>0</v>
      </c>
      <c r="CQ144" s="62" t="str">
        <f t="shared" si="168"/>
        <v/>
      </c>
      <c r="CR144" s="86" t="str">
        <f>IF(CO144="","",MAX(CR$11:CR143)+1)</f>
        <v/>
      </c>
      <c r="CS144" s="63" t="str">
        <f t="shared" si="169"/>
        <v/>
      </c>
      <c r="CT144" s="57" t="s">
        <v>0</v>
      </c>
      <c r="CU144" s="23" t="str">
        <f t="shared" si="202"/>
        <v/>
      </c>
      <c r="CV144" s="57" t="s">
        <v>0</v>
      </c>
      <c r="CW144" s="72">
        <f>IF(AND(CG144="NEMA",CK144=""),MAX(CW$11:CW143)+1,"")</f>
        <v>1010</v>
      </c>
      <c r="CX144" t="s">
        <v>0</v>
      </c>
      <c r="CY144" s="152" t="str">
        <f t="shared" si="170"/>
        <v>O</v>
      </c>
      <c r="CZ144" t="s">
        <v>0</v>
      </c>
      <c r="DA144" s="62" t="str">
        <f t="shared" si="171"/>
        <v>INSERT INTO osoba (id,reg_broj,oib,spol_id,dat_rodjenja) VALUES (1010,(SELECT max(reg_broj)+1 FROM osoba),Null,'O',Null); INSERT INTO osoba_log (id,reg_broj,oib,spol_id,dat_rodjenja,dnevnik_id) SELECT id,reg_broj,oib,spol_id,dat_rodjenja, FROM osoba WHERE id = 1010;</v>
      </c>
      <c r="DB144" s="79" t="str">
        <f t="shared" si="172"/>
        <v>INSERT INTO imeprezime (id,osoba_id,rbr,ime,prezime,klub_id,identitet_id,sintaksa_id,info,aktivno,dnevnik_id) VALUES (1010,1010,1,'Sandra','Miletić',(SELECT id FROM klub WHERE naziv = 'OK Kapela'),Null,1,'',1,);</v>
      </c>
      <c r="DC144" t="s">
        <v>0</v>
      </c>
      <c r="DD144" s="23" t="str">
        <f t="shared" si="203"/>
        <v>INSERT INTO osoba (id,reg_broj,oib,spol_id,dat_rodjenja) VALUES (1010,(SELECT max(reg_broj)+1 FROM osoba),Null,'O',Null); INSERT INTO osoba_log (id,reg_broj,oib,spol_id,dat_rodjenja,dnevnik_id) SELECT id,reg_broj,oib,spol_id,dat_rodjenja, FROM osoba WHERE id = 1010; INSERT INTO imeprezime (id,osoba_id,rbr,ime,prezime,klub_id,identitet_id,sintaksa_id,info,aktivno,dnevnik_id) VALUES (1010,1010,1,'Sandra','Miletić',(SELECT id FROM klub WHERE naziv = 'OK Kapela'),Null,1,'',1,);</v>
      </c>
      <c r="DE144" s="57" t="s">
        <v>0</v>
      </c>
      <c r="DF144" s="95" t="str">
        <f t="shared" si="173"/>
        <v>novo</v>
      </c>
      <c r="DG144" s="57" t="s">
        <v>0</v>
      </c>
      <c r="DH144" s="68">
        <f>IF(BZ144="","",MAX(DH$11:DH143)+1)</f>
        <v>1111</v>
      </c>
      <c r="DI144" s="86">
        <f t="shared" si="174"/>
        <v>1004</v>
      </c>
      <c r="DJ144" s="86">
        <f t="shared" si="204"/>
        <v>1010</v>
      </c>
      <c r="DK144" s="86">
        <f t="shared" si="175"/>
        <v>6579</v>
      </c>
      <c r="DL144" s="86">
        <f t="shared" si="176"/>
        <v>1</v>
      </c>
      <c r="DM144" s="86">
        <f t="shared" si="177"/>
        <v>0</v>
      </c>
      <c r="DN144" s="86">
        <f t="shared" si="205"/>
        <v>13</v>
      </c>
      <c r="DO144" s="86"/>
      <c r="DP144" s="86"/>
      <c r="DQ144" s="86"/>
      <c r="DR144" s="63" t="e">
        <f>IF(#REF!="","",#REF!)</f>
        <v>#REF!</v>
      </c>
      <c r="DS144" s="57" t="s">
        <v>0</v>
      </c>
    </row>
    <row r="145" spans="1:123" x14ac:dyDescent="0.25">
      <c r="A145" t="s">
        <v>0</v>
      </c>
      <c r="B145" s="62" t="str">
        <f>IF(csv!E136="","",csv!S136)</f>
        <v>OPEN</v>
      </c>
      <c r="C145" s="36" t="s">
        <v>0</v>
      </c>
      <c r="D145" s="36" t="str">
        <f>IF(csv!E136="","",csv!E136)</f>
        <v>Sandra</v>
      </c>
      <c r="E145" s="36" t="str">
        <f>IF(csv!D136="","",csv!D136)</f>
        <v>Gerber</v>
      </c>
      <c r="F145" s="36" t="s">
        <v>0</v>
      </c>
      <c r="G145" s="86" t="str">
        <f>IF(csv!L136="","",csv!L136)</f>
        <v/>
      </c>
      <c r="H145" s="86" t="str">
        <f>IF(csv!M136="","",csv!M136)</f>
        <v>1</v>
      </c>
      <c r="I145" s="36" t="s">
        <v>0</v>
      </c>
      <c r="J145" s="36" t="str">
        <f>IF(csv!O136="","",csv!O136)</f>
        <v>KAP</v>
      </c>
      <c r="K145" s="36" t="str">
        <f>IF(csv!P136="","",csv!P136)</f>
        <v>OK Kapela</v>
      </c>
      <c r="L145" s="36" t="s">
        <v>0</v>
      </c>
      <c r="M145" s="79" t="str">
        <f>IF(csv!Q136="","",csv!Q136)</f>
        <v>CRO</v>
      </c>
      <c r="N145" s="57" t="s">
        <v>0</v>
      </c>
      <c r="O145" s="62" t="str">
        <f>IF(csv!E136="","",csv!S136)</f>
        <v>OPEN</v>
      </c>
      <c r="P145" s="86">
        <f>IF(O145="","",IF(COUNTIF(O$11:O144,O145)=0,P144+1,P144))</f>
        <v>12</v>
      </c>
      <c r="Q145" s="102">
        <f t="shared" si="152"/>
        <v>291</v>
      </c>
      <c r="R145" s="103" t="str" cm="1">
        <f t="array" ref="R145">IF(S145="","",INDEX(natjecanjeStaze_naziv,MATCH(S145,natjecanjeStaze_stazaId,0)))</f>
        <v>Otvorena</v>
      </c>
      <c r="S145" s="63">
        <f t="shared" si="153"/>
        <v>1004</v>
      </c>
      <c r="T145" s="57" t="s">
        <v>0</v>
      </c>
      <c r="U145" s="191" t="str">
        <f t="shared" si="154"/>
        <v>Otvorena</v>
      </c>
      <c r="V145" s="57" t="s">
        <v>0</v>
      </c>
      <c r="W145" s="62" t="str">
        <f t="shared" si="178"/>
        <v>CRO</v>
      </c>
      <c r="X145" s="86">
        <f t="shared" si="155"/>
        <v>1</v>
      </c>
      <c r="Y145" s="36" t="str">
        <f t="shared" si="179"/>
        <v/>
      </c>
      <c r="Z145" s="79" t="str">
        <f>IF(Y145="","",MAX(Z$11:Z144)+1)</f>
        <v/>
      </c>
      <c r="AA145" s="57" t="s">
        <v>0</v>
      </c>
      <c r="AB145" s="149"/>
      <c r="AC145" s="57" t="s">
        <v>0</v>
      </c>
      <c r="AD145" s="23" t="str">
        <f t="shared" si="180"/>
        <v/>
      </c>
      <c r="AE145" s="57" t="s">
        <v>0</v>
      </c>
      <c r="AF145" s="191" t="str">
        <f t="shared" si="181"/>
        <v>CRO</v>
      </c>
      <c r="AG145" s="57" t="s">
        <v>0</v>
      </c>
      <c r="AH145" s="62" t="str">
        <f t="shared" si="182"/>
        <v>KAP</v>
      </c>
      <c r="AI145" s="36" t="str">
        <f t="shared" si="183"/>
        <v>OK Kapela</v>
      </c>
      <c r="AJ145" s="86" t="str">
        <f t="shared" si="156"/>
        <v/>
      </c>
      <c r="AK145" s="36" t="str" cm="1">
        <f t="array" ref="AK145">IF(AJ145="",""&amp;AI145,IF(AJ145="NEMA",AI145,INDEX(klub_naziv,MATCH(INDEX(klubAlias_klubId,AJ145),klub_id,0))))</f>
        <v>OK Kapela</v>
      </c>
      <c r="AL145" s="36" t="str" cm="1">
        <f t="array" ref="AL145">IFERROR(INDEX(registarNatjecatelji,CG145,4),"")</f>
        <v>OK Kapela</v>
      </c>
      <c r="AM145" s="86" t="str">
        <f t="shared" si="184"/>
        <v/>
      </c>
      <c r="AN145" s="79" t="str">
        <f t="shared" si="185"/>
        <v>OK Kapela</v>
      </c>
      <c r="AO145" s="57" t="s">
        <v>0</v>
      </c>
      <c r="AP145" s="95" t="str">
        <f>IF(AJ145&lt;&gt;"NEMA","",IF(IFERROR(MATCH(AI145,AI$11:AI144,0),0)&lt;&gt;0,"",AI145))</f>
        <v/>
      </c>
      <c r="AQ145" s="57" t="s">
        <v>0</v>
      </c>
      <c r="AR145" s="149"/>
      <c r="AS145" s="57" t="s">
        <v>0</v>
      </c>
      <c r="AT145" s="62" t="str">
        <f t="shared" si="186"/>
        <v/>
      </c>
      <c r="AU145" s="36" t="str">
        <f>IF(AT145="","",MAX(AU$11:AU144)+1)</f>
        <v/>
      </c>
      <c r="AV145" s="36" t="str">
        <f t="shared" si="187"/>
        <v/>
      </c>
      <c r="AW145" s="36" t="str">
        <f t="shared" si="188"/>
        <v/>
      </c>
      <c r="AX145" s="36" t="str">
        <f>IF(AR145="","",MAX(AX$11:AX144)+1)</f>
        <v/>
      </c>
      <c r="AY145" s="103" t="str">
        <f t="shared" si="189"/>
        <v/>
      </c>
      <c r="AZ145" s="79" t="str">
        <f t="shared" si="190"/>
        <v/>
      </c>
      <c r="BA145" s="57" t="s">
        <v>0</v>
      </c>
      <c r="BB145" s="23" t="str">
        <f t="shared" si="191"/>
        <v/>
      </c>
      <c r="BC145" s="57" t="s">
        <v>0</v>
      </c>
      <c r="BD145" s="191" t="str">
        <f t="shared" si="192"/>
        <v>OK Kapela</v>
      </c>
      <c r="BE145" s="57" t="s">
        <v>0</v>
      </c>
      <c r="BF145" s="68" t="str">
        <f t="shared" si="193"/>
        <v/>
      </c>
      <c r="BG145" s="102" t="str">
        <f t="shared" si="194"/>
        <v>1</v>
      </c>
      <c r="BH145" s="238" t="str">
        <f t="shared" si="195"/>
        <v/>
      </c>
      <c r="BI145" s="239">
        <f t="shared" si="157"/>
        <v>6</v>
      </c>
      <c r="BJ145" s="57" t="s">
        <v>0</v>
      </c>
      <c r="BK145" s="62" t="str">
        <f t="shared" si="196"/>
        <v>Sandra</v>
      </c>
      <c r="BL145" s="36" t="str">
        <f t="shared" si="197"/>
        <v>Gerber</v>
      </c>
      <c r="BM145" s="86">
        <f t="shared" si="158"/>
        <v>1938</v>
      </c>
      <c r="BN145" s="86" t="str">
        <f t="shared" si="159"/>
        <v/>
      </c>
      <c r="BO145" s="36" t="str">
        <f t="shared" si="160"/>
        <v>Sandra</v>
      </c>
      <c r="BP145" s="79" t="str">
        <f t="shared" si="161"/>
        <v>Gerber</v>
      </c>
      <c r="BQ145" s="57" t="s">
        <v>0</v>
      </c>
      <c r="BR145" s="95" t="str">
        <f t="shared" si="162"/>
        <v/>
      </c>
      <c r="BS145" s="57" t="s">
        <v>0</v>
      </c>
      <c r="BT145" s="23" t="str">
        <f>IF(OR(BB145&lt;&gt;"NEMA",BR145&lt;&gt;""),"","SELECT '"&amp;BA145&amp;"',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5" s="57" t="s">
        <v>0</v>
      </c>
      <c r="BV145" s="172"/>
      <c r="BW145" s="172"/>
      <c r="BX145" s="172"/>
      <c r="BY145" s="57" t="s">
        <v>0</v>
      </c>
      <c r="BZ145" s="62" t="str">
        <f t="shared" si="163"/>
        <v>Sandra – Gerber – OK Kapela – OPEN</v>
      </c>
      <c r="CA145" s="63" t="str">
        <f t="shared" si="198"/>
        <v>NEMA</v>
      </c>
      <c r="CB145" s="57" t="s">
        <v>0</v>
      </c>
      <c r="CC145" s="62" t="str">
        <f t="shared" si="164"/>
        <v>Sandra – Gerber – OK Kapela</v>
      </c>
      <c r="CD145" s="63">
        <f t="shared" si="199"/>
        <v>239</v>
      </c>
      <c r="CE145" s="57" t="s">
        <v>0</v>
      </c>
      <c r="CF145" s="62" t="str">
        <f t="shared" si="165"/>
        <v>Sandra – Gerber</v>
      </c>
      <c r="CG145" s="63">
        <f t="shared" si="200"/>
        <v>239</v>
      </c>
      <c r="CH145" s="57" t="s">
        <v>0</v>
      </c>
      <c r="CI145" s="68">
        <f t="shared" si="201"/>
        <v>239</v>
      </c>
      <c r="CJ145" s="86" cm="1">
        <f t="array" ref="CJ145">IF(CI145="","",INDEX(imePrezime_id,CI145,0))</f>
        <v>1938</v>
      </c>
      <c r="CK145" s="63" t="str">
        <f t="shared" si="166"/>
        <v/>
      </c>
      <c r="CL145" s="57" t="s">
        <v>0</v>
      </c>
      <c r="CM145" s="23" t="str">
        <f t="shared" si="167"/>
        <v/>
      </c>
      <c r="CN145" s="57" t="s">
        <v>0</v>
      </c>
      <c r="CO145" s="149"/>
      <c r="CP145" s="57" t="s">
        <v>0</v>
      </c>
      <c r="CQ145" s="62" t="str">
        <f t="shared" si="168"/>
        <v/>
      </c>
      <c r="CR145" s="86" t="str">
        <f>IF(CO145="","",MAX(CR$11:CR144)+1)</f>
        <v/>
      </c>
      <c r="CS145" s="63" t="str">
        <f t="shared" si="169"/>
        <v/>
      </c>
      <c r="CT145" s="57" t="s">
        <v>0</v>
      </c>
      <c r="CU145" s="23" t="str">
        <f t="shared" si="202"/>
        <v/>
      </c>
      <c r="CV145" s="57" t="s">
        <v>0</v>
      </c>
      <c r="CW145" s="72" t="str">
        <f>IF(AND(CG145="NEMA",CK145=""),MAX(CW$11:CW144)+1,"")</f>
        <v/>
      </c>
      <c r="CX145" t="s">
        <v>0</v>
      </c>
      <c r="CY145" s="152" t="str">
        <f t="shared" si="170"/>
        <v>O</v>
      </c>
      <c r="CZ145" t="s">
        <v>0</v>
      </c>
      <c r="DA145" s="62" t="str">
        <f t="shared" si="171"/>
        <v/>
      </c>
      <c r="DB145" s="79" t="str">
        <f t="shared" si="172"/>
        <v/>
      </c>
      <c r="DC145" t="s">
        <v>0</v>
      </c>
      <c r="DD145" s="23" t="str">
        <f t="shared" si="203"/>
        <v/>
      </c>
      <c r="DE145" s="57" t="s">
        <v>0</v>
      </c>
      <c r="DF145" s="95" t="str">
        <f t="shared" si="173"/>
        <v>ime-pre-klu</v>
      </c>
      <c r="DG145" s="57" t="s">
        <v>0</v>
      </c>
      <c r="DH145" s="68">
        <f>IF(BZ145="","",MAX(DH$11:DH144)+1)</f>
        <v>1112</v>
      </c>
      <c r="DI145" s="86">
        <f t="shared" si="174"/>
        <v>1004</v>
      </c>
      <c r="DJ145" s="86">
        <f t="shared" si="204"/>
        <v>1938</v>
      </c>
      <c r="DK145" s="86" t="str">
        <f t="shared" si="175"/>
        <v/>
      </c>
      <c r="DL145" s="86">
        <f t="shared" si="176"/>
        <v>6</v>
      </c>
      <c r="DM145" s="86">
        <f t="shared" si="177"/>
        <v>0</v>
      </c>
      <c r="DN145" s="86">
        <f t="shared" si="205"/>
        <v>5</v>
      </c>
      <c r="DO145" s="86"/>
      <c r="DP145" s="86"/>
      <c r="DQ145" s="86"/>
      <c r="DR145" s="63" t="e">
        <f>IF(#REF!="","",#REF!)</f>
        <v>#REF!</v>
      </c>
      <c r="DS145" s="57" t="s">
        <v>0</v>
      </c>
    </row>
    <row r="146" spans="1:123" x14ac:dyDescent="0.25">
      <c r="A146" t="s">
        <v>0</v>
      </c>
      <c r="B146" s="62" t="str">
        <f>IF(csv!E137="","",csv!S137)</f>
        <v>OPEN</v>
      </c>
      <c r="C146" s="36" t="s">
        <v>0</v>
      </c>
      <c r="D146" s="36" t="str">
        <f>IF(csv!E137="","",csv!E137)</f>
        <v>Barbara</v>
      </c>
      <c r="E146" s="36" t="str">
        <f>IF(csv!D137="","",csv!D137)</f>
        <v>Bjeliš</v>
      </c>
      <c r="F146" s="36" t="s">
        <v>0</v>
      </c>
      <c r="G146" s="86" t="str">
        <f>IF(csv!L137="","",csv!L137)</f>
        <v/>
      </c>
      <c r="H146" s="86" t="str">
        <f>IF(csv!M137="","",csv!M137)</f>
        <v>1</v>
      </c>
      <c r="I146" s="36" t="s">
        <v>0</v>
      </c>
      <c r="J146" s="36" t="str">
        <f>IF(csv!O137="","",csv!O137)</f>
        <v>Vihor</v>
      </c>
      <c r="K146" s="36" t="str">
        <f>IF(csv!P137="","",csv!P137)</f>
        <v>OK Vihor</v>
      </c>
      <c r="L146" s="36" t="s">
        <v>0</v>
      </c>
      <c r="M146" s="79" t="str">
        <f>IF(csv!Q137="","",csv!Q137)</f>
        <v>CRO</v>
      </c>
      <c r="N146" s="57" t="s">
        <v>0</v>
      </c>
      <c r="O146" s="62" t="str">
        <f>IF(csv!E137="","",csv!S137)</f>
        <v>OPEN</v>
      </c>
      <c r="P146" s="86">
        <f>IF(O146="","",IF(COUNTIF(O$11:O145,O146)=0,P145+1,P145))</f>
        <v>12</v>
      </c>
      <c r="Q146" s="102">
        <f t="shared" si="152"/>
        <v>291</v>
      </c>
      <c r="R146" s="103" t="str" cm="1">
        <f t="array" ref="R146">IF(S146="","",INDEX(natjecanjeStaze_naziv,MATCH(S146,natjecanjeStaze_stazaId,0)))</f>
        <v>Otvorena</v>
      </c>
      <c r="S146" s="63">
        <f t="shared" si="153"/>
        <v>1004</v>
      </c>
      <c r="T146" s="57" t="s">
        <v>0</v>
      </c>
      <c r="U146" s="191" t="str">
        <f t="shared" si="154"/>
        <v>Otvorena</v>
      </c>
      <c r="V146" s="57" t="s">
        <v>0</v>
      </c>
      <c r="W146" s="62" t="str">
        <f t="shared" si="178"/>
        <v>CRO</v>
      </c>
      <c r="X146" s="86">
        <f t="shared" si="155"/>
        <v>1</v>
      </c>
      <c r="Y146" s="36" t="str">
        <f t="shared" si="179"/>
        <v/>
      </c>
      <c r="Z146" s="79" t="str">
        <f>IF(Y146="","",MAX(Z$11:Z145)+1)</f>
        <v/>
      </c>
      <c r="AA146" s="57" t="s">
        <v>0</v>
      </c>
      <c r="AB146" s="149"/>
      <c r="AC146" s="57" t="s">
        <v>0</v>
      </c>
      <c r="AD146" s="23" t="str">
        <f t="shared" si="180"/>
        <v/>
      </c>
      <c r="AE146" s="57" t="s">
        <v>0</v>
      </c>
      <c r="AF146" s="191" t="str">
        <f t="shared" si="181"/>
        <v>CRO</v>
      </c>
      <c r="AG146" s="57" t="s">
        <v>0</v>
      </c>
      <c r="AH146" s="62" t="str">
        <f t="shared" si="182"/>
        <v>Vihor</v>
      </c>
      <c r="AI146" s="36" t="str">
        <f t="shared" si="183"/>
        <v>OK Vihor</v>
      </c>
      <c r="AJ146" s="86" t="str">
        <f t="shared" si="156"/>
        <v/>
      </c>
      <c r="AK146" s="36" t="str" cm="1">
        <f t="array" ref="AK146">IF(AJ146="",""&amp;AI146,IF(AJ146="NEMA",AI146,INDEX(klub_naziv,MATCH(INDEX(klubAlias_klubId,AJ146),klub_id,0))))</f>
        <v>OK Vihor</v>
      </c>
      <c r="AL146" s="36" t="str" cm="1">
        <f t="array" ref="AL146">IFERROR(INDEX(registarNatjecatelji,CG146,4),"")</f>
        <v>OK Vihor</v>
      </c>
      <c r="AM146" s="86" t="str">
        <f t="shared" si="184"/>
        <v/>
      </c>
      <c r="AN146" s="79" t="str">
        <f t="shared" si="185"/>
        <v>OK Vihor</v>
      </c>
      <c r="AO146" s="57" t="s">
        <v>0</v>
      </c>
      <c r="AP146" s="95" t="str">
        <f>IF(AJ146&lt;&gt;"NEMA","",IF(IFERROR(MATCH(AI146,AI$11:AI145,0),0)&lt;&gt;0,"",AI146))</f>
        <v/>
      </c>
      <c r="AQ146" s="57" t="s">
        <v>0</v>
      </c>
      <c r="AR146" s="149"/>
      <c r="AS146" s="57" t="s">
        <v>0</v>
      </c>
      <c r="AT146" s="62" t="str">
        <f t="shared" si="186"/>
        <v/>
      </c>
      <c r="AU146" s="36" t="str">
        <f>IF(AT146="","",MAX(AU$11:AU145)+1)</f>
        <v/>
      </c>
      <c r="AV146" s="36" t="str">
        <f t="shared" si="187"/>
        <v/>
      </c>
      <c r="AW146" s="36" t="str">
        <f t="shared" si="188"/>
        <v/>
      </c>
      <c r="AX146" s="36" t="str">
        <f>IF(AR146="","",MAX(AX$11:AX145)+1)</f>
        <v/>
      </c>
      <c r="AY146" s="103" t="str">
        <f t="shared" si="189"/>
        <v/>
      </c>
      <c r="AZ146" s="79" t="str">
        <f t="shared" si="190"/>
        <v/>
      </c>
      <c r="BA146" s="57" t="s">
        <v>0</v>
      </c>
      <c r="BB146" s="23" t="str">
        <f t="shared" si="191"/>
        <v/>
      </c>
      <c r="BC146" s="57" t="s">
        <v>0</v>
      </c>
      <c r="BD146" s="191" t="str">
        <f t="shared" si="192"/>
        <v>OK Vihor</v>
      </c>
      <c r="BE146" s="57" t="s">
        <v>0</v>
      </c>
      <c r="BF146" s="68" t="str">
        <f t="shared" si="193"/>
        <v/>
      </c>
      <c r="BG146" s="102" t="str">
        <f t="shared" si="194"/>
        <v>1</v>
      </c>
      <c r="BH146" s="238" t="str">
        <f t="shared" si="195"/>
        <v/>
      </c>
      <c r="BI146" s="239">
        <f t="shared" si="157"/>
        <v>6</v>
      </c>
      <c r="BJ146" s="57" t="s">
        <v>0</v>
      </c>
      <c r="BK146" s="62" t="str">
        <f t="shared" si="196"/>
        <v>Barbara</v>
      </c>
      <c r="BL146" s="36" t="str">
        <f t="shared" si="197"/>
        <v>Bjeliš</v>
      </c>
      <c r="BM146" s="86">
        <f t="shared" si="158"/>
        <v>1883</v>
      </c>
      <c r="BN146" s="86" t="str">
        <f t="shared" si="159"/>
        <v/>
      </c>
      <c r="BO146" s="36" t="str">
        <f t="shared" si="160"/>
        <v>Barbara</v>
      </c>
      <c r="BP146" s="79" t="str">
        <f t="shared" si="161"/>
        <v>Bjeliš</v>
      </c>
      <c r="BQ146" s="57" t="s">
        <v>0</v>
      </c>
      <c r="BR146" s="95" t="str">
        <f t="shared" si="162"/>
        <v/>
      </c>
      <c r="BS146" s="57" t="s">
        <v>0</v>
      </c>
      <c r="BT146" s="23" t="str">
        <f>IF(OR(BB146&lt;&gt;"NEMA",BR146&lt;&gt;""),"","SELECT '"&amp;BA146&amp;"',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6" s="57" t="s">
        <v>0</v>
      </c>
      <c r="BV146" s="172"/>
      <c r="BW146" s="172"/>
      <c r="BX146" s="172"/>
      <c r="BY146" s="57" t="s">
        <v>0</v>
      </c>
      <c r="BZ146" s="62" t="str">
        <f t="shared" si="163"/>
        <v>Barbara – Bjeliš – OK Vihor – OPEN</v>
      </c>
      <c r="CA146" s="63" t="str">
        <f t="shared" si="198"/>
        <v>NEMA</v>
      </c>
      <c r="CB146" s="57" t="s">
        <v>0</v>
      </c>
      <c r="CC146" s="62" t="str">
        <f t="shared" si="164"/>
        <v>Barbara – Bjeliš – OK Vihor</v>
      </c>
      <c r="CD146" s="63">
        <f t="shared" si="199"/>
        <v>620</v>
      </c>
      <c r="CE146" s="57" t="s">
        <v>0</v>
      </c>
      <c r="CF146" s="62" t="str">
        <f t="shared" si="165"/>
        <v>Barbara – Bjeliš</v>
      </c>
      <c r="CG146" s="63">
        <f t="shared" si="200"/>
        <v>620</v>
      </c>
      <c r="CH146" s="57" t="s">
        <v>0</v>
      </c>
      <c r="CI146" s="68">
        <f t="shared" si="201"/>
        <v>620</v>
      </c>
      <c r="CJ146" s="86" cm="1">
        <f t="array" ref="CJ146">IF(CI146="","",INDEX(imePrezime_id,CI146,0))</f>
        <v>1883</v>
      </c>
      <c r="CK146" s="63" t="str">
        <f t="shared" si="166"/>
        <v/>
      </c>
      <c r="CL146" s="57" t="s">
        <v>0</v>
      </c>
      <c r="CM146" s="23" t="str">
        <f t="shared" si="167"/>
        <v/>
      </c>
      <c r="CN146" s="57" t="s">
        <v>0</v>
      </c>
      <c r="CO146" s="149"/>
      <c r="CP146" s="57" t="s">
        <v>0</v>
      </c>
      <c r="CQ146" s="62" t="str">
        <f t="shared" si="168"/>
        <v/>
      </c>
      <c r="CR146" s="86" t="str">
        <f>IF(CO146="","",MAX(CR$11:CR145)+1)</f>
        <v/>
      </c>
      <c r="CS146" s="63" t="str">
        <f t="shared" si="169"/>
        <v/>
      </c>
      <c r="CT146" s="57" t="s">
        <v>0</v>
      </c>
      <c r="CU146" s="23" t="str">
        <f t="shared" si="202"/>
        <v/>
      </c>
      <c r="CV146" s="57" t="s">
        <v>0</v>
      </c>
      <c r="CW146" s="72" t="str">
        <f>IF(AND(CG146="NEMA",CK146=""),MAX(CW$11:CW145)+1,"")</f>
        <v/>
      </c>
      <c r="CX146" t="s">
        <v>0</v>
      </c>
      <c r="CY146" s="152" t="str">
        <f t="shared" si="170"/>
        <v>O</v>
      </c>
      <c r="CZ146" t="s">
        <v>0</v>
      </c>
      <c r="DA146" s="62" t="str">
        <f t="shared" si="171"/>
        <v/>
      </c>
      <c r="DB146" s="79" t="str">
        <f t="shared" si="172"/>
        <v/>
      </c>
      <c r="DC146" t="s">
        <v>0</v>
      </c>
      <c r="DD146" s="23" t="str">
        <f t="shared" si="203"/>
        <v/>
      </c>
      <c r="DE146" s="57" t="s">
        <v>0</v>
      </c>
      <c r="DF146" s="95" t="str">
        <f t="shared" si="173"/>
        <v>ime-pre-klu</v>
      </c>
      <c r="DG146" s="57" t="s">
        <v>0</v>
      </c>
      <c r="DH146" s="68">
        <f>IF(BZ146="","",MAX(DH$11:DH145)+1)</f>
        <v>1113</v>
      </c>
      <c r="DI146" s="86">
        <f t="shared" si="174"/>
        <v>1004</v>
      </c>
      <c r="DJ146" s="86">
        <f t="shared" si="204"/>
        <v>1883</v>
      </c>
      <c r="DK146" s="86" t="str">
        <f t="shared" si="175"/>
        <v/>
      </c>
      <c r="DL146" s="86">
        <f t="shared" si="176"/>
        <v>6</v>
      </c>
      <c r="DM146" s="86">
        <f t="shared" si="177"/>
        <v>0</v>
      </c>
      <c r="DN146" s="86">
        <f t="shared" si="205"/>
        <v>5</v>
      </c>
      <c r="DO146" s="86"/>
      <c r="DP146" s="86"/>
      <c r="DQ146" s="86"/>
      <c r="DR146" s="63" t="e">
        <f>IF(#REF!="","",#REF!)</f>
        <v>#REF!</v>
      </c>
      <c r="DS146" s="57" t="s">
        <v>0</v>
      </c>
    </row>
    <row r="147" spans="1:123" x14ac:dyDescent="0.25">
      <c r="A147" t="s">
        <v>0</v>
      </c>
      <c r="B147" s="62" t="str">
        <f>IF(csv!E138="","",csv!S138)</f>
        <v>OPEN</v>
      </c>
      <c r="C147" s="36" t="s">
        <v>0</v>
      </c>
      <c r="D147" s="36" t="str">
        <f>IF(csv!E138="","",csv!E138)</f>
        <v>Florian</v>
      </c>
      <c r="E147" s="36" t="str">
        <f>IF(csv!D138="","",csv!D138)</f>
        <v>Pigac</v>
      </c>
      <c r="F147" s="36" t="s">
        <v>0</v>
      </c>
      <c r="G147" s="86" t="str">
        <f>IF(csv!L138="","",csv!L138)</f>
        <v/>
      </c>
      <c r="H147" s="86" t="str">
        <f>IF(csv!M138="","",csv!M138)</f>
        <v>1</v>
      </c>
      <c r="I147" s="36" t="s">
        <v>0</v>
      </c>
      <c r="J147" s="36" t="str">
        <f>IF(csv!O138="","",csv!O138)</f>
        <v>Maksimir</v>
      </c>
      <c r="K147" s="36" t="str">
        <f>IF(csv!P138="","",csv!P138)</f>
        <v>OK Maksimir</v>
      </c>
      <c r="L147" s="36" t="s">
        <v>0</v>
      </c>
      <c r="M147" s="79" t="str">
        <f>IF(csv!Q138="","",csv!Q138)</f>
        <v>CRO</v>
      </c>
      <c r="N147" s="57" t="s">
        <v>0</v>
      </c>
      <c r="O147" s="62" t="str">
        <f>IF(csv!E138="","",csv!S138)</f>
        <v>OPEN</v>
      </c>
      <c r="P147" s="86">
        <f>IF(O147="","",IF(COUNTIF(O$11:O146,O147)=0,P146+1,P146))</f>
        <v>12</v>
      </c>
      <c r="Q147" s="102">
        <f t="shared" si="152"/>
        <v>291</v>
      </c>
      <c r="R147" s="103" t="str" cm="1">
        <f t="array" ref="R147">IF(S147="","",INDEX(natjecanjeStaze_naziv,MATCH(S147,natjecanjeStaze_stazaId,0)))</f>
        <v>Otvorena</v>
      </c>
      <c r="S147" s="63">
        <f t="shared" si="153"/>
        <v>1004</v>
      </c>
      <c r="T147" s="57" t="s">
        <v>0</v>
      </c>
      <c r="U147" s="191" t="str">
        <f t="shared" si="154"/>
        <v>Otvorena</v>
      </c>
      <c r="V147" s="57" t="s">
        <v>0</v>
      </c>
      <c r="W147" s="62" t="str">
        <f t="shared" si="178"/>
        <v>CRO</v>
      </c>
      <c r="X147" s="86">
        <f t="shared" si="155"/>
        <v>1</v>
      </c>
      <c r="Y147" s="36" t="str">
        <f t="shared" si="179"/>
        <v/>
      </c>
      <c r="Z147" s="79" t="str">
        <f>IF(Y147="","",MAX(Z$11:Z146)+1)</f>
        <v/>
      </c>
      <c r="AA147" s="57" t="s">
        <v>0</v>
      </c>
      <c r="AB147" s="149"/>
      <c r="AC147" s="57" t="s">
        <v>0</v>
      </c>
      <c r="AD147" s="23" t="str">
        <f t="shared" si="180"/>
        <v/>
      </c>
      <c r="AE147" s="57" t="s">
        <v>0</v>
      </c>
      <c r="AF147" s="191" t="str">
        <f t="shared" si="181"/>
        <v>CRO</v>
      </c>
      <c r="AG147" s="57" t="s">
        <v>0</v>
      </c>
      <c r="AH147" s="62" t="str">
        <f t="shared" si="182"/>
        <v>Maksimir</v>
      </c>
      <c r="AI147" s="36" t="str">
        <f t="shared" si="183"/>
        <v>OK Maksimir</v>
      </c>
      <c r="AJ147" s="86" t="str">
        <f t="shared" si="156"/>
        <v/>
      </c>
      <c r="AK147" s="36" t="str" cm="1">
        <f t="array" ref="AK147">IF(AJ147="",""&amp;AI147,IF(AJ147="NEMA",AI147,INDEX(klub_naziv,MATCH(INDEX(klubAlias_klubId,AJ147),klub_id,0))))</f>
        <v>OK Maksimir</v>
      </c>
      <c r="AL147" s="36" t="str" cm="1">
        <f t="array" ref="AL147">IFERROR(INDEX(registarNatjecatelji,CG147,4),"")</f>
        <v/>
      </c>
      <c r="AM147" s="86">
        <f t="shared" si="184"/>
        <v>1</v>
      </c>
      <c r="AN147" s="79" t="str">
        <f t="shared" si="185"/>
        <v>OK Maksimir</v>
      </c>
      <c r="AO147" s="57" t="s">
        <v>0</v>
      </c>
      <c r="AP147" s="95" t="str">
        <f>IF(AJ147&lt;&gt;"NEMA","",IF(IFERROR(MATCH(AI147,AI$11:AI146,0),0)&lt;&gt;0,"",AI147))</f>
        <v/>
      </c>
      <c r="AQ147" s="57" t="s">
        <v>0</v>
      </c>
      <c r="AR147" s="149"/>
      <c r="AS147" s="57" t="s">
        <v>0</v>
      </c>
      <c r="AT147" s="62" t="str">
        <f t="shared" si="186"/>
        <v/>
      </c>
      <c r="AU147" s="36" t="str">
        <f>IF(AT147="","",MAX(AU$11:AU146)+1)</f>
        <v/>
      </c>
      <c r="AV147" s="36" t="str">
        <f t="shared" si="187"/>
        <v/>
      </c>
      <c r="AW147" s="36" t="str">
        <f t="shared" si="188"/>
        <v/>
      </c>
      <c r="AX147" s="36" t="str">
        <f>IF(AR147="","",MAX(AX$11:AX146)+1)</f>
        <v/>
      </c>
      <c r="AY147" s="103" t="str">
        <f t="shared" si="189"/>
        <v/>
      </c>
      <c r="AZ147" s="79" t="str">
        <f t="shared" si="190"/>
        <v/>
      </c>
      <c r="BA147" s="57" t="s">
        <v>0</v>
      </c>
      <c r="BB147" s="23" t="str">
        <f t="shared" si="191"/>
        <v/>
      </c>
      <c r="BC147" s="57" t="s">
        <v>0</v>
      </c>
      <c r="BD147" s="191" t="str">
        <f t="shared" si="192"/>
        <v>OK Maksimir</v>
      </c>
      <c r="BE147" s="57" t="s">
        <v>0</v>
      </c>
      <c r="BF147" s="68" t="str">
        <f t="shared" si="193"/>
        <v/>
      </c>
      <c r="BG147" s="102" t="str">
        <f t="shared" si="194"/>
        <v>1</v>
      </c>
      <c r="BH147" s="238" t="str">
        <f t="shared" si="195"/>
        <v/>
      </c>
      <c r="BI147" s="239">
        <f t="shared" si="157"/>
        <v>6</v>
      </c>
      <c r="BJ147" s="57" t="s">
        <v>0</v>
      </c>
      <c r="BK147" s="62" t="str">
        <f t="shared" si="196"/>
        <v>Florian</v>
      </c>
      <c r="BL147" s="36" t="str">
        <f t="shared" si="197"/>
        <v>Pigac</v>
      </c>
      <c r="BM147" s="86" t="str">
        <f t="shared" si="158"/>
        <v>NEMA</v>
      </c>
      <c r="BN147" s="86" t="str">
        <f t="shared" si="159"/>
        <v>NEMA</v>
      </c>
      <c r="BO147" s="36" t="str">
        <f t="shared" si="160"/>
        <v>Florian</v>
      </c>
      <c r="BP147" s="79" t="str">
        <f t="shared" si="161"/>
        <v>Pigac</v>
      </c>
      <c r="BQ147" s="57" t="s">
        <v>0</v>
      </c>
      <c r="BR147" s="95" t="str">
        <f t="shared" si="162"/>
        <v>Florian Pigac</v>
      </c>
      <c r="BS147" s="57" t="s">
        <v>0</v>
      </c>
      <c r="BT147" s="23" t="str">
        <f>IF(OR(BB147&lt;&gt;"NEMA",BR147&lt;&gt;""),"","SELECT '"&amp;BA147&amp;"',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7" s="57" t="s">
        <v>0</v>
      </c>
      <c r="BV147" s="172"/>
      <c r="BW147" s="172"/>
      <c r="BX147" s="172"/>
      <c r="BY147" s="57" t="s">
        <v>0</v>
      </c>
      <c r="BZ147" s="62" t="str">
        <f t="shared" si="163"/>
        <v>Florian – Pigac – OK Maksimir – OPEN</v>
      </c>
      <c r="CA147" s="63" t="str">
        <f t="shared" si="198"/>
        <v>NEMA</v>
      </c>
      <c r="CB147" s="57" t="s">
        <v>0</v>
      </c>
      <c r="CC147" s="62" t="str">
        <f t="shared" si="164"/>
        <v>Florian – Pigac – OK Maksimir</v>
      </c>
      <c r="CD147" s="63" t="str">
        <f t="shared" si="199"/>
        <v>NEMA</v>
      </c>
      <c r="CE147" s="57" t="s">
        <v>0</v>
      </c>
      <c r="CF147" s="62" t="str">
        <f t="shared" si="165"/>
        <v>Florian – Pigac</v>
      </c>
      <c r="CG147" s="63" t="str">
        <f t="shared" si="200"/>
        <v>NEMA</v>
      </c>
      <c r="CH147" s="57" t="s">
        <v>0</v>
      </c>
      <c r="CI147" s="68" t="str">
        <f t="shared" si="201"/>
        <v/>
      </c>
      <c r="CJ147" s="86" t="str" cm="1">
        <f t="array" ref="CJ147">IF(CI147="","",INDEX(imePrezime_id,CI147,0))</f>
        <v/>
      </c>
      <c r="CK147" s="63" t="str">
        <f t="shared" si="166"/>
        <v/>
      </c>
      <c r="CL147" s="57" t="s">
        <v>0</v>
      </c>
      <c r="CM147" s="23" t="str">
        <f t="shared" si="167"/>
        <v>SELECT 'Florian – Pigac', ime, prezime FROM imeprezime WHERE ime LIKE '%loria%' Or prezime LIKE '%iga%' Or ime LIKE '%iga%' Or prezime LIKE '%loria%' ORDER BY ime, prezime;</v>
      </c>
      <c r="CN147" s="57" t="s">
        <v>0</v>
      </c>
      <c r="CO147" s="149"/>
      <c r="CP147" s="57" t="s">
        <v>0</v>
      </c>
      <c r="CQ147" s="62" t="str">
        <f t="shared" si="168"/>
        <v/>
      </c>
      <c r="CR147" s="86" t="str">
        <f>IF(CO147="","",MAX(CR$11:CR146)+1)</f>
        <v/>
      </c>
      <c r="CS147" s="63" t="str">
        <f t="shared" si="169"/>
        <v/>
      </c>
      <c r="CT147" s="57" t="s">
        <v>0</v>
      </c>
      <c r="CU147" s="23" t="str">
        <f t="shared" si="202"/>
        <v/>
      </c>
      <c r="CV147" s="57" t="s">
        <v>0</v>
      </c>
      <c r="CW147" s="72">
        <f>IF(AND(CG147="NEMA",CK147=""),MAX(CW$11:CW146)+1,"")</f>
        <v>1011</v>
      </c>
      <c r="CX147" t="s">
        <v>0</v>
      </c>
      <c r="CY147" s="152" t="str">
        <f t="shared" si="170"/>
        <v>O</v>
      </c>
      <c r="CZ147" t="s">
        <v>0</v>
      </c>
      <c r="DA147" s="62" t="str">
        <f t="shared" si="171"/>
        <v>INSERT INTO osoba (id,reg_broj,oib,spol_id,dat_rodjenja) VALUES (1011,(SELECT max(reg_broj)+1 FROM osoba),Null,'O',Null); INSERT INTO osoba_log (id,reg_broj,oib,spol_id,dat_rodjenja,dnevnik_id) SELECT id,reg_broj,oib,spol_id,dat_rodjenja, FROM osoba WHERE id = 1011;</v>
      </c>
      <c r="DB147" s="79" t="str">
        <f t="shared" si="172"/>
        <v>INSERT INTO imeprezime (id,osoba_id,rbr,ime,prezime,klub_id,identitet_id,sintaksa_id,info,aktivno,dnevnik_id) VALUES (1011,1011,1,'Florian','Pigac',(SELECT id FROM klub WHERE naziv = 'OK Maksimir'),Null,1,'',1,);</v>
      </c>
      <c r="DC147" t="s">
        <v>0</v>
      </c>
      <c r="DD147" s="23" t="str">
        <f t="shared" si="203"/>
        <v>INSERT INTO osoba (id,reg_broj,oib,spol_id,dat_rodjenja) VALUES (1011,(SELECT max(reg_broj)+1 FROM osoba),Null,'O',Null); INSERT INTO osoba_log (id,reg_broj,oib,spol_id,dat_rodjenja,dnevnik_id) SELECT id,reg_broj,oib,spol_id,dat_rodjenja, FROM osoba WHERE id = 1011; INSERT INTO imeprezime (id,osoba_id,rbr,ime,prezime,klub_id,identitet_id,sintaksa_id,info,aktivno,dnevnik_id) VALUES (1011,1011,1,'Florian','Pigac',(SELECT id FROM klub WHERE naziv = 'OK Maksimir'),Null,1,'',1,);</v>
      </c>
      <c r="DE147" s="57" t="s">
        <v>0</v>
      </c>
      <c r="DF147" s="95" t="str">
        <f t="shared" si="173"/>
        <v>novo</v>
      </c>
      <c r="DG147" s="57" t="s">
        <v>0</v>
      </c>
      <c r="DH147" s="68">
        <f>IF(BZ147="","",MAX(DH$11:DH146)+1)</f>
        <v>1114</v>
      </c>
      <c r="DI147" s="86">
        <f t="shared" si="174"/>
        <v>1004</v>
      </c>
      <c r="DJ147" s="86">
        <f t="shared" si="204"/>
        <v>1011</v>
      </c>
      <c r="DK147" s="86" t="str">
        <f t="shared" si="175"/>
        <v/>
      </c>
      <c r="DL147" s="86">
        <f t="shared" si="176"/>
        <v>6</v>
      </c>
      <c r="DM147" s="86">
        <f t="shared" si="177"/>
        <v>0</v>
      </c>
      <c r="DN147" s="86">
        <f t="shared" si="205"/>
        <v>13</v>
      </c>
      <c r="DO147" s="86"/>
      <c r="DP147" s="86"/>
      <c r="DQ147" s="86"/>
      <c r="DR147" s="63" t="e">
        <f>IF(#REF!="","",#REF!)</f>
        <v>#REF!</v>
      </c>
      <c r="DS147" s="57" t="s">
        <v>0</v>
      </c>
    </row>
    <row r="148" spans="1:123" x14ac:dyDescent="0.25">
      <c r="A148" t="s">
        <v>0</v>
      </c>
      <c r="B148" s="62" t="str">
        <f>IF(csv!E139="","",csv!S139)</f>
        <v>OPEN</v>
      </c>
      <c r="C148" s="36" t="s">
        <v>0</v>
      </c>
      <c r="D148" s="36" t="str">
        <f>IF(csv!E139="","",csv!E139)</f>
        <v>Petar</v>
      </c>
      <c r="E148" s="36" t="str">
        <f>IF(csv!D139="","",csv!D139)</f>
        <v>Barulek</v>
      </c>
      <c r="F148" s="36" t="s">
        <v>0</v>
      </c>
      <c r="G148" s="86" t="str">
        <f>IF(csv!L139="","",csv!L139)</f>
        <v/>
      </c>
      <c r="H148" s="86" t="str">
        <f>IF(csv!M139="","",csv!M139)</f>
        <v>1</v>
      </c>
      <c r="I148" s="36" t="s">
        <v>0</v>
      </c>
      <c r="J148" s="36" t="str">
        <f>IF(csv!O139="","",csv!O139)</f>
        <v>OK Varaždin</v>
      </c>
      <c r="K148" s="36" t="str">
        <f>IF(csv!P139="","",csv!P139)</f>
        <v>OK Varaždin</v>
      </c>
      <c r="L148" s="36" t="s">
        <v>0</v>
      </c>
      <c r="M148" s="79" t="str">
        <f>IF(csv!Q139="","",csv!Q139)</f>
        <v>CRO</v>
      </c>
      <c r="N148" s="57" t="s">
        <v>0</v>
      </c>
      <c r="O148" s="62" t="str">
        <f>IF(csv!E139="","",csv!S139)</f>
        <v>OPEN</v>
      </c>
      <c r="P148" s="86">
        <f>IF(O148="","",IF(COUNTIF(O$11:O147,O148)=0,P147+1,P147))</f>
        <v>12</v>
      </c>
      <c r="Q148" s="102">
        <f t="shared" si="152"/>
        <v>291</v>
      </c>
      <c r="R148" s="103" t="str" cm="1">
        <f t="array" ref="R148">IF(S148="","",INDEX(natjecanjeStaze_naziv,MATCH(S148,natjecanjeStaze_stazaId,0)))</f>
        <v>Otvorena</v>
      </c>
      <c r="S148" s="63">
        <f t="shared" si="153"/>
        <v>1004</v>
      </c>
      <c r="T148" s="57" t="s">
        <v>0</v>
      </c>
      <c r="U148" s="191" t="str">
        <f t="shared" si="154"/>
        <v>Otvorena</v>
      </c>
      <c r="V148" s="57" t="s">
        <v>0</v>
      </c>
      <c r="W148" s="62" t="str">
        <f t="shared" si="178"/>
        <v>CRO</v>
      </c>
      <c r="X148" s="86">
        <f t="shared" si="155"/>
        <v>1</v>
      </c>
      <c r="Y148" s="36" t="str">
        <f t="shared" si="179"/>
        <v/>
      </c>
      <c r="Z148" s="79" t="str">
        <f>IF(Y148="","",MAX(Z$11:Z147)+1)</f>
        <v/>
      </c>
      <c r="AA148" s="57" t="s">
        <v>0</v>
      </c>
      <c r="AB148" s="149"/>
      <c r="AC148" s="57" t="s">
        <v>0</v>
      </c>
      <c r="AD148" s="23" t="str">
        <f t="shared" si="180"/>
        <v/>
      </c>
      <c r="AE148" s="57" t="s">
        <v>0</v>
      </c>
      <c r="AF148" s="191" t="str">
        <f t="shared" si="181"/>
        <v>CRO</v>
      </c>
      <c r="AG148" s="57" t="s">
        <v>0</v>
      </c>
      <c r="AH148" s="62" t="str">
        <f t="shared" si="182"/>
        <v>OK Varaždin</v>
      </c>
      <c r="AI148" s="36" t="str">
        <f t="shared" si="183"/>
        <v>OK Varaždin</v>
      </c>
      <c r="AJ148" s="86" t="str">
        <f t="shared" si="156"/>
        <v/>
      </c>
      <c r="AK148" s="36" t="str" cm="1">
        <f t="array" ref="AK148">IF(AJ148="",""&amp;AI148,IF(AJ148="NEMA",AI148,INDEX(klub_naziv,MATCH(INDEX(klubAlias_klubId,AJ148),klub_id,0))))</f>
        <v>OK Varaždin</v>
      </c>
      <c r="AL148" s="36" t="str" cm="1">
        <f t="array" ref="AL148">IFERROR(INDEX(registarNatjecatelji,CG148,4),"")</f>
        <v>OK Varaždin</v>
      </c>
      <c r="AM148" s="86" t="str">
        <f t="shared" si="184"/>
        <v/>
      </c>
      <c r="AN148" s="79" t="str">
        <f t="shared" si="185"/>
        <v>OK Varaždin</v>
      </c>
      <c r="AO148" s="57" t="s">
        <v>0</v>
      </c>
      <c r="AP148" s="95" t="str">
        <f>IF(AJ148&lt;&gt;"NEMA","",IF(IFERROR(MATCH(AI148,AI$11:AI147,0),0)&lt;&gt;0,"",AI148))</f>
        <v/>
      </c>
      <c r="AQ148" s="57" t="s">
        <v>0</v>
      </c>
      <c r="AR148" s="149"/>
      <c r="AS148" s="57" t="s">
        <v>0</v>
      </c>
      <c r="AT148" s="62" t="str">
        <f t="shared" si="186"/>
        <v/>
      </c>
      <c r="AU148" s="36" t="str">
        <f>IF(AT148="","",MAX(AU$11:AU147)+1)</f>
        <v/>
      </c>
      <c r="AV148" s="36" t="str">
        <f t="shared" si="187"/>
        <v/>
      </c>
      <c r="AW148" s="36" t="str">
        <f t="shared" si="188"/>
        <v/>
      </c>
      <c r="AX148" s="36" t="str">
        <f>IF(AR148="","",MAX(AX$11:AX147)+1)</f>
        <v/>
      </c>
      <c r="AY148" s="103" t="str">
        <f t="shared" si="189"/>
        <v/>
      </c>
      <c r="AZ148" s="79" t="str">
        <f t="shared" si="190"/>
        <v/>
      </c>
      <c r="BA148" s="57" t="s">
        <v>0</v>
      </c>
      <c r="BB148" s="23" t="str">
        <f t="shared" si="191"/>
        <v/>
      </c>
      <c r="BC148" s="57" t="s">
        <v>0</v>
      </c>
      <c r="BD148" s="191" t="str">
        <f t="shared" si="192"/>
        <v>OK Varaždin</v>
      </c>
      <c r="BE148" s="57" t="s">
        <v>0</v>
      </c>
      <c r="BF148" s="68" t="str">
        <f t="shared" si="193"/>
        <v/>
      </c>
      <c r="BG148" s="102" t="str">
        <f t="shared" si="194"/>
        <v>1</v>
      </c>
      <c r="BH148" s="238" t="str">
        <f t="shared" si="195"/>
        <v/>
      </c>
      <c r="BI148" s="239">
        <f t="shared" si="157"/>
        <v>6</v>
      </c>
      <c r="BJ148" s="57" t="s">
        <v>0</v>
      </c>
      <c r="BK148" s="62" t="str">
        <f t="shared" si="196"/>
        <v>Petar</v>
      </c>
      <c r="BL148" s="36" t="str">
        <f t="shared" si="197"/>
        <v>Barulek</v>
      </c>
      <c r="BM148" s="86">
        <f t="shared" si="158"/>
        <v>1379</v>
      </c>
      <c r="BN148" s="86" t="str">
        <f t="shared" si="159"/>
        <v/>
      </c>
      <c r="BO148" s="36" t="str">
        <f t="shared" si="160"/>
        <v>Petar</v>
      </c>
      <c r="BP148" s="79" t="str">
        <f t="shared" si="161"/>
        <v>Barulek</v>
      </c>
      <c r="BQ148" s="57" t="s">
        <v>0</v>
      </c>
      <c r="BR148" s="95" t="str">
        <f t="shared" si="162"/>
        <v/>
      </c>
      <c r="BS148" s="57" t="s">
        <v>0</v>
      </c>
      <c r="BT148" s="23" t="str">
        <f>IF(OR(BB148&lt;&gt;"NEMA",BR148&lt;&gt;""),"","SELECT '"&amp;BA148&amp;"',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8" s="57" t="s">
        <v>0</v>
      </c>
      <c r="BV148" s="172"/>
      <c r="BW148" s="172"/>
      <c r="BX148" s="172"/>
      <c r="BY148" s="57" t="s">
        <v>0</v>
      </c>
      <c r="BZ148" s="62" t="str">
        <f t="shared" si="163"/>
        <v>Petar – Barulek – OK Varaždin – OPEN</v>
      </c>
      <c r="CA148" s="63" t="str">
        <f t="shared" si="198"/>
        <v>NEMA</v>
      </c>
      <c r="CB148" s="57" t="s">
        <v>0</v>
      </c>
      <c r="CC148" s="62" t="str">
        <f t="shared" si="164"/>
        <v>Petar – Barulek – OK Varaždin</v>
      </c>
      <c r="CD148" s="63">
        <f t="shared" si="199"/>
        <v>511</v>
      </c>
      <c r="CE148" s="57" t="s">
        <v>0</v>
      </c>
      <c r="CF148" s="62" t="str">
        <f t="shared" si="165"/>
        <v>Petar – Barulek</v>
      </c>
      <c r="CG148" s="63">
        <f t="shared" si="200"/>
        <v>511</v>
      </c>
      <c r="CH148" s="57" t="s">
        <v>0</v>
      </c>
      <c r="CI148" s="68">
        <f t="shared" si="201"/>
        <v>511</v>
      </c>
      <c r="CJ148" s="86" cm="1">
        <f t="array" ref="CJ148">IF(CI148="","",INDEX(imePrezime_id,CI148,0))</f>
        <v>1379</v>
      </c>
      <c r="CK148" s="63" t="str">
        <f t="shared" si="166"/>
        <v/>
      </c>
      <c r="CL148" s="57" t="s">
        <v>0</v>
      </c>
      <c r="CM148" s="23" t="str">
        <f t="shared" si="167"/>
        <v/>
      </c>
      <c r="CN148" s="57" t="s">
        <v>0</v>
      </c>
      <c r="CO148" s="149"/>
      <c r="CP148" s="57" t="s">
        <v>0</v>
      </c>
      <c r="CQ148" s="62" t="str">
        <f t="shared" si="168"/>
        <v/>
      </c>
      <c r="CR148" s="86" t="str">
        <f>IF(CO148="","",MAX(CR$11:CR147)+1)</f>
        <v/>
      </c>
      <c r="CS148" s="63" t="str">
        <f t="shared" si="169"/>
        <v/>
      </c>
      <c r="CT148" s="57" t="s">
        <v>0</v>
      </c>
      <c r="CU148" s="23" t="str">
        <f t="shared" si="202"/>
        <v/>
      </c>
      <c r="CV148" s="57" t="s">
        <v>0</v>
      </c>
      <c r="CW148" s="72" t="str">
        <f>IF(AND(CG148="NEMA",CK148=""),MAX(CW$11:CW147)+1,"")</f>
        <v/>
      </c>
      <c r="CX148" t="s">
        <v>0</v>
      </c>
      <c r="CY148" s="152" t="str">
        <f t="shared" si="170"/>
        <v>O</v>
      </c>
      <c r="CZ148" t="s">
        <v>0</v>
      </c>
      <c r="DA148" s="62" t="str">
        <f t="shared" si="171"/>
        <v/>
      </c>
      <c r="DB148" s="79" t="str">
        <f t="shared" si="172"/>
        <v/>
      </c>
      <c r="DC148" t="s">
        <v>0</v>
      </c>
      <c r="DD148" s="23" t="str">
        <f t="shared" si="203"/>
        <v/>
      </c>
      <c r="DE148" s="57" t="s">
        <v>0</v>
      </c>
      <c r="DF148" s="95" t="str">
        <f t="shared" si="173"/>
        <v>ime-pre-klu</v>
      </c>
      <c r="DG148" s="57" t="s">
        <v>0</v>
      </c>
      <c r="DH148" s="68">
        <f>IF(BZ148="","",MAX(DH$11:DH147)+1)</f>
        <v>1115</v>
      </c>
      <c r="DI148" s="86">
        <f t="shared" si="174"/>
        <v>1004</v>
      </c>
      <c r="DJ148" s="86">
        <f t="shared" si="204"/>
        <v>1379</v>
      </c>
      <c r="DK148" s="86" t="str">
        <f t="shared" si="175"/>
        <v/>
      </c>
      <c r="DL148" s="86">
        <f t="shared" si="176"/>
        <v>6</v>
      </c>
      <c r="DM148" s="86">
        <f t="shared" si="177"/>
        <v>0</v>
      </c>
      <c r="DN148" s="86">
        <f t="shared" si="205"/>
        <v>5</v>
      </c>
      <c r="DO148" s="86"/>
      <c r="DP148" s="86"/>
      <c r="DQ148" s="86"/>
      <c r="DR148" s="63" t="e">
        <f>IF(#REF!="","",#REF!)</f>
        <v>#REF!</v>
      </c>
      <c r="DS148" s="57" t="s">
        <v>0</v>
      </c>
    </row>
    <row r="149" spans="1:123" x14ac:dyDescent="0.25">
      <c r="A149" t="s">
        <v>0</v>
      </c>
      <c r="B149" s="62" t="str">
        <f>IF(csv!E140="","",csv!S140)</f>
        <v>Ž12</v>
      </c>
      <c r="C149" s="36" t="s">
        <v>0</v>
      </c>
      <c r="D149" s="36" t="str">
        <f>IF(csv!E140="","",csv!E140)</f>
        <v>Dora</v>
      </c>
      <c r="E149" s="36" t="str">
        <f>IF(csv!D140="","",csv!D140)</f>
        <v>Delić</v>
      </c>
      <c r="F149" s="36" t="s">
        <v>0</v>
      </c>
      <c r="G149" s="86" t="str">
        <f>IF(csv!L140="","",csv!L140)</f>
        <v>29:46</v>
      </c>
      <c r="H149" s="86" t="str">
        <f>IF(csv!M140="","",csv!M140)</f>
        <v>0</v>
      </c>
      <c r="I149" s="36" t="s">
        <v>0</v>
      </c>
      <c r="J149" s="36" t="str">
        <f>IF(csv!O140="","",csv!O140)</f>
        <v>OK Jelen</v>
      </c>
      <c r="K149" s="36" t="str">
        <f>IF(csv!P140="","",csv!P140)</f>
        <v>OK Jelen</v>
      </c>
      <c r="L149" s="36" t="s">
        <v>0</v>
      </c>
      <c r="M149" s="79" t="str">
        <f>IF(csv!Q140="","",csv!Q140)</f>
        <v>CRO</v>
      </c>
      <c r="N149" s="57" t="s">
        <v>0</v>
      </c>
      <c r="O149" s="62" t="str">
        <f>IF(csv!E140="","",csv!S140)</f>
        <v>Ž12</v>
      </c>
      <c r="P149" s="86">
        <f>IF(O149="","",IF(COUNTIF(O$11:O148,O149)=0,P148+1,P148))</f>
        <v>13</v>
      </c>
      <c r="Q149" s="102">
        <f t="shared" si="152"/>
        <v>122</v>
      </c>
      <c r="R149" s="103" t="str" cm="1">
        <f t="array" ref="R149">IF(S149="","",INDEX(natjecanjeStaze_naziv,MATCH(S149,natjecanjeStaze_stazaId,0)))</f>
        <v>M12 – Ž12</v>
      </c>
      <c r="S149" s="63">
        <f t="shared" si="153"/>
        <v>1001</v>
      </c>
      <c r="T149" s="57" t="s">
        <v>0</v>
      </c>
      <c r="U149" s="191" t="str">
        <f t="shared" si="154"/>
        <v>Ž12</v>
      </c>
      <c r="V149" s="57" t="s">
        <v>0</v>
      </c>
      <c r="W149" s="62" t="str">
        <f t="shared" si="178"/>
        <v>CRO</v>
      </c>
      <c r="X149" s="86">
        <f t="shared" si="155"/>
        <v>1</v>
      </c>
      <c r="Y149" s="36" t="str">
        <f t="shared" si="179"/>
        <v/>
      </c>
      <c r="Z149" s="79" t="str">
        <f>IF(Y149="","",MAX(Z$11:Z148)+1)</f>
        <v/>
      </c>
      <c r="AA149" s="57" t="s">
        <v>0</v>
      </c>
      <c r="AB149" s="149"/>
      <c r="AC149" s="57" t="s">
        <v>0</v>
      </c>
      <c r="AD149" s="23" t="str">
        <f t="shared" si="180"/>
        <v/>
      </c>
      <c r="AE149" s="57" t="s">
        <v>0</v>
      </c>
      <c r="AF149" s="191" t="str">
        <f t="shared" si="181"/>
        <v>CRO</v>
      </c>
      <c r="AG149" s="57" t="s">
        <v>0</v>
      </c>
      <c r="AH149" s="62" t="str">
        <f t="shared" si="182"/>
        <v>OK Jelen</v>
      </c>
      <c r="AI149" s="36" t="str">
        <f t="shared" si="183"/>
        <v>OK Jelen</v>
      </c>
      <c r="AJ149" s="86" t="str">
        <f t="shared" si="156"/>
        <v/>
      </c>
      <c r="AK149" s="36" t="str" cm="1">
        <f t="array" ref="AK149">IF(AJ149="",""&amp;AI149,IF(AJ149="NEMA",AI149,INDEX(klub_naziv,MATCH(INDEX(klubAlias_klubId,AJ149),klub_id,0))))</f>
        <v>OK Jelen</v>
      </c>
      <c r="AL149" s="36" t="str" cm="1">
        <f t="array" ref="AL149">IFERROR(INDEX(registarNatjecatelji,CG149,4),"")</f>
        <v>OK Jelen</v>
      </c>
      <c r="AM149" s="86" t="str">
        <f t="shared" si="184"/>
        <v/>
      </c>
      <c r="AN149" s="79" t="str">
        <f t="shared" si="185"/>
        <v>OK Jelen</v>
      </c>
      <c r="AO149" s="57" t="s">
        <v>0</v>
      </c>
      <c r="AP149" s="95" t="str">
        <f>IF(AJ149&lt;&gt;"NEMA","",IF(IFERROR(MATCH(AI149,AI$11:AI148,0),0)&lt;&gt;0,"",AI149))</f>
        <v/>
      </c>
      <c r="AQ149" s="57" t="s">
        <v>0</v>
      </c>
      <c r="AR149" s="149"/>
      <c r="AS149" s="57" t="s">
        <v>0</v>
      </c>
      <c r="AT149" s="62" t="str">
        <f t="shared" si="186"/>
        <v/>
      </c>
      <c r="AU149" s="36" t="str">
        <f>IF(AT149="","",MAX(AU$11:AU148)+1)</f>
        <v/>
      </c>
      <c r="AV149" s="36" t="str">
        <f t="shared" si="187"/>
        <v/>
      </c>
      <c r="AW149" s="36" t="str">
        <f t="shared" si="188"/>
        <v/>
      </c>
      <c r="AX149" s="36" t="str">
        <f>IF(AR149="","",MAX(AX$11:AX148)+1)</f>
        <v/>
      </c>
      <c r="AY149" s="103" t="str">
        <f t="shared" si="189"/>
        <v/>
      </c>
      <c r="AZ149" s="79" t="str">
        <f t="shared" si="190"/>
        <v/>
      </c>
      <c r="BA149" s="57" t="s">
        <v>0</v>
      </c>
      <c r="BB149" s="23" t="str">
        <f t="shared" si="191"/>
        <v/>
      </c>
      <c r="BC149" s="57" t="s">
        <v>0</v>
      </c>
      <c r="BD149" s="191" t="str">
        <f t="shared" si="192"/>
        <v>OK Jelen</v>
      </c>
      <c r="BE149" s="57" t="s">
        <v>0</v>
      </c>
      <c r="BF149" s="68" t="str">
        <f t="shared" si="193"/>
        <v>29:46</v>
      </c>
      <c r="BG149" s="102" t="str">
        <f t="shared" si="194"/>
        <v>0</v>
      </c>
      <c r="BH149" s="238">
        <f t="shared" si="195"/>
        <v>1786</v>
      </c>
      <c r="BI149" s="239">
        <f t="shared" si="157"/>
        <v>1</v>
      </c>
      <c r="BJ149" s="57" t="s">
        <v>0</v>
      </c>
      <c r="BK149" s="62" t="str">
        <f t="shared" si="196"/>
        <v>Dora</v>
      </c>
      <c r="BL149" s="36" t="str">
        <f t="shared" si="197"/>
        <v>Delić</v>
      </c>
      <c r="BM149" s="86">
        <f t="shared" si="158"/>
        <v>1338</v>
      </c>
      <c r="BN149" s="86" t="str">
        <f t="shared" si="159"/>
        <v/>
      </c>
      <c r="BO149" s="36" t="str">
        <f t="shared" si="160"/>
        <v>Dora</v>
      </c>
      <c r="BP149" s="79" t="str">
        <f t="shared" si="161"/>
        <v>Delić</v>
      </c>
      <c r="BQ149" s="57" t="s">
        <v>0</v>
      </c>
      <c r="BR149" s="95" t="str">
        <f t="shared" si="162"/>
        <v/>
      </c>
      <c r="BS149" s="57" t="s">
        <v>0</v>
      </c>
      <c r="BT149" s="23" t="str">
        <f>IF(OR(BB149&lt;&gt;"NEMA",BR149&lt;&gt;""),"","SELECT '"&amp;BA149&amp;"',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49" s="57" t="s">
        <v>0</v>
      </c>
      <c r="BV149" s="172"/>
      <c r="BW149" s="172"/>
      <c r="BX149" s="172"/>
      <c r="BY149" s="57" t="s">
        <v>0</v>
      </c>
      <c r="BZ149" s="62" t="str">
        <f t="shared" si="163"/>
        <v>Dora – Delić – OK Jelen – Ž12</v>
      </c>
      <c r="CA149" s="63">
        <f t="shared" si="198"/>
        <v>156</v>
      </c>
      <c r="CB149" s="57" t="s">
        <v>0</v>
      </c>
      <c r="CC149" s="62" t="str">
        <f t="shared" si="164"/>
        <v>Dora – Delić – OK Jelen</v>
      </c>
      <c r="CD149" s="63">
        <f t="shared" si="199"/>
        <v>156</v>
      </c>
      <c r="CE149" s="57" t="s">
        <v>0</v>
      </c>
      <c r="CF149" s="62" t="str">
        <f t="shared" si="165"/>
        <v>Dora – Delić</v>
      </c>
      <c r="CG149" s="63">
        <f t="shared" si="200"/>
        <v>156</v>
      </c>
      <c r="CH149" s="57" t="s">
        <v>0</v>
      </c>
      <c r="CI149" s="68">
        <f t="shared" si="201"/>
        <v>156</v>
      </c>
      <c r="CJ149" s="86" cm="1">
        <f t="array" ref="CJ149">IF(CI149="","",INDEX(imePrezime_id,CI149,0))</f>
        <v>1338</v>
      </c>
      <c r="CK149" s="63" t="str">
        <f t="shared" si="166"/>
        <v/>
      </c>
      <c r="CL149" s="57" t="s">
        <v>0</v>
      </c>
      <c r="CM149" s="23" t="str">
        <f t="shared" si="167"/>
        <v/>
      </c>
      <c r="CN149" s="57" t="s">
        <v>0</v>
      </c>
      <c r="CO149" s="149"/>
      <c r="CP149" s="57" t="s">
        <v>0</v>
      </c>
      <c r="CQ149" s="62" t="str">
        <f t="shared" si="168"/>
        <v/>
      </c>
      <c r="CR149" s="86" t="str">
        <f>IF(CO149="","",MAX(CR$11:CR148)+1)</f>
        <v/>
      </c>
      <c r="CS149" s="63" t="str">
        <f t="shared" si="169"/>
        <v/>
      </c>
      <c r="CT149" s="57" t="s">
        <v>0</v>
      </c>
      <c r="CU149" s="23" t="str">
        <f t="shared" si="202"/>
        <v/>
      </c>
      <c r="CV149" s="57" t="s">
        <v>0</v>
      </c>
      <c r="CW149" s="72" t="str">
        <f>IF(AND(CG149="NEMA",CK149=""),MAX(CW$11:CW148)+1,"")</f>
        <v/>
      </c>
      <c r="CX149" t="s">
        <v>0</v>
      </c>
      <c r="CY149" s="152" t="str">
        <f t="shared" si="170"/>
        <v>Ž</v>
      </c>
      <c r="CZ149" t="s">
        <v>0</v>
      </c>
      <c r="DA149" s="62" t="str">
        <f t="shared" si="171"/>
        <v/>
      </c>
      <c r="DB149" s="79" t="str">
        <f t="shared" si="172"/>
        <v/>
      </c>
      <c r="DC149" t="s">
        <v>0</v>
      </c>
      <c r="DD149" s="23" t="str">
        <f t="shared" si="203"/>
        <v/>
      </c>
      <c r="DE149" s="57" t="s">
        <v>0</v>
      </c>
      <c r="DF149" s="95" t="str">
        <f t="shared" si="173"/>
        <v>ime-pre-klu-kat</v>
      </c>
      <c r="DG149" s="57" t="s">
        <v>0</v>
      </c>
      <c r="DH149" s="68">
        <f>IF(BZ149="","",MAX(DH$11:DH148)+1)</f>
        <v>1116</v>
      </c>
      <c r="DI149" s="86">
        <f t="shared" si="174"/>
        <v>1001</v>
      </c>
      <c r="DJ149" s="86">
        <f t="shared" si="204"/>
        <v>1338</v>
      </c>
      <c r="DK149" s="86">
        <f t="shared" si="175"/>
        <v>1786</v>
      </c>
      <c r="DL149" s="86">
        <f t="shared" si="176"/>
        <v>1</v>
      </c>
      <c r="DM149" s="86">
        <f t="shared" si="177"/>
        <v>1</v>
      </c>
      <c r="DN149" s="86">
        <f t="shared" si="205"/>
        <v>1</v>
      </c>
      <c r="DO149" s="86"/>
      <c r="DP149" s="86"/>
      <c r="DQ149" s="86"/>
      <c r="DR149" s="63" t="e">
        <f>IF(#REF!="","",#REF!)</f>
        <v>#REF!</v>
      </c>
      <c r="DS149" s="57" t="s">
        <v>0</v>
      </c>
    </row>
    <row r="150" spans="1:123" x14ac:dyDescent="0.25">
      <c r="A150" t="s">
        <v>0</v>
      </c>
      <c r="B150" s="62" t="str">
        <f>IF(csv!E141="","",csv!S141)</f>
        <v>Ž12</v>
      </c>
      <c r="C150" s="36" t="s">
        <v>0</v>
      </c>
      <c r="D150" s="36" t="str">
        <f>IF(csv!E141="","",csv!E141)</f>
        <v>Sara</v>
      </c>
      <c r="E150" s="36" t="str">
        <f>IF(csv!D141="","",csv!D141)</f>
        <v>Delić</v>
      </c>
      <c r="F150" s="36" t="s">
        <v>0</v>
      </c>
      <c r="G150" s="86" t="str">
        <f>IF(csv!L141="","",csv!L141)</f>
        <v>31:09</v>
      </c>
      <c r="H150" s="86" t="str">
        <f>IF(csv!M141="","",csv!M141)</f>
        <v>0</v>
      </c>
      <c r="I150" s="36" t="s">
        <v>0</v>
      </c>
      <c r="J150" s="36" t="str">
        <f>IF(csv!O141="","",csv!O141)</f>
        <v>OK Jelen</v>
      </c>
      <c r="K150" s="36" t="str">
        <f>IF(csv!P141="","",csv!P141)</f>
        <v>OK Jelen</v>
      </c>
      <c r="L150" s="36" t="s">
        <v>0</v>
      </c>
      <c r="M150" s="79" t="str">
        <f>IF(csv!Q141="","",csv!Q141)</f>
        <v>CRO</v>
      </c>
      <c r="N150" s="57" t="s">
        <v>0</v>
      </c>
      <c r="O150" s="62" t="str">
        <f>IF(csv!E141="","",csv!S141)</f>
        <v>Ž12</v>
      </c>
      <c r="P150" s="86">
        <f>IF(O150="","",IF(COUNTIF(O$11:O149,O150)=0,P149+1,P149))</f>
        <v>13</v>
      </c>
      <c r="Q150" s="102">
        <f t="shared" si="152"/>
        <v>122</v>
      </c>
      <c r="R150" s="103" t="str" cm="1">
        <f t="array" ref="R150">IF(S150="","",INDEX(natjecanjeStaze_naziv,MATCH(S150,natjecanjeStaze_stazaId,0)))</f>
        <v>M12 – Ž12</v>
      </c>
      <c r="S150" s="63">
        <f t="shared" si="153"/>
        <v>1001</v>
      </c>
      <c r="T150" s="57" t="s">
        <v>0</v>
      </c>
      <c r="U150" s="191" t="str">
        <f t="shared" si="154"/>
        <v>Ž12</v>
      </c>
      <c r="V150" s="57" t="s">
        <v>0</v>
      </c>
      <c r="W150" s="62" t="str">
        <f t="shared" si="178"/>
        <v>CRO</v>
      </c>
      <c r="X150" s="86">
        <f t="shared" si="155"/>
        <v>1</v>
      </c>
      <c r="Y150" s="36" t="str">
        <f t="shared" si="179"/>
        <v/>
      </c>
      <c r="Z150" s="79" t="str">
        <f>IF(Y150="","",MAX(Z$11:Z149)+1)</f>
        <v/>
      </c>
      <c r="AA150" s="57" t="s">
        <v>0</v>
      </c>
      <c r="AB150" s="149"/>
      <c r="AC150" s="57" t="s">
        <v>0</v>
      </c>
      <c r="AD150" s="23" t="str">
        <f t="shared" si="180"/>
        <v/>
      </c>
      <c r="AE150" s="57" t="s">
        <v>0</v>
      </c>
      <c r="AF150" s="191" t="str">
        <f t="shared" si="181"/>
        <v>CRO</v>
      </c>
      <c r="AG150" s="57" t="s">
        <v>0</v>
      </c>
      <c r="AH150" s="62" t="str">
        <f t="shared" si="182"/>
        <v>OK Jelen</v>
      </c>
      <c r="AI150" s="36" t="str">
        <f t="shared" si="183"/>
        <v>OK Jelen</v>
      </c>
      <c r="AJ150" s="86" t="str">
        <f t="shared" si="156"/>
        <v/>
      </c>
      <c r="AK150" s="36" t="str" cm="1">
        <f t="array" ref="AK150">IF(AJ150="",""&amp;AI150,IF(AJ150="NEMA",AI150,INDEX(klub_naziv,MATCH(INDEX(klubAlias_klubId,AJ150),klub_id,0))))</f>
        <v>OK Jelen</v>
      </c>
      <c r="AL150" s="36" t="str" cm="1">
        <f t="array" ref="AL150">IFERROR(INDEX(registarNatjecatelji,CG150,4),"")</f>
        <v>OK Jelen</v>
      </c>
      <c r="AM150" s="86" t="str">
        <f t="shared" si="184"/>
        <v/>
      </c>
      <c r="AN150" s="79" t="str">
        <f t="shared" si="185"/>
        <v>OK Jelen</v>
      </c>
      <c r="AO150" s="57" t="s">
        <v>0</v>
      </c>
      <c r="AP150" s="95" t="str">
        <f>IF(AJ150&lt;&gt;"NEMA","",IF(IFERROR(MATCH(AI150,AI$11:AI149,0),0)&lt;&gt;0,"",AI150))</f>
        <v/>
      </c>
      <c r="AQ150" s="57" t="s">
        <v>0</v>
      </c>
      <c r="AR150" s="149"/>
      <c r="AS150" s="57" t="s">
        <v>0</v>
      </c>
      <c r="AT150" s="62" t="str">
        <f t="shared" si="186"/>
        <v/>
      </c>
      <c r="AU150" s="36" t="str">
        <f>IF(AT150="","",MAX(AU$11:AU149)+1)</f>
        <v/>
      </c>
      <c r="AV150" s="36" t="str">
        <f t="shared" si="187"/>
        <v/>
      </c>
      <c r="AW150" s="36" t="str">
        <f t="shared" si="188"/>
        <v/>
      </c>
      <c r="AX150" s="36" t="str">
        <f>IF(AR150="","",MAX(AX$11:AX149)+1)</f>
        <v/>
      </c>
      <c r="AY150" s="103" t="str">
        <f t="shared" si="189"/>
        <v/>
      </c>
      <c r="AZ150" s="79" t="str">
        <f t="shared" si="190"/>
        <v/>
      </c>
      <c r="BA150" s="57" t="s">
        <v>0</v>
      </c>
      <c r="BB150" s="23" t="str">
        <f t="shared" si="191"/>
        <v/>
      </c>
      <c r="BC150" s="57" t="s">
        <v>0</v>
      </c>
      <c r="BD150" s="191" t="str">
        <f t="shared" si="192"/>
        <v>OK Jelen</v>
      </c>
      <c r="BE150" s="57" t="s">
        <v>0</v>
      </c>
      <c r="BF150" s="68" t="str">
        <f t="shared" si="193"/>
        <v>31:09</v>
      </c>
      <c r="BG150" s="102" t="str">
        <f t="shared" si="194"/>
        <v>0</v>
      </c>
      <c r="BH150" s="238">
        <f t="shared" si="195"/>
        <v>1869</v>
      </c>
      <c r="BI150" s="239">
        <f t="shared" si="157"/>
        <v>1</v>
      </c>
      <c r="BJ150" s="57" t="s">
        <v>0</v>
      </c>
      <c r="BK150" s="62" t="str">
        <f t="shared" si="196"/>
        <v>Sara</v>
      </c>
      <c r="BL150" s="36" t="str">
        <f t="shared" si="197"/>
        <v>Delić</v>
      </c>
      <c r="BM150" s="86">
        <f t="shared" si="158"/>
        <v>1528</v>
      </c>
      <c r="BN150" s="86" t="str">
        <f t="shared" si="159"/>
        <v/>
      </c>
      <c r="BO150" s="36" t="str">
        <f t="shared" si="160"/>
        <v>Sara</v>
      </c>
      <c r="BP150" s="79" t="str">
        <f t="shared" si="161"/>
        <v>Delić</v>
      </c>
      <c r="BQ150" s="57" t="s">
        <v>0</v>
      </c>
      <c r="BR150" s="95" t="str">
        <f t="shared" si="162"/>
        <v/>
      </c>
      <c r="BS150" s="57" t="s">
        <v>0</v>
      </c>
      <c r="BT150" s="23" t="str">
        <f>IF(OR(BB150&lt;&gt;"NEMA",BR150&lt;&gt;""),"","SELECT '"&amp;BA150&amp;"',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0" s="57" t="s">
        <v>0</v>
      </c>
      <c r="BV150" s="172"/>
      <c r="BW150" s="172"/>
      <c r="BX150" s="172"/>
      <c r="BY150" s="57" t="s">
        <v>0</v>
      </c>
      <c r="BZ150" s="62" t="str">
        <f t="shared" si="163"/>
        <v>Sara – Delić – OK Jelen – Ž12</v>
      </c>
      <c r="CA150" s="63">
        <f t="shared" si="198"/>
        <v>157</v>
      </c>
      <c r="CB150" s="57" t="s">
        <v>0</v>
      </c>
      <c r="CC150" s="62" t="str">
        <f t="shared" si="164"/>
        <v>Sara – Delić – OK Jelen</v>
      </c>
      <c r="CD150" s="63">
        <f t="shared" si="199"/>
        <v>157</v>
      </c>
      <c r="CE150" s="57" t="s">
        <v>0</v>
      </c>
      <c r="CF150" s="62" t="str">
        <f t="shared" si="165"/>
        <v>Sara – Delić</v>
      </c>
      <c r="CG150" s="63">
        <f t="shared" si="200"/>
        <v>157</v>
      </c>
      <c r="CH150" s="57" t="s">
        <v>0</v>
      </c>
      <c r="CI150" s="68">
        <f t="shared" si="201"/>
        <v>157</v>
      </c>
      <c r="CJ150" s="86" cm="1">
        <f t="array" ref="CJ150">IF(CI150="","",INDEX(imePrezime_id,CI150,0))</f>
        <v>1528</v>
      </c>
      <c r="CK150" s="63" t="str">
        <f t="shared" si="166"/>
        <v/>
      </c>
      <c r="CL150" s="57" t="s">
        <v>0</v>
      </c>
      <c r="CM150" s="23" t="str">
        <f t="shared" si="167"/>
        <v/>
      </c>
      <c r="CN150" s="57" t="s">
        <v>0</v>
      </c>
      <c r="CO150" s="149"/>
      <c r="CP150" s="57" t="s">
        <v>0</v>
      </c>
      <c r="CQ150" s="62" t="str">
        <f t="shared" si="168"/>
        <v/>
      </c>
      <c r="CR150" s="86" t="str">
        <f>IF(CO150="","",MAX(CR$11:CR149)+1)</f>
        <v/>
      </c>
      <c r="CS150" s="63" t="str">
        <f t="shared" si="169"/>
        <v/>
      </c>
      <c r="CT150" s="57" t="s">
        <v>0</v>
      </c>
      <c r="CU150" s="23" t="str">
        <f t="shared" si="202"/>
        <v/>
      </c>
      <c r="CV150" s="57" t="s">
        <v>0</v>
      </c>
      <c r="CW150" s="72" t="str">
        <f>IF(AND(CG150="NEMA",CK150=""),MAX(CW$11:CW149)+1,"")</f>
        <v/>
      </c>
      <c r="CX150" t="s">
        <v>0</v>
      </c>
      <c r="CY150" s="152" t="str">
        <f t="shared" si="170"/>
        <v>Ž</v>
      </c>
      <c r="CZ150" t="s">
        <v>0</v>
      </c>
      <c r="DA150" s="62" t="str">
        <f t="shared" si="171"/>
        <v/>
      </c>
      <c r="DB150" s="79" t="str">
        <f t="shared" si="172"/>
        <v/>
      </c>
      <c r="DC150" t="s">
        <v>0</v>
      </c>
      <c r="DD150" s="23" t="str">
        <f t="shared" si="203"/>
        <v/>
      </c>
      <c r="DE150" s="57" t="s">
        <v>0</v>
      </c>
      <c r="DF150" s="95" t="str">
        <f t="shared" si="173"/>
        <v>ime-pre-klu-kat</v>
      </c>
      <c r="DG150" s="57" t="s">
        <v>0</v>
      </c>
      <c r="DH150" s="68">
        <f>IF(BZ150="","",MAX(DH$11:DH149)+1)</f>
        <v>1117</v>
      </c>
      <c r="DI150" s="86">
        <f t="shared" si="174"/>
        <v>1001</v>
      </c>
      <c r="DJ150" s="86">
        <f t="shared" si="204"/>
        <v>1528</v>
      </c>
      <c r="DK150" s="86">
        <f t="shared" si="175"/>
        <v>1869</v>
      </c>
      <c r="DL150" s="86">
        <f t="shared" si="176"/>
        <v>1</v>
      </c>
      <c r="DM150" s="86">
        <f t="shared" si="177"/>
        <v>1</v>
      </c>
      <c r="DN150" s="86">
        <f t="shared" si="205"/>
        <v>1</v>
      </c>
      <c r="DO150" s="86"/>
      <c r="DP150" s="86"/>
      <c r="DQ150" s="86"/>
      <c r="DR150" s="63" t="e">
        <f>IF(#REF!="","",#REF!)</f>
        <v>#REF!</v>
      </c>
      <c r="DS150" s="57" t="s">
        <v>0</v>
      </c>
    </row>
    <row r="151" spans="1:123" x14ac:dyDescent="0.25">
      <c r="A151" t="s">
        <v>0</v>
      </c>
      <c r="B151" s="62" t="str">
        <f>IF(csv!E142="","",csv!S142)</f>
        <v>Ž12</v>
      </c>
      <c r="C151" s="36" t="s">
        <v>0</v>
      </c>
      <c r="D151" s="36" t="str">
        <f>IF(csv!E142="","",csv!E142)</f>
        <v>Vacant</v>
      </c>
      <c r="E151" s="36" t="str">
        <f>IF(csv!D142="","",csv!D142)</f>
        <v/>
      </c>
      <c r="F151" s="36" t="s">
        <v>0</v>
      </c>
      <c r="G151" s="86" t="str">
        <f>IF(csv!L142="","",csv!L142)</f>
        <v/>
      </c>
      <c r="H151" s="86" t="str">
        <f>IF(csv!M142="","",csv!M142)</f>
        <v>0</v>
      </c>
      <c r="I151" s="36" t="s">
        <v>0</v>
      </c>
      <c r="J151" s="36" t="str">
        <f>IF(csv!O142="","",csv!O142)</f>
        <v/>
      </c>
      <c r="K151" s="36" t="str">
        <f>IF(csv!P142="","",csv!P142)</f>
        <v/>
      </c>
      <c r="L151" s="36" t="s">
        <v>0</v>
      </c>
      <c r="M151" s="79" t="str">
        <f>IF(csv!Q142="","",csv!Q142)</f>
        <v/>
      </c>
      <c r="N151" s="57" t="s">
        <v>0</v>
      </c>
      <c r="O151" s="62" t="str">
        <f>IF(csv!E142="","",csv!S142)</f>
        <v>Ž12</v>
      </c>
      <c r="P151" s="86">
        <f>IF(O151="","",IF(COUNTIF(O$11:O150,O151)=0,P150+1,P150))</f>
        <v>13</v>
      </c>
      <c r="Q151" s="102">
        <f t="shared" si="152"/>
        <v>122</v>
      </c>
      <c r="R151" s="103" t="str" cm="1">
        <f t="array" ref="R151">IF(S151="","",INDEX(natjecanjeStaze_naziv,MATCH(S151,natjecanjeStaze_stazaId,0)))</f>
        <v/>
      </c>
      <c r="S151" s="63" t="str">
        <f t="shared" si="153"/>
        <v/>
      </c>
      <c r="T151" s="57" t="s">
        <v>0</v>
      </c>
      <c r="U151" s="191" t="str">
        <f t="shared" si="154"/>
        <v>Ž12</v>
      </c>
      <c r="V151" s="57" t="s">
        <v>0</v>
      </c>
      <c r="W151" s="62" t="str">
        <f t="shared" si="178"/>
        <v/>
      </c>
      <c r="X151" s="86" t="str">
        <f t="shared" si="155"/>
        <v/>
      </c>
      <c r="Y151" s="36" t="str">
        <f t="shared" si="179"/>
        <v/>
      </c>
      <c r="Z151" s="79" t="str">
        <f>IF(Y151="","",MAX(Z$11:Z150)+1)</f>
        <v/>
      </c>
      <c r="AA151" s="57" t="s">
        <v>0</v>
      </c>
      <c r="AB151" s="149"/>
      <c r="AC151" s="57" t="s">
        <v>0</v>
      </c>
      <c r="AD151" s="23" t="str">
        <f t="shared" si="180"/>
        <v/>
      </c>
      <c r="AE151" s="57" t="s">
        <v>0</v>
      </c>
      <c r="AF151" s="191" t="str">
        <f t="shared" si="181"/>
        <v/>
      </c>
      <c r="AG151" s="57" t="s">
        <v>0</v>
      </c>
      <c r="AH151" s="62" t="str">
        <f t="shared" si="182"/>
        <v/>
      </c>
      <c r="AI151" s="36" t="str">
        <f t="shared" si="183"/>
        <v/>
      </c>
      <c r="AJ151" s="86" t="str">
        <f t="shared" si="156"/>
        <v/>
      </c>
      <c r="AK151" s="36" t="str" cm="1">
        <f t="array" ref="AK151">IF(AJ151="",""&amp;AI151,IF(AJ151="NEMA",AI151,INDEX(klub_naziv,MATCH(INDEX(klubAlias_klubId,AJ151),klub_id,0))))</f>
        <v/>
      </c>
      <c r="AL151" s="36" t="str" cm="1">
        <f t="array" ref="AL151">IFERROR(INDEX(registarNatjecatelji,CG151,4),"")</f>
        <v/>
      </c>
      <c r="AM151" s="86" t="str">
        <f t="shared" si="184"/>
        <v/>
      </c>
      <c r="AN151" s="79" t="str">
        <f t="shared" si="185"/>
        <v/>
      </c>
      <c r="AO151" s="57" t="s">
        <v>0</v>
      </c>
      <c r="AP151" s="95" t="str">
        <f>IF(AJ151&lt;&gt;"NEMA","",IF(IFERROR(MATCH(AI151,AI$11:AI150,0),0)&lt;&gt;0,"",AI151))</f>
        <v/>
      </c>
      <c r="AQ151" s="57" t="s">
        <v>0</v>
      </c>
      <c r="AR151" s="149"/>
      <c r="AS151" s="57" t="s">
        <v>0</v>
      </c>
      <c r="AT151" s="62" t="str">
        <f t="shared" si="186"/>
        <v/>
      </c>
      <c r="AU151" s="36" t="str">
        <f>IF(AT151="","",MAX(AU$11:AU150)+1)</f>
        <v/>
      </c>
      <c r="AV151" s="36" t="str">
        <f t="shared" si="187"/>
        <v/>
      </c>
      <c r="AW151" s="36" t="str">
        <f t="shared" si="188"/>
        <v/>
      </c>
      <c r="AX151" s="36" t="str">
        <f>IF(AR151="","",MAX(AX$11:AX150)+1)</f>
        <v/>
      </c>
      <c r="AY151" s="103" t="str">
        <f t="shared" si="189"/>
        <v/>
      </c>
      <c r="AZ151" s="79" t="str">
        <f t="shared" si="190"/>
        <v/>
      </c>
      <c r="BA151" s="57" t="s">
        <v>0</v>
      </c>
      <c r="BB151" s="23" t="str">
        <f t="shared" si="191"/>
        <v/>
      </c>
      <c r="BC151" s="57" t="s">
        <v>0</v>
      </c>
      <c r="BD151" s="191" t="str">
        <f t="shared" si="192"/>
        <v/>
      </c>
      <c r="BE151" s="57" t="s">
        <v>0</v>
      </c>
      <c r="BF151" s="68" t="str">
        <f t="shared" si="193"/>
        <v/>
      </c>
      <c r="BG151" s="102" t="str">
        <f t="shared" si="194"/>
        <v>0</v>
      </c>
      <c r="BH151" s="238" t="str">
        <f t="shared" si="195"/>
        <v/>
      </c>
      <c r="BI151" s="239" t="str">
        <f t="shared" si="157"/>
        <v/>
      </c>
      <c r="BJ151" s="57" t="s">
        <v>0</v>
      </c>
      <c r="BK151" s="62" t="str">
        <f t="shared" si="196"/>
        <v>Vacant</v>
      </c>
      <c r="BL151" s="36" t="str">
        <f t="shared" si="197"/>
        <v/>
      </c>
      <c r="BM151" s="86" t="str">
        <f t="shared" si="158"/>
        <v/>
      </c>
      <c r="BN151" s="86" t="str">
        <f t="shared" si="159"/>
        <v/>
      </c>
      <c r="BO151" s="36" t="str">
        <f t="shared" si="160"/>
        <v/>
      </c>
      <c r="BP151" s="79" t="str">
        <f t="shared" si="161"/>
        <v/>
      </c>
      <c r="BQ151" s="57" t="s">
        <v>0</v>
      </c>
      <c r="BR151" s="95" t="str">
        <f t="shared" si="162"/>
        <v/>
      </c>
      <c r="BS151" s="57" t="s">
        <v>0</v>
      </c>
      <c r="BT151" s="23" t="str">
        <f>IF(OR(BB151&lt;&gt;"NEMA",BR151&lt;&gt;""),"","SELECT '"&amp;BA151&amp;"',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1" s="57" t="s">
        <v>0</v>
      </c>
      <c r="BV151" s="172"/>
      <c r="BW151" s="172"/>
      <c r="BX151" s="172"/>
      <c r="BY151" s="57" t="s">
        <v>0</v>
      </c>
      <c r="BZ151" s="62" t="str">
        <f t="shared" si="163"/>
        <v/>
      </c>
      <c r="CA151" s="63" t="str">
        <f t="shared" si="198"/>
        <v/>
      </c>
      <c r="CB151" s="57" t="s">
        <v>0</v>
      </c>
      <c r="CC151" s="62" t="str">
        <f t="shared" si="164"/>
        <v/>
      </c>
      <c r="CD151" s="63" t="str">
        <f t="shared" si="199"/>
        <v/>
      </c>
      <c r="CE151" s="57" t="s">
        <v>0</v>
      </c>
      <c r="CF151" s="62" t="str">
        <f t="shared" si="165"/>
        <v/>
      </c>
      <c r="CG151" s="63" t="str">
        <f t="shared" si="200"/>
        <v/>
      </c>
      <c r="CH151" s="57" t="s">
        <v>0</v>
      </c>
      <c r="CI151" s="68" t="str">
        <f t="shared" si="201"/>
        <v/>
      </c>
      <c r="CJ151" s="86" t="str" cm="1">
        <f t="array" ref="CJ151">IF(CI151="","",INDEX(imePrezime_id,CI151,0))</f>
        <v/>
      </c>
      <c r="CK151" s="63" t="str">
        <f t="shared" si="166"/>
        <v/>
      </c>
      <c r="CL151" s="57" t="s">
        <v>0</v>
      </c>
      <c r="CM151" s="23" t="str">
        <f t="shared" si="167"/>
        <v/>
      </c>
      <c r="CN151" s="57" t="s">
        <v>0</v>
      </c>
      <c r="CO151" s="149"/>
      <c r="CP151" s="57" t="s">
        <v>0</v>
      </c>
      <c r="CQ151" s="62" t="str">
        <f t="shared" si="168"/>
        <v/>
      </c>
      <c r="CR151" s="86" t="str">
        <f>IF(CO151="","",MAX(CR$11:CR150)+1)</f>
        <v/>
      </c>
      <c r="CS151" s="63" t="str">
        <f t="shared" si="169"/>
        <v/>
      </c>
      <c r="CT151" s="57" t="s">
        <v>0</v>
      </c>
      <c r="CU151" s="23" t="str">
        <f t="shared" si="202"/>
        <v/>
      </c>
      <c r="CV151" s="57" t="s">
        <v>0</v>
      </c>
      <c r="CW151" s="72" t="str">
        <f>IF(AND(CG151="NEMA",CK151=""),MAX(CW$11:CW150)+1,"")</f>
        <v/>
      </c>
      <c r="CX151" t="s">
        <v>0</v>
      </c>
      <c r="CY151" s="152" t="str">
        <f t="shared" si="170"/>
        <v>Ž</v>
      </c>
      <c r="CZ151" t="s">
        <v>0</v>
      </c>
      <c r="DA151" s="62" t="str">
        <f t="shared" si="171"/>
        <v/>
      </c>
      <c r="DB151" s="79" t="str">
        <f t="shared" si="172"/>
        <v/>
      </c>
      <c r="DC151" t="s">
        <v>0</v>
      </c>
      <c r="DD151" s="23" t="str">
        <f t="shared" si="203"/>
        <v/>
      </c>
      <c r="DE151" s="57" t="s">
        <v>0</v>
      </c>
      <c r="DF151" s="95" t="str">
        <f t="shared" si="173"/>
        <v/>
      </c>
      <c r="DG151" s="57" t="s">
        <v>0</v>
      </c>
      <c r="DH151" s="68" t="str">
        <f>IF(BZ151="","",MAX(DH$11:DH150)+1)</f>
        <v/>
      </c>
      <c r="DI151" s="86" t="str">
        <f t="shared" si="174"/>
        <v/>
      </c>
      <c r="DJ151" s="86" t="str">
        <f t="shared" si="204"/>
        <v/>
      </c>
      <c r="DK151" s="86" t="str">
        <f t="shared" si="175"/>
        <v/>
      </c>
      <c r="DL151" s="86" t="str">
        <f t="shared" si="176"/>
        <v/>
      </c>
      <c r="DM151" s="86" t="str">
        <f t="shared" si="177"/>
        <v/>
      </c>
      <c r="DN151" s="86" t="str">
        <f t="shared" si="205"/>
        <v/>
      </c>
      <c r="DO151" s="86"/>
      <c r="DP151" s="86"/>
      <c r="DQ151" s="86"/>
      <c r="DR151" s="63" t="e">
        <f>IF(#REF!="","",#REF!)</f>
        <v>#REF!</v>
      </c>
      <c r="DS151" s="57" t="s">
        <v>0</v>
      </c>
    </row>
    <row r="152" spans="1:123" x14ac:dyDescent="0.25">
      <c r="A152" t="s">
        <v>0</v>
      </c>
      <c r="B152" s="62" t="str">
        <f>IF(csv!E143="","",csv!S143)</f>
        <v>Ž12</v>
      </c>
      <c r="C152" s="36" t="s">
        <v>0</v>
      </c>
      <c r="D152" s="36" t="str">
        <f>IF(csv!E143="","",csv!E143)</f>
        <v>Ema</v>
      </c>
      <c r="E152" s="36" t="str">
        <f>IF(csv!D143="","",csv!D143)</f>
        <v>Jurač</v>
      </c>
      <c r="F152" s="36" t="s">
        <v>0</v>
      </c>
      <c r="G152" s="86" t="str">
        <f>IF(csv!L143="","",csv!L143)</f>
        <v/>
      </c>
      <c r="H152" s="86" t="str">
        <f>IF(csv!M143="","",csv!M143)</f>
        <v>1</v>
      </c>
      <c r="I152" s="36" t="s">
        <v>0</v>
      </c>
      <c r="J152" s="36" t="str">
        <f>IF(csv!O143="","",csv!O143)</f>
        <v>Vihor</v>
      </c>
      <c r="K152" s="36" t="str">
        <f>IF(csv!P143="","",csv!P143)</f>
        <v>OK Vihor</v>
      </c>
      <c r="L152" s="36" t="s">
        <v>0</v>
      </c>
      <c r="M152" s="79" t="str">
        <f>IF(csv!Q143="","",csv!Q143)</f>
        <v>CRO</v>
      </c>
      <c r="N152" s="57" t="s">
        <v>0</v>
      </c>
      <c r="O152" s="62" t="str">
        <f>IF(csv!E143="","",csv!S143)</f>
        <v>Ž12</v>
      </c>
      <c r="P152" s="86">
        <f>IF(O152="","",IF(COUNTIF(O$11:O151,O152)=0,P151+1,P151))</f>
        <v>13</v>
      </c>
      <c r="Q152" s="102">
        <f t="shared" si="152"/>
        <v>122</v>
      </c>
      <c r="R152" s="103" t="str" cm="1">
        <f t="array" ref="R152">IF(S152="","",INDEX(natjecanjeStaze_naziv,MATCH(S152,natjecanjeStaze_stazaId,0)))</f>
        <v>M12 – Ž12</v>
      </c>
      <c r="S152" s="63">
        <f t="shared" si="153"/>
        <v>1001</v>
      </c>
      <c r="T152" s="57" t="s">
        <v>0</v>
      </c>
      <c r="U152" s="191" t="str">
        <f t="shared" si="154"/>
        <v>Ž12</v>
      </c>
      <c r="V152" s="57" t="s">
        <v>0</v>
      </c>
      <c r="W152" s="62" t="str">
        <f t="shared" si="178"/>
        <v>CRO</v>
      </c>
      <c r="X152" s="86">
        <f t="shared" si="155"/>
        <v>1</v>
      </c>
      <c r="Y152" s="36" t="str">
        <f t="shared" si="179"/>
        <v/>
      </c>
      <c r="Z152" s="79" t="str">
        <f>IF(Y152="","",MAX(Z$11:Z151)+1)</f>
        <v/>
      </c>
      <c r="AA152" s="57" t="s">
        <v>0</v>
      </c>
      <c r="AB152" s="149"/>
      <c r="AC152" s="57" t="s">
        <v>0</v>
      </c>
      <c r="AD152" s="23" t="str">
        <f t="shared" si="180"/>
        <v/>
      </c>
      <c r="AE152" s="57" t="s">
        <v>0</v>
      </c>
      <c r="AF152" s="191" t="str">
        <f t="shared" si="181"/>
        <v>CRO</v>
      </c>
      <c r="AG152" s="57" t="s">
        <v>0</v>
      </c>
      <c r="AH152" s="62" t="str">
        <f t="shared" si="182"/>
        <v>Vihor</v>
      </c>
      <c r="AI152" s="36" t="str">
        <f t="shared" si="183"/>
        <v>OK Vihor</v>
      </c>
      <c r="AJ152" s="86" t="str">
        <f t="shared" si="156"/>
        <v/>
      </c>
      <c r="AK152" s="36" t="str" cm="1">
        <f t="array" ref="AK152">IF(AJ152="",""&amp;AI152,IF(AJ152="NEMA",AI152,INDEX(klub_naziv,MATCH(INDEX(klubAlias_klubId,AJ152),klub_id,0))))</f>
        <v>OK Vihor</v>
      </c>
      <c r="AL152" s="36" t="str" cm="1">
        <f t="array" ref="AL152">IFERROR(INDEX(registarNatjecatelji,CG152,4),"")</f>
        <v>OK Vihor</v>
      </c>
      <c r="AM152" s="86" t="str">
        <f t="shared" si="184"/>
        <v/>
      </c>
      <c r="AN152" s="79" t="str">
        <f t="shared" si="185"/>
        <v>OK Vihor</v>
      </c>
      <c r="AO152" s="57" t="s">
        <v>0</v>
      </c>
      <c r="AP152" s="95" t="str">
        <f>IF(AJ152&lt;&gt;"NEMA","",IF(IFERROR(MATCH(AI152,AI$11:AI151,0),0)&lt;&gt;0,"",AI152))</f>
        <v/>
      </c>
      <c r="AQ152" s="57" t="s">
        <v>0</v>
      </c>
      <c r="AR152" s="149"/>
      <c r="AS152" s="57" t="s">
        <v>0</v>
      </c>
      <c r="AT152" s="62" t="str">
        <f t="shared" si="186"/>
        <v/>
      </c>
      <c r="AU152" s="36" t="str">
        <f>IF(AT152="","",MAX(AU$11:AU151)+1)</f>
        <v/>
      </c>
      <c r="AV152" s="36" t="str">
        <f t="shared" si="187"/>
        <v/>
      </c>
      <c r="AW152" s="36" t="str">
        <f t="shared" si="188"/>
        <v/>
      </c>
      <c r="AX152" s="36" t="str">
        <f>IF(AR152="","",MAX(AX$11:AX151)+1)</f>
        <v/>
      </c>
      <c r="AY152" s="103" t="str">
        <f t="shared" si="189"/>
        <v/>
      </c>
      <c r="AZ152" s="79" t="str">
        <f t="shared" si="190"/>
        <v/>
      </c>
      <c r="BA152" s="57" t="s">
        <v>0</v>
      </c>
      <c r="BB152" s="23" t="str">
        <f t="shared" si="191"/>
        <v/>
      </c>
      <c r="BC152" s="57" t="s">
        <v>0</v>
      </c>
      <c r="BD152" s="191" t="str">
        <f t="shared" si="192"/>
        <v>OK Vihor</v>
      </c>
      <c r="BE152" s="57" t="s">
        <v>0</v>
      </c>
      <c r="BF152" s="68" t="str">
        <f t="shared" si="193"/>
        <v/>
      </c>
      <c r="BG152" s="102" t="str">
        <f t="shared" si="194"/>
        <v>1</v>
      </c>
      <c r="BH152" s="238" t="str">
        <f t="shared" si="195"/>
        <v/>
      </c>
      <c r="BI152" s="239">
        <f t="shared" si="157"/>
        <v>6</v>
      </c>
      <c r="BJ152" s="57" t="s">
        <v>0</v>
      </c>
      <c r="BK152" s="62" t="str">
        <f t="shared" si="196"/>
        <v>Ema</v>
      </c>
      <c r="BL152" s="36" t="str">
        <f t="shared" si="197"/>
        <v>Jurač</v>
      </c>
      <c r="BM152" s="86">
        <f t="shared" si="158"/>
        <v>1440</v>
      </c>
      <c r="BN152" s="86" t="str">
        <f t="shared" si="159"/>
        <v/>
      </c>
      <c r="BO152" s="36" t="str">
        <f t="shared" si="160"/>
        <v>Ema</v>
      </c>
      <c r="BP152" s="79" t="str">
        <f t="shared" si="161"/>
        <v>Jurač</v>
      </c>
      <c r="BQ152" s="57" t="s">
        <v>0</v>
      </c>
      <c r="BR152" s="95" t="str">
        <f t="shared" si="162"/>
        <v/>
      </c>
      <c r="BS152" s="57" t="s">
        <v>0</v>
      </c>
      <c r="BT152" s="23" t="str">
        <f>IF(OR(BB152&lt;&gt;"NEMA",BR152&lt;&gt;""),"","SELECT '"&amp;BA152&amp;"',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2" s="57" t="s">
        <v>0</v>
      </c>
      <c r="BV152" s="172"/>
      <c r="BW152" s="172"/>
      <c r="BX152" s="172"/>
      <c r="BY152" s="57" t="s">
        <v>0</v>
      </c>
      <c r="BZ152" s="62" t="str">
        <f t="shared" si="163"/>
        <v>Ema – Jurač – OK Vihor – Ž12</v>
      </c>
      <c r="CA152" s="63">
        <f t="shared" si="198"/>
        <v>707</v>
      </c>
      <c r="CB152" s="57" t="s">
        <v>0</v>
      </c>
      <c r="CC152" s="62" t="str">
        <f t="shared" si="164"/>
        <v>Ema – Jurač – OK Vihor</v>
      </c>
      <c r="CD152" s="63">
        <f t="shared" si="199"/>
        <v>707</v>
      </c>
      <c r="CE152" s="57" t="s">
        <v>0</v>
      </c>
      <c r="CF152" s="62" t="str">
        <f t="shared" si="165"/>
        <v>Ema – Jurač</v>
      </c>
      <c r="CG152" s="63">
        <f t="shared" si="200"/>
        <v>707</v>
      </c>
      <c r="CH152" s="57" t="s">
        <v>0</v>
      </c>
      <c r="CI152" s="68">
        <f t="shared" si="201"/>
        <v>707</v>
      </c>
      <c r="CJ152" s="86" cm="1">
        <f t="array" ref="CJ152">IF(CI152="","",INDEX(imePrezime_id,CI152,0))</f>
        <v>1440</v>
      </c>
      <c r="CK152" s="63" t="str">
        <f t="shared" si="166"/>
        <v/>
      </c>
      <c r="CL152" s="57" t="s">
        <v>0</v>
      </c>
      <c r="CM152" s="23" t="str">
        <f t="shared" si="167"/>
        <v/>
      </c>
      <c r="CN152" s="57" t="s">
        <v>0</v>
      </c>
      <c r="CO152" s="149"/>
      <c r="CP152" s="57" t="s">
        <v>0</v>
      </c>
      <c r="CQ152" s="62" t="str">
        <f t="shared" si="168"/>
        <v/>
      </c>
      <c r="CR152" s="86" t="str">
        <f>IF(CO152="","",MAX(CR$11:CR151)+1)</f>
        <v/>
      </c>
      <c r="CS152" s="63" t="str">
        <f t="shared" si="169"/>
        <v/>
      </c>
      <c r="CT152" s="57" t="s">
        <v>0</v>
      </c>
      <c r="CU152" s="23" t="str">
        <f t="shared" si="202"/>
        <v/>
      </c>
      <c r="CV152" s="57" t="s">
        <v>0</v>
      </c>
      <c r="CW152" s="72" t="str">
        <f>IF(AND(CG152="NEMA",CK152=""),MAX(CW$11:CW151)+1,"")</f>
        <v/>
      </c>
      <c r="CX152" t="s">
        <v>0</v>
      </c>
      <c r="CY152" s="152" t="str">
        <f t="shared" si="170"/>
        <v>Ž</v>
      </c>
      <c r="CZ152" t="s">
        <v>0</v>
      </c>
      <c r="DA152" s="62" t="str">
        <f t="shared" si="171"/>
        <v/>
      </c>
      <c r="DB152" s="79" t="str">
        <f t="shared" si="172"/>
        <v/>
      </c>
      <c r="DC152" t="s">
        <v>0</v>
      </c>
      <c r="DD152" s="23" t="str">
        <f t="shared" si="203"/>
        <v/>
      </c>
      <c r="DE152" s="57" t="s">
        <v>0</v>
      </c>
      <c r="DF152" s="95" t="str">
        <f t="shared" si="173"/>
        <v>ime-pre-klu-kat</v>
      </c>
      <c r="DG152" s="57" t="s">
        <v>0</v>
      </c>
      <c r="DH152" s="68">
        <f>IF(BZ152="","",MAX(DH$11:DH151)+1)</f>
        <v>1118</v>
      </c>
      <c r="DI152" s="86">
        <f t="shared" si="174"/>
        <v>1001</v>
      </c>
      <c r="DJ152" s="86">
        <f t="shared" si="204"/>
        <v>1440</v>
      </c>
      <c r="DK152" s="86" t="str">
        <f t="shared" si="175"/>
        <v/>
      </c>
      <c r="DL152" s="86">
        <f t="shared" si="176"/>
        <v>6</v>
      </c>
      <c r="DM152" s="86">
        <f t="shared" si="177"/>
        <v>1</v>
      </c>
      <c r="DN152" s="86">
        <f t="shared" si="205"/>
        <v>1</v>
      </c>
      <c r="DO152" s="86"/>
      <c r="DP152" s="86"/>
      <c r="DQ152" s="86"/>
      <c r="DR152" s="63" t="e">
        <f>IF(#REF!="","",#REF!)</f>
        <v>#REF!</v>
      </c>
      <c r="DS152" s="57" t="s">
        <v>0</v>
      </c>
    </row>
    <row r="153" spans="1:123" x14ac:dyDescent="0.25">
      <c r="A153" t="s">
        <v>0</v>
      </c>
      <c r="B153" s="62" t="str">
        <f>IF(csv!E144="","",csv!S144)</f>
        <v>Ž14</v>
      </c>
      <c r="C153" s="36" t="s">
        <v>0</v>
      </c>
      <c r="D153" s="36" t="str">
        <f>IF(csv!E144="","",csv!E144)</f>
        <v>Paola</v>
      </c>
      <c r="E153" s="36" t="str">
        <f>IF(csv!D144="","",csv!D144)</f>
        <v>Rako</v>
      </c>
      <c r="F153" s="36" t="s">
        <v>0</v>
      </c>
      <c r="G153" s="86" t="str">
        <f>IF(csv!L144="","",csv!L144)</f>
        <v>29:44</v>
      </c>
      <c r="H153" s="86" t="str">
        <f>IF(csv!M144="","",csv!M144)</f>
        <v>0</v>
      </c>
      <c r="I153" s="36" t="s">
        <v>0</v>
      </c>
      <c r="J153" s="36" t="str">
        <f>IF(csv!O144="","",csv!O144)</f>
        <v>Vihor</v>
      </c>
      <c r="K153" s="36" t="str">
        <f>IF(csv!P144="","",csv!P144)</f>
        <v>OK Vihor</v>
      </c>
      <c r="L153" s="36" t="s">
        <v>0</v>
      </c>
      <c r="M153" s="79" t="str">
        <f>IF(csv!Q144="","",csv!Q144)</f>
        <v>CRO</v>
      </c>
      <c r="N153" s="57" t="s">
        <v>0</v>
      </c>
      <c r="O153" s="62" t="str">
        <f>IF(csv!E144="","",csv!S144)</f>
        <v>Ž14</v>
      </c>
      <c r="P153" s="86">
        <f>IF(O153="","",IF(COUNTIF(O$11:O152,O153)=0,P152+1,P152))</f>
        <v>14</v>
      </c>
      <c r="Q153" s="102">
        <f t="shared" si="152"/>
        <v>121</v>
      </c>
      <c r="R153" s="103" t="str" cm="1">
        <f t="array" ref="R153">IF(S153="","",INDEX(natjecanjeStaze_naziv,MATCH(S153,natjecanjeStaze_stazaId,0)))</f>
        <v>M14 – Ž14</v>
      </c>
      <c r="S153" s="63">
        <f t="shared" si="153"/>
        <v>1006</v>
      </c>
      <c r="T153" s="57" t="s">
        <v>0</v>
      </c>
      <c r="U153" s="191" t="str">
        <f t="shared" si="154"/>
        <v>Ž14</v>
      </c>
      <c r="V153" s="57" t="s">
        <v>0</v>
      </c>
      <c r="W153" s="62" t="str">
        <f t="shared" si="178"/>
        <v>CRO</v>
      </c>
      <c r="X153" s="86">
        <f t="shared" si="155"/>
        <v>1</v>
      </c>
      <c r="Y153" s="36" t="str">
        <f t="shared" si="179"/>
        <v/>
      </c>
      <c r="Z153" s="79" t="str">
        <f>IF(Y153="","",MAX(Z$11:Z152)+1)</f>
        <v/>
      </c>
      <c r="AA153" s="57" t="s">
        <v>0</v>
      </c>
      <c r="AB153" s="149"/>
      <c r="AC153" s="57" t="s">
        <v>0</v>
      </c>
      <c r="AD153" s="23" t="str">
        <f t="shared" si="180"/>
        <v/>
      </c>
      <c r="AE153" s="57" t="s">
        <v>0</v>
      </c>
      <c r="AF153" s="191" t="str">
        <f t="shared" si="181"/>
        <v>CRO</v>
      </c>
      <c r="AG153" s="57" t="s">
        <v>0</v>
      </c>
      <c r="AH153" s="62" t="str">
        <f t="shared" si="182"/>
        <v>Vihor</v>
      </c>
      <c r="AI153" s="36" t="str">
        <f t="shared" si="183"/>
        <v>OK Vihor</v>
      </c>
      <c r="AJ153" s="86" t="str">
        <f t="shared" si="156"/>
        <v/>
      </c>
      <c r="AK153" s="36" t="str" cm="1">
        <f t="array" ref="AK153">IF(AJ153="",""&amp;AI153,IF(AJ153="NEMA",AI153,INDEX(klub_naziv,MATCH(INDEX(klubAlias_klubId,AJ153),klub_id,0))))</f>
        <v>OK Vihor</v>
      </c>
      <c r="AL153" s="36" t="str" cm="1">
        <f t="array" ref="AL153">IFERROR(INDEX(registarNatjecatelji,CG153,4),"")</f>
        <v>OK Vihor</v>
      </c>
      <c r="AM153" s="86" t="str">
        <f t="shared" si="184"/>
        <v/>
      </c>
      <c r="AN153" s="79" t="str">
        <f t="shared" si="185"/>
        <v>OK Vihor</v>
      </c>
      <c r="AO153" s="57" t="s">
        <v>0</v>
      </c>
      <c r="AP153" s="95" t="str">
        <f>IF(AJ153&lt;&gt;"NEMA","",IF(IFERROR(MATCH(AI153,AI$11:AI152,0),0)&lt;&gt;0,"",AI153))</f>
        <v/>
      </c>
      <c r="AQ153" s="57" t="s">
        <v>0</v>
      </c>
      <c r="AR153" s="149"/>
      <c r="AS153" s="57" t="s">
        <v>0</v>
      </c>
      <c r="AT153" s="62" t="str">
        <f t="shared" si="186"/>
        <v/>
      </c>
      <c r="AU153" s="36" t="str">
        <f>IF(AT153="","",MAX(AU$11:AU152)+1)</f>
        <v/>
      </c>
      <c r="AV153" s="36" t="str">
        <f t="shared" si="187"/>
        <v/>
      </c>
      <c r="AW153" s="36" t="str">
        <f t="shared" si="188"/>
        <v/>
      </c>
      <c r="AX153" s="36" t="str">
        <f>IF(AR153="","",MAX(AX$11:AX152)+1)</f>
        <v/>
      </c>
      <c r="AY153" s="103" t="str">
        <f t="shared" si="189"/>
        <v/>
      </c>
      <c r="AZ153" s="79" t="str">
        <f t="shared" si="190"/>
        <v/>
      </c>
      <c r="BA153" s="57" t="s">
        <v>0</v>
      </c>
      <c r="BB153" s="23" t="str">
        <f t="shared" si="191"/>
        <v/>
      </c>
      <c r="BC153" s="57" t="s">
        <v>0</v>
      </c>
      <c r="BD153" s="191" t="str">
        <f t="shared" si="192"/>
        <v>OK Vihor</v>
      </c>
      <c r="BE153" s="57" t="s">
        <v>0</v>
      </c>
      <c r="BF153" s="68" t="str">
        <f t="shared" si="193"/>
        <v>29:44</v>
      </c>
      <c r="BG153" s="102" t="str">
        <f t="shared" si="194"/>
        <v>0</v>
      </c>
      <c r="BH153" s="238">
        <f t="shared" si="195"/>
        <v>1784</v>
      </c>
      <c r="BI153" s="239">
        <f t="shared" si="157"/>
        <v>1</v>
      </c>
      <c r="BJ153" s="57" t="s">
        <v>0</v>
      </c>
      <c r="BK153" s="62" t="str">
        <f t="shared" si="196"/>
        <v>Paola</v>
      </c>
      <c r="BL153" s="36" t="str">
        <f t="shared" si="197"/>
        <v>Rako</v>
      </c>
      <c r="BM153" s="86">
        <f t="shared" si="158"/>
        <v>1047</v>
      </c>
      <c r="BN153" s="86" t="str">
        <f t="shared" si="159"/>
        <v/>
      </c>
      <c r="BO153" s="36" t="str">
        <f t="shared" si="160"/>
        <v>Paola</v>
      </c>
      <c r="BP153" s="79" t="str">
        <f t="shared" si="161"/>
        <v>Rako</v>
      </c>
      <c r="BQ153" s="57" t="s">
        <v>0</v>
      </c>
      <c r="BR153" s="95" t="str">
        <f t="shared" si="162"/>
        <v/>
      </c>
      <c r="BS153" s="57" t="s">
        <v>0</v>
      </c>
      <c r="BT153" s="23" t="str">
        <f>IF(OR(BB153&lt;&gt;"NEMA",BR153&lt;&gt;""),"","SELECT '"&amp;BA153&amp;"',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3" s="57" t="s">
        <v>0</v>
      </c>
      <c r="BV153" s="172"/>
      <c r="BW153" s="172"/>
      <c r="BX153" s="172"/>
      <c r="BY153" s="57" t="s">
        <v>0</v>
      </c>
      <c r="BZ153" s="62" t="str">
        <f t="shared" si="163"/>
        <v>Paola – Rako – OK Vihor – Ž14</v>
      </c>
      <c r="CA153" s="63">
        <f t="shared" si="198"/>
        <v>861</v>
      </c>
      <c r="CB153" s="57" t="s">
        <v>0</v>
      </c>
      <c r="CC153" s="62" t="str">
        <f t="shared" si="164"/>
        <v>Paola – Rako – OK Vihor</v>
      </c>
      <c r="CD153" s="63">
        <f t="shared" si="199"/>
        <v>861</v>
      </c>
      <c r="CE153" s="57" t="s">
        <v>0</v>
      </c>
      <c r="CF153" s="62" t="str">
        <f t="shared" si="165"/>
        <v>Paola – Rako</v>
      </c>
      <c r="CG153" s="63">
        <f t="shared" si="200"/>
        <v>861</v>
      </c>
      <c r="CH153" s="57" t="s">
        <v>0</v>
      </c>
      <c r="CI153" s="68">
        <f t="shared" si="201"/>
        <v>861</v>
      </c>
      <c r="CJ153" s="86" cm="1">
        <f t="array" ref="CJ153">IF(CI153="","",INDEX(imePrezime_id,CI153,0))</f>
        <v>1047</v>
      </c>
      <c r="CK153" s="63" t="str">
        <f t="shared" si="166"/>
        <v/>
      </c>
      <c r="CL153" s="57" t="s">
        <v>0</v>
      </c>
      <c r="CM153" s="23" t="str">
        <f t="shared" si="167"/>
        <v/>
      </c>
      <c r="CN153" s="57" t="s">
        <v>0</v>
      </c>
      <c r="CO153" s="149"/>
      <c r="CP153" s="57" t="s">
        <v>0</v>
      </c>
      <c r="CQ153" s="62" t="str">
        <f t="shared" si="168"/>
        <v/>
      </c>
      <c r="CR153" s="86" t="str">
        <f>IF(CO153="","",MAX(CR$11:CR152)+1)</f>
        <v/>
      </c>
      <c r="CS153" s="63" t="str">
        <f t="shared" si="169"/>
        <v/>
      </c>
      <c r="CT153" s="57" t="s">
        <v>0</v>
      </c>
      <c r="CU153" s="23" t="str">
        <f t="shared" si="202"/>
        <v/>
      </c>
      <c r="CV153" s="57" t="s">
        <v>0</v>
      </c>
      <c r="CW153" s="72" t="str">
        <f>IF(AND(CG153="NEMA",CK153=""),MAX(CW$11:CW152)+1,"")</f>
        <v/>
      </c>
      <c r="CX153" t="s">
        <v>0</v>
      </c>
      <c r="CY153" s="152" t="str">
        <f t="shared" si="170"/>
        <v>Ž</v>
      </c>
      <c r="CZ153" t="s">
        <v>0</v>
      </c>
      <c r="DA153" s="62" t="str">
        <f t="shared" si="171"/>
        <v/>
      </c>
      <c r="DB153" s="79" t="str">
        <f t="shared" si="172"/>
        <v/>
      </c>
      <c r="DC153" t="s">
        <v>0</v>
      </c>
      <c r="DD153" s="23" t="str">
        <f t="shared" si="203"/>
        <v/>
      </c>
      <c r="DE153" s="57" t="s">
        <v>0</v>
      </c>
      <c r="DF153" s="95" t="str">
        <f t="shared" si="173"/>
        <v>ime-pre-klu-kat</v>
      </c>
      <c r="DG153" s="57" t="s">
        <v>0</v>
      </c>
      <c r="DH153" s="68">
        <f>IF(BZ153="","",MAX(DH$11:DH152)+1)</f>
        <v>1119</v>
      </c>
      <c r="DI153" s="86">
        <f t="shared" si="174"/>
        <v>1006</v>
      </c>
      <c r="DJ153" s="86">
        <f t="shared" si="204"/>
        <v>1047</v>
      </c>
      <c r="DK153" s="86">
        <f t="shared" si="175"/>
        <v>1784</v>
      </c>
      <c r="DL153" s="86">
        <f t="shared" si="176"/>
        <v>1</v>
      </c>
      <c r="DM153" s="86">
        <f t="shared" si="177"/>
        <v>1</v>
      </c>
      <c r="DN153" s="86">
        <f t="shared" si="205"/>
        <v>1</v>
      </c>
      <c r="DO153" s="86"/>
      <c r="DP153" s="86"/>
      <c r="DQ153" s="86"/>
      <c r="DR153" s="63" t="e">
        <f>IF(#REF!="","",#REF!)</f>
        <v>#REF!</v>
      </c>
      <c r="DS153" s="57" t="s">
        <v>0</v>
      </c>
    </row>
    <row r="154" spans="1:123" x14ac:dyDescent="0.25">
      <c r="A154" t="s">
        <v>0</v>
      </c>
      <c r="B154" s="62" t="str">
        <f>IF(csv!E145="","",csv!S145)</f>
        <v>Ž14</v>
      </c>
      <c r="C154" s="36" t="s">
        <v>0</v>
      </c>
      <c r="D154" s="36" t="str">
        <f>IF(csv!E145="","",csv!E145)</f>
        <v>Monika</v>
      </c>
      <c r="E154" s="36" t="str">
        <f>IF(csv!D145="","",csv!D145)</f>
        <v>Pavić</v>
      </c>
      <c r="F154" s="36" t="s">
        <v>0</v>
      </c>
      <c r="G154" s="86" t="str">
        <f>IF(csv!L145="","",csv!L145)</f>
        <v>36:23</v>
      </c>
      <c r="H154" s="86" t="str">
        <f>IF(csv!M145="","",csv!M145)</f>
        <v>0</v>
      </c>
      <c r="I154" s="36" t="s">
        <v>0</v>
      </c>
      <c r="J154" s="36" t="str">
        <f>IF(csv!O145="","",csv!O145)</f>
        <v>Vihor</v>
      </c>
      <c r="K154" s="36" t="str">
        <f>IF(csv!P145="","",csv!P145)</f>
        <v>OK Vihor</v>
      </c>
      <c r="L154" s="36" t="s">
        <v>0</v>
      </c>
      <c r="M154" s="79" t="str">
        <f>IF(csv!Q145="","",csv!Q145)</f>
        <v>CRO</v>
      </c>
      <c r="N154" s="57" t="s">
        <v>0</v>
      </c>
      <c r="O154" s="62" t="str">
        <f>IF(csv!E145="","",csv!S145)</f>
        <v>Ž14</v>
      </c>
      <c r="P154" s="86">
        <f>IF(O154="","",IF(COUNTIF(O$11:O153,O154)=0,P153+1,P153))</f>
        <v>14</v>
      </c>
      <c r="Q154" s="102">
        <f t="shared" si="152"/>
        <v>121</v>
      </c>
      <c r="R154" s="103" t="str" cm="1">
        <f t="array" ref="R154">IF(S154="","",INDEX(natjecanjeStaze_naziv,MATCH(S154,natjecanjeStaze_stazaId,0)))</f>
        <v>M14 – Ž14</v>
      </c>
      <c r="S154" s="63">
        <f t="shared" si="153"/>
        <v>1006</v>
      </c>
      <c r="T154" s="57" t="s">
        <v>0</v>
      </c>
      <c r="U154" s="191" t="str">
        <f t="shared" si="154"/>
        <v>Ž14</v>
      </c>
      <c r="V154" s="57" t="s">
        <v>0</v>
      </c>
      <c r="W154" s="62" t="str">
        <f t="shared" si="178"/>
        <v>CRO</v>
      </c>
      <c r="X154" s="86">
        <f t="shared" si="155"/>
        <v>1</v>
      </c>
      <c r="Y154" s="36" t="str">
        <f t="shared" si="179"/>
        <v/>
      </c>
      <c r="Z154" s="79" t="str">
        <f>IF(Y154="","",MAX(Z$11:Z153)+1)</f>
        <v/>
      </c>
      <c r="AA154" s="57" t="s">
        <v>0</v>
      </c>
      <c r="AB154" s="149"/>
      <c r="AC154" s="57" t="s">
        <v>0</v>
      </c>
      <c r="AD154" s="23" t="str">
        <f t="shared" si="180"/>
        <v/>
      </c>
      <c r="AE154" s="57" t="s">
        <v>0</v>
      </c>
      <c r="AF154" s="191" t="str">
        <f t="shared" si="181"/>
        <v>CRO</v>
      </c>
      <c r="AG154" s="57" t="s">
        <v>0</v>
      </c>
      <c r="AH154" s="62" t="str">
        <f t="shared" si="182"/>
        <v>Vihor</v>
      </c>
      <c r="AI154" s="36" t="str">
        <f t="shared" si="183"/>
        <v>OK Vihor</v>
      </c>
      <c r="AJ154" s="86" t="str">
        <f t="shared" si="156"/>
        <v/>
      </c>
      <c r="AK154" s="36" t="str" cm="1">
        <f t="array" ref="AK154">IF(AJ154="",""&amp;AI154,IF(AJ154="NEMA",AI154,INDEX(klub_naziv,MATCH(INDEX(klubAlias_klubId,AJ154),klub_id,0))))</f>
        <v>OK Vihor</v>
      </c>
      <c r="AL154" s="36" t="str" cm="1">
        <f t="array" ref="AL154">IFERROR(INDEX(registarNatjecatelji,CG154,4),"")</f>
        <v>OK Vihor</v>
      </c>
      <c r="AM154" s="86" t="str">
        <f t="shared" si="184"/>
        <v/>
      </c>
      <c r="AN154" s="79" t="str">
        <f t="shared" si="185"/>
        <v>OK Vihor</v>
      </c>
      <c r="AO154" s="57" t="s">
        <v>0</v>
      </c>
      <c r="AP154" s="95" t="str">
        <f>IF(AJ154&lt;&gt;"NEMA","",IF(IFERROR(MATCH(AI154,AI$11:AI153,0),0)&lt;&gt;0,"",AI154))</f>
        <v/>
      </c>
      <c r="AQ154" s="57" t="s">
        <v>0</v>
      </c>
      <c r="AR154" s="149"/>
      <c r="AS154" s="57" t="s">
        <v>0</v>
      </c>
      <c r="AT154" s="62" t="str">
        <f t="shared" si="186"/>
        <v/>
      </c>
      <c r="AU154" s="36" t="str">
        <f>IF(AT154="","",MAX(AU$11:AU153)+1)</f>
        <v/>
      </c>
      <c r="AV154" s="36" t="str">
        <f t="shared" si="187"/>
        <v/>
      </c>
      <c r="AW154" s="36" t="str">
        <f t="shared" si="188"/>
        <v/>
      </c>
      <c r="AX154" s="36" t="str">
        <f>IF(AR154="","",MAX(AX$11:AX153)+1)</f>
        <v/>
      </c>
      <c r="AY154" s="103" t="str">
        <f t="shared" si="189"/>
        <v/>
      </c>
      <c r="AZ154" s="79" t="str">
        <f t="shared" si="190"/>
        <v/>
      </c>
      <c r="BA154" s="57" t="s">
        <v>0</v>
      </c>
      <c r="BB154" s="23" t="str">
        <f t="shared" si="191"/>
        <v/>
      </c>
      <c r="BC154" s="57" t="s">
        <v>0</v>
      </c>
      <c r="BD154" s="191" t="str">
        <f t="shared" si="192"/>
        <v>OK Vihor</v>
      </c>
      <c r="BE154" s="57" t="s">
        <v>0</v>
      </c>
      <c r="BF154" s="68" t="str">
        <f t="shared" si="193"/>
        <v>36:23</v>
      </c>
      <c r="BG154" s="102" t="str">
        <f t="shared" si="194"/>
        <v>0</v>
      </c>
      <c r="BH154" s="238">
        <f t="shared" si="195"/>
        <v>2183</v>
      </c>
      <c r="BI154" s="239">
        <f t="shared" si="157"/>
        <v>1</v>
      </c>
      <c r="BJ154" s="57" t="s">
        <v>0</v>
      </c>
      <c r="BK154" s="62" t="str">
        <f t="shared" si="196"/>
        <v>Monika</v>
      </c>
      <c r="BL154" s="36" t="str">
        <f t="shared" si="197"/>
        <v>Pavić</v>
      </c>
      <c r="BM154" s="86">
        <f t="shared" si="158"/>
        <v>1530</v>
      </c>
      <c r="BN154" s="86" t="str">
        <f t="shared" si="159"/>
        <v/>
      </c>
      <c r="BO154" s="36" t="str">
        <f t="shared" si="160"/>
        <v>Monika</v>
      </c>
      <c r="BP154" s="79" t="str">
        <f t="shared" si="161"/>
        <v>Pavić</v>
      </c>
      <c r="BQ154" s="57" t="s">
        <v>0</v>
      </c>
      <c r="BR154" s="95" t="str">
        <f t="shared" si="162"/>
        <v/>
      </c>
      <c r="BS154" s="57" t="s">
        <v>0</v>
      </c>
      <c r="BT154" s="23" t="str">
        <f>IF(OR(BB154&lt;&gt;"NEMA",BR154&lt;&gt;""),"","SELECT '"&amp;BA154&amp;"',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4" s="57" t="s">
        <v>0</v>
      </c>
      <c r="BV154" s="172"/>
      <c r="BW154" s="172"/>
      <c r="BX154" s="172"/>
      <c r="BY154" s="57" t="s">
        <v>0</v>
      </c>
      <c r="BZ154" s="62" t="str">
        <f t="shared" si="163"/>
        <v>Monika – Pavić – OK Vihor – Ž14</v>
      </c>
      <c r="CA154" s="63">
        <f t="shared" si="198"/>
        <v>830</v>
      </c>
      <c r="CB154" s="57" t="s">
        <v>0</v>
      </c>
      <c r="CC154" s="62" t="str">
        <f t="shared" si="164"/>
        <v>Monika – Pavić – OK Vihor</v>
      </c>
      <c r="CD154" s="63">
        <f t="shared" si="199"/>
        <v>830</v>
      </c>
      <c r="CE154" s="57" t="s">
        <v>0</v>
      </c>
      <c r="CF154" s="62" t="str">
        <f t="shared" si="165"/>
        <v>Monika – Pavić</v>
      </c>
      <c r="CG154" s="63">
        <f t="shared" si="200"/>
        <v>830</v>
      </c>
      <c r="CH154" s="57" t="s">
        <v>0</v>
      </c>
      <c r="CI154" s="68">
        <f t="shared" si="201"/>
        <v>830</v>
      </c>
      <c r="CJ154" s="86" cm="1">
        <f t="array" ref="CJ154">IF(CI154="","",INDEX(imePrezime_id,CI154,0))</f>
        <v>1530</v>
      </c>
      <c r="CK154" s="63" t="str">
        <f t="shared" si="166"/>
        <v/>
      </c>
      <c r="CL154" s="57" t="s">
        <v>0</v>
      </c>
      <c r="CM154" s="23" t="str">
        <f t="shared" si="167"/>
        <v/>
      </c>
      <c r="CN154" s="57" t="s">
        <v>0</v>
      </c>
      <c r="CO154" s="149"/>
      <c r="CP154" s="57" t="s">
        <v>0</v>
      </c>
      <c r="CQ154" s="62" t="str">
        <f t="shared" si="168"/>
        <v/>
      </c>
      <c r="CR154" s="86" t="str">
        <f>IF(CO154="","",MAX(CR$11:CR153)+1)</f>
        <v/>
      </c>
      <c r="CS154" s="63" t="str">
        <f t="shared" si="169"/>
        <v/>
      </c>
      <c r="CT154" s="57" t="s">
        <v>0</v>
      </c>
      <c r="CU154" s="23" t="str">
        <f t="shared" si="202"/>
        <v/>
      </c>
      <c r="CV154" s="57" t="s">
        <v>0</v>
      </c>
      <c r="CW154" s="72" t="str">
        <f>IF(AND(CG154="NEMA",CK154=""),MAX(CW$11:CW153)+1,"")</f>
        <v/>
      </c>
      <c r="CX154" t="s">
        <v>0</v>
      </c>
      <c r="CY154" s="152" t="str">
        <f t="shared" si="170"/>
        <v>Ž</v>
      </c>
      <c r="CZ154" t="s">
        <v>0</v>
      </c>
      <c r="DA154" s="62" t="str">
        <f t="shared" si="171"/>
        <v/>
      </c>
      <c r="DB154" s="79" t="str">
        <f t="shared" si="172"/>
        <v/>
      </c>
      <c r="DC154" t="s">
        <v>0</v>
      </c>
      <c r="DD154" s="23" t="str">
        <f t="shared" si="203"/>
        <v/>
      </c>
      <c r="DE154" s="57" t="s">
        <v>0</v>
      </c>
      <c r="DF154" s="95" t="str">
        <f t="shared" si="173"/>
        <v>ime-pre-klu-kat</v>
      </c>
      <c r="DG154" s="57" t="s">
        <v>0</v>
      </c>
      <c r="DH154" s="68">
        <f>IF(BZ154="","",MAX(DH$11:DH153)+1)</f>
        <v>1120</v>
      </c>
      <c r="DI154" s="86">
        <f t="shared" si="174"/>
        <v>1006</v>
      </c>
      <c r="DJ154" s="86">
        <f t="shared" si="204"/>
        <v>1530</v>
      </c>
      <c r="DK154" s="86">
        <f t="shared" si="175"/>
        <v>2183</v>
      </c>
      <c r="DL154" s="86">
        <f t="shared" si="176"/>
        <v>1</v>
      </c>
      <c r="DM154" s="86">
        <f t="shared" si="177"/>
        <v>1</v>
      </c>
      <c r="DN154" s="86">
        <f t="shared" si="205"/>
        <v>1</v>
      </c>
      <c r="DO154" s="86"/>
      <c r="DP154" s="86"/>
      <c r="DQ154" s="86"/>
      <c r="DR154" s="63" t="e">
        <f>IF(#REF!="","",#REF!)</f>
        <v>#REF!</v>
      </c>
      <c r="DS154" s="57" t="s">
        <v>0</v>
      </c>
    </row>
    <row r="155" spans="1:123" x14ac:dyDescent="0.25">
      <c r="A155" t="s">
        <v>0</v>
      </c>
      <c r="B155" s="62" t="str">
        <f>IF(csv!E146="","",csv!S146)</f>
        <v>Ž14</v>
      </c>
      <c r="C155" s="36" t="s">
        <v>0</v>
      </c>
      <c r="D155" s="36" t="str">
        <f>IF(csv!E146="","",csv!E146)</f>
        <v>Lucija</v>
      </c>
      <c r="E155" s="36" t="str">
        <f>IF(csv!D146="","",csv!D146)</f>
        <v>Hercigonja</v>
      </c>
      <c r="F155" s="36" t="s">
        <v>0</v>
      </c>
      <c r="G155" s="86" t="str">
        <f>IF(csv!L146="","",csv!L146)</f>
        <v>54:13</v>
      </c>
      <c r="H155" s="86" t="str">
        <f>IF(csv!M146="","",csv!M146)</f>
        <v>0</v>
      </c>
      <c r="I155" s="36" t="s">
        <v>0</v>
      </c>
      <c r="J155" s="36" t="str">
        <f>IF(csv!O146="","",csv!O146)</f>
        <v>KAP</v>
      </c>
      <c r="K155" s="36" t="str">
        <f>IF(csv!P146="","",csv!P146)</f>
        <v>OK Kapela</v>
      </c>
      <c r="L155" s="36" t="s">
        <v>0</v>
      </c>
      <c r="M155" s="79" t="str">
        <f>IF(csv!Q146="","",csv!Q146)</f>
        <v>CRO</v>
      </c>
      <c r="N155" s="57" t="s">
        <v>0</v>
      </c>
      <c r="O155" s="62" t="str">
        <f>IF(csv!E146="","",csv!S146)</f>
        <v>Ž14</v>
      </c>
      <c r="P155" s="86">
        <f>IF(O155="","",IF(COUNTIF(O$11:O154,O155)=0,P154+1,P154))</f>
        <v>14</v>
      </c>
      <c r="Q155" s="102">
        <f t="shared" si="152"/>
        <v>121</v>
      </c>
      <c r="R155" s="103" t="str" cm="1">
        <f t="array" ref="R155">IF(S155="","",INDEX(natjecanjeStaze_naziv,MATCH(S155,natjecanjeStaze_stazaId,0)))</f>
        <v>M14 – Ž14</v>
      </c>
      <c r="S155" s="63">
        <f t="shared" si="153"/>
        <v>1006</v>
      </c>
      <c r="T155" s="57" t="s">
        <v>0</v>
      </c>
      <c r="U155" s="191" t="str">
        <f t="shared" si="154"/>
        <v>Ž14</v>
      </c>
      <c r="V155" s="57" t="s">
        <v>0</v>
      </c>
      <c r="W155" s="62" t="str">
        <f t="shared" si="178"/>
        <v>CRO</v>
      </c>
      <c r="X155" s="86">
        <f t="shared" si="155"/>
        <v>1</v>
      </c>
      <c r="Y155" s="36" t="str">
        <f t="shared" si="179"/>
        <v/>
      </c>
      <c r="Z155" s="79" t="str">
        <f>IF(Y155="","",MAX(Z$11:Z154)+1)</f>
        <v/>
      </c>
      <c r="AA155" s="57" t="s">
        <v>0</v>
      </c>
      <c r="AB155" s="149"/>
      <c r="AC155" s="57" t="s">
        <v>0</v>
      </c>
      <c r="AD155" s="23" t="str">
        <f t="shared" si="180"/>
        <v/>
      </c>
      <c r="AE155" s="57" t="s">
        <v>0</v>
      </c>
      <c r="AF155" s="191" t="str">
        <f t="shared" si="181"/>
        <v>CRO</v>
      </c>
      <c r="AG155" s="57" t="s">
        <v>0</v>
      </c>
      <c r="AH155" s="62" t="str">
        <f t="shared" si="182"/>
        <v>KAP</v>
      </c>
      <c r="AI155" s="36" t="str">
        <f t="shared" si="183"/>
        <v>OK Kapela</v>
      </c>
      <c r="AJ155" s="86" t="str">
        <f t="shared" si="156"/>
        <v/>
      </c>
      <c r="AK155" s="36" t="str" cm="1">
        <f t="array" ref="AK155">IF(AJ155="",""&amp;AI155,IF(AJ155="NEMA",AI155,INDEX(klub_naziv,MATCH(INDEX(klubAlias_klubId,AJ155),klub_id,0))))</f>
        <v>OK Kapela</v>
      </c>
      <c r="AL155" s="36" t="str" cm="1">
        <f t="array" ref="AL155">IFERROR(INDEX(registarNatjecatelji,CG155,4),"")</f>
        <v>OK Kapela</v>
      </c>
      <c r="AM155" s="86" t="str">
        <f t="shared" si="184"/>
        <v/>
      </c>
      <c r="AN155" s="79" t="str">
        <f t="shared" si="185"/>
        <v>OK Kapela</v>
      </c>
      <c r="AO155" s="57" t="s">
        <v>0</v>
      </c>
      <c r="AP155" s="95" t="str">
        <f>IF(AJ155&lt;&gt;"NEMA","",IF(IFERROR(MATCH(AI155,AI$11:AI154,0),0)&lt;&gt;0,"",AI155))</f>
        <v/>
      </c>
      <c r="AQ155" s="57" t="s">
        <v>0</v>
      </c>
      <c r="AR155" s="149"/>
      <c r="AS155" s="57" t="s">
        <v>0</v>
      </c>
      <c r="AT155" s="62" t="str">
        <f t="shared" si="186"/>
        <v/>
      </c>
      <c r="AU155" s="36" t="str">
        <f>IF(AT155="","",MAX(AU$11:AU154)+1)</f>
        <v/>
      </c>
      <c r="AV155" s="36" t="str">
        <f t="shared" si="187"/>
        <v/>
      </c>
      <c r="AW155" s="36" t="str">
        <f t="shared" si="188"/>
        <v/>
      </c>
      <c r="AX155" s="36" t="str">
        <f>IF(AR155="","",MAX(AX$11:AX154)+1)</f>
        <v/>
      </c>
      <c r="AY155" s="103" t="str">
        <f t="shared" si="189"/>
        <v/>
      </c>
      <c r="AZ155" s="79" t="str">
        <f t="shared" si="190"/>
        <v/>
      </c>
      <c r="BA155" s="57" t="s">
        <v>0</v>
      </c>
      <c r="BB155" s="23" t="str">
        <f t="shared" si="191"/>
        <v/>
      </c>
      <c r="BC155" s="57" t="s">
        <v>0</v>
      </c>
      <c r="BD155" s="191" t="str">
        <f t="shared" si="192"/>
        <v>OK Kapela</v>
      </c>
      <c r="BE155" s="57" t="s">
        <v>0</v>
      </c>
      <c r="BF155" s="68" t="str">
        <f t="shared" si="193"/>
        <v>54:13</v>
      </c>
      <c r="BG155" s="102" t="str">
        <f t="shared" si="194"/>
        <v>0</v>
      </c>
      <c r="BH155" s="238">
        <f t="shared" si="195"/>
        <v>3253</v>
      </c>
      <c r="BI155" s="239">
        <f t="shared" si="157"/>
        <v>1</v>
      </c>
      <c r="BJ155" s="57" t="s">
        <v>0</v>
      </c>
      <c r="BK155" s="62" t="str">
        <f t="shared" si="196"/>
        <v>Lucija</v>
      </c>
      <c r="BL155" s="36" t="str">
        <f t="shared" si="197"/>
        <v>Hercigonja</v>
      </c>
      <c r="BM155" s="86">
        <f t="shared" si="158"/>
        <v>1467</v>
      </c>
      <c r="BN155" s="86" t="str">
        <f t="shared" si="159"/>
        <v/>
      </c>
      <c r="BO155" s="36" t="str">
        <f t="shared" si="160"/>
        <v>Lucija</v>
      </c>
      <c r="BP155" s="79" t="str">
        <f t="shared" si="161"/>
        <v>Hercigonja</v>
      </c>
      <c r="BQ155" s="57" t="s">
        <v>0</v>
      </c>
      <c r="BR155" s="95" t="str">
        <f t="shared" si="162"/>
        <v/>
      </c>
      <c r="BS155" s="57" t="s">
        <v>0</v>
      </c>
      <c r="BT155" s="23" t="str">
        <f>IF(OR(BB155&lt;&gt;"NEMA",BR155&lt;&gt;""),"","SELECT '"&amp;BA155&amp;"',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5" s="57" t="s">
        <v>0</v>
      </c>
      <c r="BV155" s="172"/>
      <c r="BW155" s="172"/>
      <c r="BX155" s="172"/>
      <c r="BY155" s="57" t="s">
        <v>0</v>
      </c>
      <c r="BZ155" s="62" t="str">
        <f t="shared" si="163"/>
        <v>Lucija – Hercigonja – OK Kapela – Ž14</v>
      </c>
      <c r="CA155" s="63">
        <f t="shared" si="198"/>
        <v>249</v>
      </c>
      <c r="CB155" s="57" t="s">
        <v>0</v>
      </c>
      <c r="CC155" s="62" t="str">
        <f t="shared" si="164"/>
        <v>Lucija – Hercigonja – OK Kapela</v>
      </c>
      <c r="CD155" s="63">
        <f t="shared" si="199"/>
        <v>249</v>
      </c>
      <c r="CE155" s="57" t="s">
        <v>0</v>
      </c>
      <c r="CF155" s="62" t="str">
        <f t="shared" si="165"/>
        <v>Lucija – Hercigonja</v>
      </c>
      <c r="CG155" s="63">
        <f t="shared" si="200"/>
        <v>249</v>
      </c>
      <c r="CH155" s="57" t="s">
        <v>0</v>
      </c>
      <c r="CI155" s="68">
        <f t="shared" si="201"/>
        <v>249</v>
      </c>
      <c r="CJ155" s="86" cm="1">
        <f t="array" ref="CJ155">IF(CI155="","",INDEX(imePrezime_id,CI155,0))</f>
        <v>1467</v>
      </c>
      <c r="CK155" s="63" t="str">
        <f t="shared" si="166"/>
        <v/>
      </c>
      <c r="CL155" s="57" t="s">
        <v>0</v>
      </c>
      <c r="CM155" s="23" t="str">
        <f t="shared" si="167"/>
        <v/>
      </c>
      <c r="CN155" s="57" t="s">
        <v>0</v>
      </c>
      <c r="CO155" s="149"/>
      <c r="CP155" s="57" t="s">
        <v>0</v>
      </c>
      <c r="CQ155" s="62" t="str">
        <f t="shared" si="168"/>
        <v/>
      </c>
      <c r="CR155" s="86" t="str">
        <f>IF(CO155="","",MAX(CR$11:CR154)+1)</f>
        <v/>
      </c>
      <c r="CS155" s="63" t="str">
        <f t="shared" si="169"/>
        <v/>
      </c>
      <c r="CT155" s="57" t="s">
        <v>0</v>
      </c>
      <c r="CU155" s="23" t="str">
        <f t="shared" si="202"/>
        <v/>
      </c>
      <c r="CV155" s="57" t="s">
        <v>0</v>
      </c>
      <c r="CW155" s="72" t="str">
        <f>IF(AND(CG155="NEMA",CK155=""),MAX(CW$11:CW154)+1,"")</f>
        <v/>
      </c>
      <c r="CX155" t="s">
        <v>0</v>
      </c>
      <c r="CY155" s="152" t="str">
        <f t="shared" si="170"/>
        <v>Ž</v>
      </c>
      <c r="CZ155" t="s">
        <v>0</v>
      </c>
      <c r="DA155" s="62" t="str">
        <f t="shared" si="171"/>
        <v/>
      </c>
      <c r="DB155" s="79" t="str">
        <f t="shared" si="172"/>
        <v/>
      </c>
      <c r="DC155" t="s">
        <v>0</v>
      </c>
      <c r="DD155" s="23" t="str">
        <f t="shared" si="203"/>
        <v/>
      </c>
      <c r="DE155" s="57" t="s">
        <v>0</v>
      </c>
      <c r="DF155" s="95" t="str">
        <f t="shared" si="173"/>
        <v>ime-pre-klu-kat</v>
      </c>
      <c r="DG155" s="57" t="s">
        <v>0</v>
      </c>
      <c r="DH155" s="68">
        <f>IF(BZ155="","",MAX(DH$11:DH154)+1)</f>
        <v>1121</v>
      </c>
      <c r="DI155" s="86">
        <f t="shared" si="174"/>
        <v>1006</v>
      </c>
      <c r="DJ155" s="86">
        <f t="shared" si="204"/>
        <v>1467</v>
      </c>
      <c r="DK155" s="86">
        <f t="shared" si="175"/>
        <v>3253</v>
      </c>
      <c r="DL155" s="86">
        <f t="shared" si="176"/>
        <v>1</v>
      </c>
      <c r="DM155" s="86">
        <f t="shared" si="177"/>
        <v>1</v>
      </c>
      <c r="DN155" s="86">
        <f t="shared" si="205"/>
        <v>1</v>
      </c>
      <c r="DO155" s="86"/>
      <c r="DP155" s="86"/>
      <c r="DQ155" s="86"/>
      <c r="DR155" s="63" t="e">
        <f>IF(#REF!="","",#REF!)</f>
        <v>#REF!</v>
      </c>
      <c r="DS155" s="57" t="s">
        <v>0</v>
      </c>
    </row>
    <row r="156" spans="1:123" x14ac:dyDescent="0.25">
      <c r="A156" t="s">
        <v>0</v>
      </c>
      <c r="B156" s="62" t="str">
        <f>IF(csv!E147="","",csv!S147)</f>
        <v>Ž14</v>
      </c>
      <c r="C156" s="36" t="s">
        <v>0</v>
      </c>
      <c r="D156" s="36" t="str">
        <f>IF(csv!E147="","",csv!E147)</f>
        <v>Vacant</v>
      </c>
      <c r="E156" s="36" t="str">
        <f>IF(csv!D147="","",csv!D147)</f>
        <v/>
      </c>
      <c r="F156" s="36" t="s">
        <v>0</v>
      </c>
      <c r="G156" s="86" t="str">
        <f>IF(csv!L147="","",csv!L147)</f>
        <v/>
      </c>
      <c r="H156" s="86" t="str">
        <f>IF(csv!M147="","",csv!M147)</f>
        <v>0</v>
      </c>
      <c r="I156" s="36" t="s">
        <v>0</v>
      </c>
      <c r="J156" s="36" t="str">
        <f>IF(csv!O147="","",csv!O147)</f>
        <v/>
      </c>
      <c r="K156" s="36" t="str">
        <f>IF(csv!P147="","",csv!P147)</f>
        <v/>
      </c>
      <c r="L156" s="36" t="s">
        <v>0</v>
      </c>
      <c r="M156" s="79" t="str">
        <f>IF(csv!Q147="","",csv!Q147)</f>
        <v/>
      </c>
      <c r="N156" s="57" t="s">
        <v>0</v>
      </c>
      <c r="O156" s="62" t="str">
        <f>IF(csv!E147="","",csv!S147)</f>
        <v>Ž14</v>
      </c>
      <c r="P156" s="86">
        <f>IF(O156="","",IF(COUNTIF(O$11:O155,O156)=0,P155+1,P155))</f>
        <v>14</v>
      </c>
      <c r="Q156" s="102">
        <f t="shared" si="152"/>
        <v>121</v>
      </c>
      <c r="R156" s="103" t="str" cm="1">
        <f t="array" ref="R156">IF(S156="","",INDEX(natjecanjeStaze_naziv,MATCH(S156,natjecanjeStaze_stazaId,0)))</f>
        <v/>
      </c>
      <c r="S156" s="63" t="str">
        <f t="shared" si="153"/>
        <v/>
      </c>
      <c r="T156" s="57" t="s">
        <v>0</v>
      </c>
      <c r="U156" s="191" t="str">
        <f t="shared" si="154"/>
        <v>Ž14</v>
      </c>
      <c r="V156" s="57" t="s">
        <v>0</v>
      </c>
      <c r="W156" s="62" t="str">
        <f t="shared" si="178"/>
        <v/>
      </c>
      <c r="X156" s="86" t="str">
        <f t="shared" si="155"/>
        <v/>
      </c>
      <c r="Y156" s="36" t="str">
        <f t="shared" si="179"/>
        <v/>
      </c>
      <c r="Z156" s="79" t="str">
        <f>IF(Y156="","",MAX(Z$11:Z155)+1)</f>
        <v/>
      </c>
      <c r="AA156" s="57" t="s">
        <v>0</v>
      </c>
      <c r="AB156" s="149"/>
      <c r="AC156" s="57" t="s">
        <v>0</v>
      </c>
      <c r="AD156" s="23" t="str">
        <f t="shared" si="180"/>
        <v/>
      </c>
      <c r="AE156" s="57" t="s">
        <v>0</v>
      </c>
      <c r="AF156" s="191" t="str">
        <f t="shared" si="181"/>
        <v/>
      </c>
      <c r="AG156" s="57" t="s">
        <v>0</v>
      </c>
      <c r="AH156" s="62" t="str">
        <f t="shared" si="182"/>
        <v/>
      </c>
      <c r="AI156" s="36" t="str">
        <f t="shared" si="183"/>
        <v/>
      </c>
      <c r="AJ156" s="86" t="str">
        <f t="shared" si="156"/>
        <v/>
      </c>
      <c r="AK156" s="36" t="str" cm="1">
        <f t="array" ref="AK156">IF(AJ156="",""&amp;AI156,IF(AJ156="NEMA",AI156,INDEX(klub_naziv,MATCH(INDEX(klubAlias_klubId,AJ156),klub_id,0))))</f>
        <v/>
      </c>
      <c r="AL156" s="36" t="str" cm="1">
        <f t="array" ref="AL156">IFERROR(INDEX(registarNatjecatelji,CG156,4),"")</f>
        <v/>
      </c>
      <c r="AM156" s="86" t="str">
        <f t="shared" si="184"/>
        <v/>
      </c>
      <c r="AN156" s="79" t="str">
        <f t="shared" si="185"/>
        <v/>
      </c>
      <c r="AO156" s="57" t="s">
        <v>0</v>
      </c>
      <c r="AP156" s="95" t="str">
        <f>IF(AJ156&lt;&gt;"NEMA","",IF(IFERROR(MATCH(AI156,AI$11:AI155,0),0)&lt;&gt;0,"",AI156))</f>
        <v/>
      </c>
      <c r="AQ156" s="57" t="s">
        <v>0</v>
      </c>
      <c r="AR156" s="149"/>
      <c r="AS156" s="57" t="s">
        <v>0</v>
      </c>
      <c r="AT156" s="62" t="str">
        <f t="shared" si="186"/>
        <v/>
      </c>
      <c r="AU156" s="36" t="str">
        <f>IF(AT156="","",MAX(AU$11:AU155)+1)</f>
        <v/>
      </c>
      <c r="AV156" s="36" t="str">
        <f t="shared" si="187"/>
        <v/>
      </c>
      <c r="AW156" s="36" t="str">
        <f t="shared" si="188"/>
        <v/>
      </c>
      <c r="AX156" s="36" t="str">
        <f>IF(AR156="","",MAX(AX$11:AX155)+1)</f>
        <v/>
      </c>
      <c r="AY156" s="103" t="str">
        <f t="shared" si="189"/>
        <v/>
      </c>
      <c r="AZ156" s="79" t="str">
        <f t="shared" si="190"/>
        <v/>
      </c>
      <c r="BA156" s="57" t="s">
        <v>0</v>
      </c>
      <c r="BB156" s="23" t="str">
        <f t="shared" si="191"/>
        <v/>
      </c>
      <c r="BC156" s="57" t="s">
        <v>0</v>
      </c>
      <c r="BD156" s="191" t="str">
        <f t="shared" si="192"/>
        <v/>
      </c>
      <c r="BE156" s="57" t="s">
        <v>0</v>
      </c>
      <c r="BF156" s="68" t="str">
        <f t="shared" si="193"/>
        <v/>
      </c>
      <c r="BG156" s="102" t="str">
        <f t="shared" si="194"/>
        <v>0</v>
      </c>
      <c r="BH156" s="238" t="str">
        <f t="shared" si="195"/>
        <v/>
      </c>
      <c r="BI156" s="239" t="str">
        <f t="shared" si="157"/>
        <v/>
      </c>
      <c r="BJ156" s="57" t="s">
        <v>0</v>
      </c>
      <c r="BK156" s="62" t="str">
        <f t="shared" si="196"/>
        <v>Vacant</v>
      </c>
      <c r="BL156" s="36" t="str">
        <f t="shared" si="197"/>
        <v/>
      </c>
      <c r="BM156" s="86" t="str">
        <f t="shared" si="158"/>
        <v/>
      </c>
      <c r="BN156" s="86" t="str">
        <f t="shared" si="159"/>
        <v/>
      </c>
      <c r="BO156" s="36" t="str">
        <f t="shared" si="160"/>
        <v/>
      </c>
      <c r="BP156" s="79" t="str">
        <f t="shared" si="161"/>
        <v/>
      </c>
      <c r="BQ156" s="57" t="s">
        <v>0</v>
      </c>
      <c r="BR156" s="95" t="str">
        <f t="shared" si="162"/>
        <v/>
      </c>
      <c r="BS156" s="57" t="s">
        <v>0</v>
      </c>
      <c r="BT156" s="23" t="str">
        <f>IF(OR(BB156&lt;&gt;"NEMA",BR156&lt;&gt;""),"","SELECT '"&amp;BA156&amp;"',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6" s="57" t="s">
        <v>0</v>
      </c>
      <c r="BV156" s="172"/>
      <c r="BW156" s="172"/>
      <c r="BX156" s="172"/>
      <c r="BY156" s="57" t="s">
        <v>0</v>
      </c>
      <c r="BZ156" s="62" t="str">
        <f t="shared" si="163"/>
        <v/>
      </c>
      <c r="CA156" s="63" t="str">
        <f t="shared" si="198"/>
        <v/>
      </c>
      <c r="CB156" s="57" t="s">
        <v>0</v>
      </c>
      <c r="CC156" s="62" t="str">
        <f t="shared" si="164"/>
        <v/>
      </c>
      <c r="CD156" s="63" t="str">
        <f t="shared" si="199"/>
        <v/>
      </c>
      <c r="CE156" s="57" t="s">
        <v>0</v>
      </c>
      <c r="CF156" s="62" t="str">
        <f t="shared" si="165"/>
        <v/>
      </c>
      <c r="CG156" s="63" t="str">
        <f t="shared" si="200"/>
        <v/>
      </c>
      <c r="CH156" s="57" t="s">
        <v>0</v>
      </c>
      <c r="CI156" s="68" t="str">
        <f t="shared" si="201"/>
        <v/>
      </c>
      <c r="CJ156" s="86" t="str" cm="1">
        <f t="array" ref="CJ156">IF(CI156="","",INDEX(imePrezime_id,CI156,0))</f>
        <v/>
      </c>
      <c r="CK156" s="63" t="str">
        <f t="shared" si="166"/>
        <v/>
      </c>
      <c r="CL156" s="57" t="s">
        <v>0</v>
      </c>
      <c r="CM156" s="23" t="str">
        <f t="shared" si="167"/>
        <v/>
      </c>
      <c r="CN156" s="57" t="s">
        <v>0</v>
      </c>
      <c r="CO156" s="149"/>
      <c r="CP156" s="57" t="s">
        <v>0</v>
      </c>
      <c r="CQ156" s="62" t="str">
        <f t="shared" si="168"/>
        <v/>
      </c>
      <c r="CR156" s="86" t="str">
        <f>IF(CO156="","",MAX(CR$11:CR155)+1)</f>
        <v/>
      </c>
      <c r="CS156" s="63" t="str">
        <f t="shared" si="169"/>
        <v/>
      </c>
      <c r="CT156" s="57" t="s">
        <v>0</v>
      </c>
      <c r="CU156" s="23" t="str">
        <f t="shared" si="202"/>
        <v/>
      </c>
      <c r="CV156" s="57" t="s">
        <v>0</v>
      </c>
      <c r="CW156" s="72" t="str">
        <f>IF(AND(CG156="NEMA",CK156=""),MAX(CW$11:CW155)+1,"")</f>
        <v/>
      </c>
      <c r="CX156" t="s">
        <v>0</v>
      </c>
      <c r="CY156" s="152" t="str">
        <f t="shared" si="170"/>
        <v>Ž</v>
      </c>
      <c r="CZ156" t="s">
        <v>0</v>
      </c>
      <c r="DA156" s="62" t="str">
        <f t="shared" si="171"/>
        <v/>
      </c>
      <c r="DB156" s="79" t="str">
        <f t="shared" si="172"/>
        <v/>
      </c>
      <c r="DC156" t="s">
        <v>0</v>
      </c>
      <c r="DD156" s="23" t="str">
        <f t="shared" si="203"/>
        <v/>
      </c>
      <c r="DE156" s="57" t="s">
        <v>0</v>
      </c>
      <c r="DF156" s="95" t="str">
        <f t="shared" si="173"/>
        <v/>
      </c>
      <c r="DG156" s="57" t="s">
        <v>0</v>
      </c>
      <c r="DH156" s="68" t="str">
        <f>IF(BZ156="","",MAX(DH$11:DH155)+1)</f>
        <v/>
      </c>
      <c r="DI156" s="86" t="str">
        <f t="shared" si="174"/>
        <v/>
      </c>
      <c r="DJ156" s="86" t="str">
        <f t="shared" si="204"/>
        <v/>
      </c>
      <c r="DK156" s="86" t="str">
        <f t="shared" si="175"/>
        <v/>
      </c>
      <c r="DL156" s="86" t="str">
        <f t="shared" si="176"/>
        <v/>
      </c>
      <c r="DM156" s="86" t="str">
        <f t="shared" si="177"/>
        <v/>
      </c>
      <c r="DN156" s="86" t="str">
        <f t="shared" si="205"/>
        <v/>
      </c>
      <c r="DO156" s="86"/>
      <c r="DP156" s="86"/>
      <c r="DQ156" s="86"/>
      <c r="DR156" s="63" t="e">
        <f>IF(#REF!="","",#REF!)</f>
        <v>#REF!</v>
      </c>
      <c r="DS156" s="57" t="s">
        <v>0</v>
      </c>
    </row>
    <row r="157" spans="1:123" x14ac:dyDescent="0.25">
      <c r="A157" t="s">
        <v>0</v>
      </c>
      <c r="B157" s="62" t="str">
        <f>IF(csv!E148="","",csv!S148)</f>
        <v>Ž14</v>
      </c>
      <c r="C157" s="36" t="s">
        <v>0</v>
      </c>
      <c r="D157" s="36" t="str">
        <f>IF(csv!E148="","",csv!E148)</f>
        <v>Vacant</v>
      </c>
      <c r="E157" s="36" t="str">
        <f>IF(csv!D148="","",csv!D148)</f>
        <v/>
      </c>
      <c r="F157" s="36" t="s">
        <v>0</v>
      </c>
      <c r="G157" s="86" t="str">
        <f>IF(csv!L148="","",csv!L148)</f>
        <v/>
      </c>
      <c r="H157" s="86" t="str">
        <f>IF(csv!M148="","",csv!M148)</f>
        <v>0</v>
      </c>
      <c r="I157" s="36" t="s">
        <v>0</v>
      </c>
      <c r="J157" s="36" t="str">
        <f>IF(csv!O148="","",csv!O148)</f>
        <v/>
      </c>
      <c r="K157" s="36" t="str">
        <f>IF(csv!P148="","",csv!P148)</f>
        <v/>
      </c>
      <c r="L157" s="36" t="s">
        <v>0</v>
      </c>
      <c r="M157" s="79" t="str">
        <f>IF(csv!Q148="","",csv!Q148)</f>
        <v/>
      </c>
      <c r="N157" s="57" t="s">
        <v>0</v>
      </c>
      <c r="O157" s="62" t="str">
        <f>IF(csv!E148="","",csv!S148)</f>
        <v>Ž14</v>
      </c>
      <c r="P157" s="86">
        <f>IF(O157="","",IF(COUNTIF(O$11:O156,O157)=0,P156+1,P156))</f>
        <v>14</v>
      </c>
      <c r="Q157" s="102">
        <f t="shared" si="152"/>
        <v>121</v>
      </c>
      <c r="R157" s="103" t="str" cm="1">
        <f t="array" ref="R157">IF(S157="","",INDEX(natjecanjeStaze_naziv,MATCH(S157,natjecanjeStaze_stazaId,0)))</f>
        <v/>
      </c>
      <c r="S157" s="63" t="str">
        <f t="shared" si="153"/>
        <v/>
      </c>
      <c r="T157" s="57" t="s">
        <v>0</v>
      </c>
      <c r="U157" s="191" t="str">
        <f t="shared" si="154"/>
        <v>Ž14</v>
      </c>
      <c r="V157" s="57" t="s">
        <v>0</v>
      </c>
      <c r="W157" s="62" t="str">
        <f t="shared" si="178"/>
        <v/>
      </c>
      <c r="X157" s="86" t="str">
        <f t="shared" si="155"/>
        <v/>
      </c>
      <c r="Y157" s="36" t="str">
        <f t="shared" si="179"/>
        <v/>
      </c>
      <c r="Z157" s="79" t="str">
        <f>IF(Y157="","",MAX(Z$11:Z156)+1)</f>
        <v/>
      </c>
      <c r="AA157" s="57" t="s">
        <v>0</v>
      </c>
      <c r="AB157" s="149"/>
      <c r="AC157" s="57" t="s">
        <v>0</v>
      </c>
      <c r="AD157" s="23" t="str">
        <f t="shared" si="180"/>
        <v/>
      </c>
      <c r="AE157" s="57" t="s">
        <v>0</v>
      </c>
      <c r="AF157" s="191" t="str">
        <f t="shared" si="181"/>
        <v/>
      </c>
      <c r="AG157" s="57" t="s">
        <v>0</v>
      </c>
      <c r="AH157" s="62" t="str">
        <f t="shared" si="182"/>
        <v/>
      </c>
      <c r="AI157" s="36" t="str">
        <f t="shared" si="183"/>
        <v/>
      </c>
      <c r="AJ157" s="86" t="str">
        <f t="shared" si="156"/>
        <v/>
      </c>
      <c r="AK157" s="36" t="str" cm="1">
        <f t="array" ref="AK157">IF(AJ157="",""&amp;AI157,IF(AJ157="NEMA",AI157,INDEX(klub_naziv,MATCH(INDEX(klubAlias_klubId,AJ157),klub_id,0))))</f>
        <v/>
      </c>
      <c r="AL157" s="36" t="str" cm="1">
        <f t="array" ref="AL157">IFERROR(INDEX(registarNatjecatelji,CG157,4),"")</f>
        <v/>
      </c>
      <c r="AM157" s="86" t="str">
        <f t="shared" si="184"/>
        <v/>
      </c>
      <c r="AN157" s="79" t="str">
        <f t="shared" si="185"/>
        <v/>
      </c>
      <c r="AO157" s="57" t="s">
        <v>0</v>
      </c>
      <c r="AP157" s="95" t="str">
        <f>IF(AJ157&lt;&gt;"NEMA","",IF(IFERROR(MATCH(AI157,AI$11:AI156,0),0)&lt;&gt;0,"",AI157))</f>
        <v/>
      </c>
      <c r="AQ157" s="57" t="s">
        <v>0</v>
      </c>
      <c r="AR157" s="149"/>
      <c r="AS157" s="57" t="s">
        <v>0</v>
      </c>
      <c r="AT157" s="62" t="str">
        <f t="shared" si="186"/>
        <v/>
      </c>
      <c r="AU157" s="36" t="str">
        <f>IF(AT157="","",MAX(AU$11:AU156)+1)</f>
        <v/>
      </c>
      <c r="AV157" s="36" t="str">
        <f t="shared" si="187"/>
        <v/>
      </c>
      <c r="AW157" s="36" t="str">
        <f t="shared" si="188"/>
        <v/>
      </c>
      <c r="AX157" s="36" t="str">
        <f>IF(AR157="","",MAX(AX$11:AX156)+1)</f>
        <v/>
      </c>
      <c r="AY157" s="103" t="str">
        <f t="shared" si="189"/>
        <v/>
      </c>
      <c r="AZ157" s="79" t="str">
        <f t="shared" si="190"/>
        <v/>
      </c>
      <c r="BA157" s="57" t="s">
        <v>0</v>
      </c>
      <c r="BB157" s="23" t="str">
        <f t="shared" si="191"/>
        <v/>
      </c>
      <c r="BC157" s="57" t="s">
        <v>0</v>
      </c>
      <c r="BD157" s="191" t="str">
        <f t="shared" si="192"/>
        <v/>
      </c>
      <c r="BE157" s="57" t="s">
        <v>0</v>
      </c>
      <c r="BF157" s="68" t="str">
        <f t="shared" si="193"/>
        <v/>
      </c>
      <c r="BG157" s="102" t="str">
        <f t="shared" si="194"/>
        <v>0</v>
      </c>
      <c r="BH157" s="238" t="str">
        <f t="shared" si="195"/>
        <v/>
      </c>
      <c r="BI157" s="239" t="str">
        <f t="shared" si="157"/>
        <v/>
      </c>
      <c r="BJ157" s="57" t="s">
        <v>0</v>
      </c>
      <c r="BK157" s="62" t="str">
        <f t="shared" si="196"/>
        <v>Vacant</v>
      </c>
      <c r="BL157" s="36" t="str">
        <f t="shared" si="197"/>
        <v/>
      </c>
      <c r="BM157" s="86" t="str">
        <f t="shared" si="158"/>
        <v/>
      </c>
      <c r="BN157" s="86" t="str">
        <f t="shared" si="159"/>
        <v/>
      </c>
      <c r="BO157" s="36" t="str">
        <f t="shared" si="160"/>
        <v/>
      </c>
      <c r="BP157" s="79" t="str">
        <f t="shared" si="161"/>
        <v/>
      </c>
      <c r="BQ157" s="57" t="s">
        <v>0</v>
      </c>
      <c r="BR157" s="95" t="str">
        <f t="shared" si="162"/>
        <v/>
      </c>
      <c r="BS157" s="57" t="s">
        <v>0</v>
      </c>
      <c r="BT157" s="23" t="str">
        <f>IF(OR(BB157&lt;&gt;"NEMA",BR157&lt;&gt;""),"","SELECT '"&amp;BA157&amp;"',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7" s="57" t="s">
        <v>0</v>
      </c>
      <c r="BV157" s="172"/>
      <c r="BW157" s="172"/>
      <c r="BX157" s="172"/>
      <c r="BY157" s="57" t="s">
        <v>0</v>
      </c>
      <c r="BZ157" s="62" t="str">
        <f t="shared" si="163"/>
        <v/>
      </c>
      <c r="CA157" s="63" t="str">
        <f t="shared" si="198"/>
        <v/>
      </c>
      <c r="CB157" s="57" t="s">
        <v>0</v>
      </c>
      <c r="CC157" s="62" t="str">
        <f t="shared" si="164"/>
        <v/>
      </c>
      <c r="CD157" s="63" t="str">
        <f t="shared" si="199"/>
        <v/>
      </c>
      <c r="CE157" s="57" t="s">
        <v>0</v>
      </c>
      <c r="CF157" s="62" t="str">
        <f t="shared" si="165"/>
        <v/>
      </c>
      <c r="CG157" s="63" t="str">
        <f t="shared" si="200"/>
        <v/>
      </c>
      <c r="CH157" s="57" t="s">
        <v>0</v>
      </c>
      <c r="CI157" s="68" t="str">
        <f t="shared" si="201"/>
        <v/>
      </c>
      <c r="CJ157" s="86" t="str" cm="1">
        <f t="array" ref="CJ157">IF(CI157="","",INDEX(imePrezime_id,CI157,0))</f>
        <v/>
      </c>
      <c r="CK157" s="63" t="str">
        <f t="shared" si="166"/>
        <v/>
      </c>
      <c r="CL157" s="57" t="s">
        <v>0</v>
      </c>
      <c r="CM157" s="23" t="str">
        <f t="shared" si="167"/>
        <v/>
      </c>
      <c r="CN157" s="57" t="s">
        <v>0</v>
      </c>
      <c r="CO157" s="149"/>
      <c r="CP157" s="57" t="s">
        <v>0</v>
      </c>
      <c r="CQ157" s="62" t="str">
        <f t="shared" si="168"/>
        <v/>
      </c>
      <c r="CR157" s="86" t="str">
        <f>IF(CO157="","",MAX(CR$11:CR156)+1)</f>
        <v/>
      </c>
      <c r="CS157" s="63" t="str">
        <f t="shared" si="169"/>
        <v/>
      </c>
      <c r="CT157" s="57" t="s">
        <v>0</v>
      </c>
      <c r="CU157" s="23" t="str">
        <f t="shared" si="202"/>
        <v/>
      </c>
      <c r="CV157" s="57" t="s">
        <v>0</v>
      </c>
      <c r="CW157" s="72" t="str">
        <f>IF(AND(CG157="NEMA",CK157=""),MAX(CW$11:CW156)+1,"")</f>
        <v/>
      </c>
      <c r="CX157" t="s">
        <v>0</v>
      </c>
      <c r="CY157" s="152" t="str">
        <f t="shared" si="170"/>
        <v>Ž</v>
      </c>
      <c r="CZ157" t="s">
        <v>0</v>
      </c>
      <c r="DA157" s="62" t="str">
        <f t="shared" si="171"/>
        <v/>
      </c>
      <c r="DB157" s="79" t="str">
        <f t="shared" si="172"/>
        <v/>
      </c>
      <c r="DC157" t="s">
        <v>0</v>
      </c>
      <c r="DD157" s="23" t="str">
        <f t="shared" si="203"/>
        <v/>
      </c>
      <c r="DE157" s="57" t="s">
        <v>0</v>
      </c>
      <c r="DF157" s="95" t="str">
        <f t="shared" si="173"/>
        <v/>
      </c>
      <c r="DG157" s="57" t="s">
        <v>0</v>
      </c>
      <c r="DH157" s="68" t="str">
        <f>IF(BZ157="","",MAX(DH$11:DH156)+1)</f>
        <v/>
      </c>
      <c r="DI157" s="86" t="str">
        <f t="shared" si="174"/>
        <v/>
      </c>
      <c r="DJ157" s="86" t="str">
        <f t="shared" si="204"/>
        <v/>
      </c>
      <c r="DK157" s="86" t="str">
        <f t="shared" si="175"/>
        <v/>
      </c>
      <c r="DL157" s="86" t="str">
        <f t="shared" si="176"/>
        <v/>
      </c>
      <c r="DM157" s="86" t="str">
        <f t="shared" si="177"/>
        <v/>
      </c>
      <c r="DN157" s="86" t="str">
        <f t="shared" si="205"/>
        <v/>
      </c>
      <c r="DO157" s="86"/>
      <c r="DP157" s="86"/>
      <c r="DQ157" s="86"/>
      <c r="DR157" s="63" t="e">
        <f>IF(#REF!="","",#REF!)</f>
        <v>#REF!</v>
      </c>
      <c r="DS157" s="57" t="s">
        <v>0</v>
      </c>
    </row>
    <row r="158" spans="1:123" x14ac:dyDescent="0.25">
      <c r="A158" t="s">
        <v>0</v>
      </c>
      <c r="B158" s="62" t="str">
        <f>IF(csv!E149="","",csv!S149)</f>
        <v>Ž16</v>
      </c>
      <c r="C158" s="36" t="s">
        <v>0</v>
      </c>
      <c r="D158" s="36" t="str">
        <f>IF(csv!E149="","",csv!E149)</f>
        <v>Majda</v>
      </c>
      <c r="E158" s="36" t="str">
        <f>IF(csv!D149="","",csv!D149)</f>
        <v>Vidaković</v>
      </c>
      <c r="F158" s="36" t="s">
        <v>0</v>
      </c>
      <c r="G158" s="86" t="str">
        <f>IF(csv!L149="","",csv!L149)</f>
        <v>36:21</v>
      </c>
      <c r="H158" s="86" t="str">
        <f>IF(csv!M149="","",csv!M149)</f>
        <v>0</v>
      </c>
      <c r="I158" s="36" t="s">
        <v>0</v>
      </c>
      <c r="J158" s="36" t="str">
        <f>IF(csv!O149="","",csv!O149)</f>
        <v>KAP</v>
      </c>
      <c r="K158" s="36" t="str">
        <f>IF(csv!P149="","",csv!P149)</f>
        <v>OK Kapela</v>
      </c>
      <c r="L158" s="36" t="s">
        <v>0</v>
      </c>
      <c r="M158" s="79" t="str">
        <f>IF(csv!Q149="","",csv!Q149)</f>
        <v>CRO</v>
      </c>
      <c r="N158" s="57" t="s">
        <v>0</v>
      </c>
      <c r="O158" s="62" t="str">
        <f>IF(csv!E149="","",csv!S149)</f>
        <v>Ž16</v>
      </c>
      <c r="P158" s="86">
        <f>IF(O158="","",IF(COUNTIF(O$11:O157,O158)=0,P157+1,P157))</f>
        <v>15</v>
      </c>
      <c r="Q158" s="102">
        <f t="shared" si="152"/>
        <v>120</v>
      </c>
      <c r="R158" s="103" t="str" cm="1">
        <f t="array" ref="R158">IF(S158="","",INDEX(natjecanjeStaze_naziv,MATCH(S158,natjecanjeStaze_stazaId,0)))</f>
        <v>Ž16 – Ž21B</v>
      </c>
      <c r="S158" s="63">
        <f t="shared" si="153"/>
        <v>1007</v>
      </c>
      <c r="T158" s="57" t="s">
        <v>0</v>
      </c>
      <c r="U158" s="191" t="str">
        <f t="shared" si="154"/>
        <v>Ž16</v>
      </c>
      <c r="V158" s="57" t="s">
        <v>0</v>
      </c>
      <c r="W158" s="62" t="str">
        <f t="shared" si="178"/>
        <v>CRO</v>
      </c>
      <c r="X158" s="86">
        <f t="shared" si="155"/>
        <v>1</v>
      </c>
      <c r="Y158" s="36" t="str">
        <f t="shared" si="179"/>
        <v/>
      </c>
      <c r="Z158" s="79" t="str">
        <f>IF(Y158="","",MAX(Z$11:Z157)+1)</f>
        <v/>
      </c>
      <c r="AA158" s="57" t="s">
        <v>0</v>
      </c>
      <c r="AB158" s="149"/>
      <c r="AC158" s="57" t="s">
        <v>0</v>
      </c>
      <c r="AD158" s="23" t="str">
        <f t="shared" si="180"/>
        <v/>
      </c>
      <c r="AE158" s="57" t="s">
        <v>0</v>
      </c>
      <c r="AF158" s="191" t="str">
        <f t="shared" si="181"/>
        <v>CRO</v>
      </c>
      <c r="AG158" s="57" t="s">
        <v>0</v>
      </c>
      <c r="AH158" s="62" t="str">
        <f t="shared" si="182"/>
        <v>KAP</v>
      </c>
      <c r="AI158" s="36" t="str">
        <f t="shared" si="183"/>
        <v>OK Kapela</v>
      </c>
      <c r="AJ158" s="86" t="str">
        <f t="shared" si="156"/>
        <v/>
      </c>
      <c r="AK158" s="36" t="str" cm="1">
        <f t="array" ref="AK158">IF(AJ158="",""&amp;AI158,IF(AJ158="NEMA",AI158,INDEX(klub_naziv,MATCH(INDEX(klubAlias_klubId,AJ158),klub_id,0))))</f>
        <v>OK Kapela</v>
      </c>
      <c r="AL158" s="36" t="str" cm="1">
        <f t="array" ref="AL158">IFERROR(INDEX(registarNatjecatelji,CG158,4),"")</f>
        <v>OK Kapela</v>
      </c>
      <c r="AM158" s="86" t="str">
        <f t="shared" si="184"/>
        <v/>
      </c>
      <c r="AN158" s="79" t="str">
        <f t="shared" si="185"/>
        <v>OK Kapela</v>
      </c>
      <c r="AO158" s="57" t="s">
        <v>0</v>
      </c>
      <c r="AP158" s="95" t="str">
        <f>IF(AJ158&lt;&gt;"NEMA","",IF(IFERROR(MATCH(AI158,AI$11:AI157,0),0)&lt;&gt;0,"",AI158))</f>
        <v/>
      </c>
      <c r="AQ158" s="57" t="s">
        <v>0</v>
      </c>
      <c r="AR158" s="149"/>
      <c r="AS158" s="57" t="s">
        <v>0</v>
      </c>
      <c r="AT158" s="62" t="str">
        <f t="shared" si="186"/>
        <v/>
      </c>
      <c r="AU158" s="36" t="str">
        <f>IF(AT158="","",MAX(AU$11:AU157)+1)</f>
        <v/>
      </c>
      <c r="AV158" s="36" t="str">
        <f t="shared" si="187"/>
        <v/>
      </c>
      <c r="AW158" s="36" t="str">
        <f t="shared" si="188"/>
        <v/>
      </c>
      <c r="AX158" s="36" t="str">
        <f>IF(AR158="","",MAX(AX$11:AX157)+1)</f>
        <v/>
      </c>
      <c r="AY158" s="103" t="str">
        <f t="shared" si="189"/>
        <v/>
      </c>
      <c r="AZ158" s="79" t="str">
        <f t="shared" si="190"/>
        <v/>
      </c>
      <c r="BA158" s="57" t="s">
        <v>0</v>
      </c>
      <c r="BB158" s="23" t="str">
        <f t="shared" si="191"/>
        <v/>
      </c>
      <c r="BC158" s="57" t="s">
        <v>0</v>
      </c>
      <c r="BD158" s="191" t="str">
        <f t="shared" si="192"/>
        <v>OK Kapela</v>
      </c>
      <c r="BE158" s="57" t="s">
        <v>0</v>
      </c>
      <c r="BF158" s="68" t="str">
        <f t="shared" si="193"/>
        <v>36:21</v>
      </c>
      <c r="BG158" s="102" t="str">
        <f t="shared" si="194"/>
        <v>0</v>
      </c>
      <c r="BH158" s="238">
        <f t="shared" si="195"/>
        <v>2181</v>
      </c>
      <c r="BI158" s="239">
        <f t="shared" si="157"/>
        <v>1</v>
      </c>
      <c r="BJ158" s="57" t="s">
        <v>0</v>
      </c>
      <c r="BK158" s="62" t="str">
        <f t="shared" si="196"/>
        <v>Majda</v>
      </c>
      <c r="BL158" s="36" t="str">
        <f t="shared" si="197"/>
        <v>Vidaković</v>
      </c>
      <c r="BM158" s="86">
        <f t="shared" si="158"/>
        <v>1259</v>
      </c>
      <c r="BN158" s="86" t="str">
        <f t="shared" si="159"/>
        <v/>
      </c>
      <c r="BO158" s="36" t="str">
        <f t="shared" si="160"/>
        <v>Majda</v>
      </c>
      <c r="BP158" s="79" t="str">
        <f t="shared" si="161"/>
        <v>Vidaković</v>
      </c>
      <c r="BQ158" s="57" t="s">
        <v>0</v>
      </c>
      <c r="BR158" s="95" t="str">
        <f t="shared" si="162"/>
        <v/>
      </c>
      <c r="BS158" s="57" t="s">
        <v>0</v>
      </c>
      <c r="BT158" s="23" t="str">
        <f>IF(OR(BB158&lt;&gt;"NEMA",BR158&lt;&gt;""),"","SELECT '"&amp;BA158&amp;"',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8" s="57" t="s">
        <v>0</v>
      </c>
      <c r="BV158" s="172"/>
      <c r="BW158" s="172"/>
      <c r="BX158" s="172"/>
      <c r="BY158" s="57" t="s">
        <v>0</v>
      </c>
      <c r="BZ158" s="62" t="str">
        <f t="shared" si="163"/>
        <v>Majda – Vidaković – OK Kapela – Ž16</v>
      </c>
      <c r="CA158" s="63">
        <f t="shared" si="198"/>
        <v>318</v>
      </c>
      <c r="CB158" s="57" t="s">
        <v>0</v>
      </c>
      <c r="CC158" s="62" t="str">
        <f t="shared" si="164"/>
        <v>Majda – Vidaković – OK Kapela</v>
      </c>
      <c r="CD158" s="63">
        <f t="shared" si="199"/>
        <v>318</v>
      </c>
      <c r="CE158" s="57" t="s">
        <v>0</v>
      </c>
      <c r="CF158" s="62" t="str">
        <f t="shared" si="165"/>
        <v>Majda – Vidaković</v>
      </c>
      <c r="CG158" s="63">
        <f t="shared" si="200"/>
        <v>318</v>
      </c>
      <c r="CH158" s="57" t="s">
        <v>0</v>
      </c>
      <c r="CI158" s="68">
        <f t="shared" si="201"/>
        <v>318</v>
      </c>
      <c r="CJ158" s="86" cm="1">
        <f t="array" ref="CJ158">IF(CI158="","",INDEX(imePrezime_id,CI158,0))</f>
        <v>1259</v>
      </c>
      <c r="CK158" s="63" t="str">
        <f t="shared" si="166"/>
        <v/>
      </c>
      <c r="CL158" s="57" t="s">
        <v>0</v>
      </c>
      <c r="CM158" s="23" t="str">
        <f t="shared" si="167"/>
        <v/>
      </c>
      <c r="CN158" s="57" t="s">
        <v>0</v>
      </c>
      <c r="CO158" s="149"/>
      <c r="CP158" s="57" t="s">
        <v>0</v>
      </c>
      <c r="CQ158" s="62" t="str">
        <f t="shared" si="168"/>
        <v/>
      </c>
      <c r="CR158" s="86" t="str">
        <f>IF(CO158="","",MAX(CR$11:CR157)+1)</f>
        <v/>
      </c>
      <c r="CS158" s="63" t="str">
        <f t="shared" si="169"/>
        <v/>
      </c>
      <c r="CT158" s="57" t="s">
        <v>0</v>
      </c>
      <c r="CU158" s="23" t="str">
        <f t="shared" si="202"/>
        <v/>
      </c>
      <c r="CV158" s="57" t="s">
        <v>0</v>
      </c>
      <c r="CW158" s="72" t="str">
        <f>IF(AND(CG158="NEMA",CK158=""),MAX(CW$11:CW157)+1,"")</f>
        <v/>
      </c>
      <c r="CX158" t="s">
        <v>0</v>
      </c>
      <c r="CY158" s="152" t="str">
        <f t="shared" si="170"/>
        <v>Ž</v>
      </c>
      <c r="CZ158" t="s">
        <v>0</v>
      </c>
      <c r="DA158" s="62" t="str">
        <f t="shared" si="171"/>
        <v/>
      </c>
      <c r="DB158" s="79" t="str">
        <f t="shared" si="172"/>
        <v/>
      </c>
      <c r="DC158" t="s">
        <v>0</v>
      </c>
      <c r="DD158" s="23" t="str">
        <f t="shared" si="203"/>
        <v/>
      </c>
      <c r="DE158" s="57" t="s">
        <v>0</v>
      </c>
      <c r="DF158" s="95" t="str">
        <f t="shared" si="173"/>
        <v>ime-pre-klu-kat</v>
      </c>
      <c r="DG158" s="57" t="s">
        <v>0</v>
      </c>
      <c r="DH158" s="68">
        <f>IF(BZ158="","",MAX(DH$11:DH157)+1)</f>
        <v>1122</v>
      </c>
      <c r="DI158" s="86">
        <f t="shared" si="174"/>
        <v>1007</v>
      </c>
      <c r="DJ158" s="86">
        <f t="shared" si="204"/>
        <v>1259</v>
      </c>
      <c r="DK158" s="86">
        <f t="shared" si="175"/>
        <v>2181</v>
      </c>
      <c r="DL158" s="86">
        <f t="shared" si="176"/>
        <v>1</v>
      </c>
      <c r="DM158" s="86">
        <f t="shared" si="177"/>
        <v>1</v>
      </c>
      <c r="DN158" s="86">
        <f t="shared" si="205"/>
        <v>1</v>
      </c>
      <c r="DO158" s="86"/>
      <c r="DP158" s="86"/>
      <c r="DQ158" s="86"/>
      <c r="DR158" s="63" t="e">
        <f>IF(#REF!="","",#REF!)</f>
        <v>#REF!</v>
      </c>
      <c r="DS158" s="57" t="s">
        <v>0</v>
      </c>
    </row>
    <row r="159" spans="1:123" x14ac:dyDescent="0.25">
      <c r="A159" t="s">
        <v>0</v>
      </c>
      <c r="B159" s="62" t="str">
        <f>IF(csv!E150="","",csv!S150)</f>
        <v>Ž16</v>
      </c>
      <c r="C159" s="36" t="s">
        <v>0</v>
      </c>
      <c r="D159" s="36" t="str">
        <f>IF(csv!E150="","",csv!E150)</f>
        <v>Kimi Maria</v>
      </c>
      <c r="E159" s="36" t="str">
        <f>IF(csv!D150="","",csv!D150)</f>
        <v>Gobec</v>
      </c>
      <c r="F159" s="36" t="s">
        <v>0</v>
      </c>
      <c r="G159" s="86" t="str">
        <f>IF(csv!L150="","",csv!L150)</f>
        <v>36:37</v>
      </c>
      <c r="H159" s="86" t="str">
        <f>IF(csv!M150="","",csv!M150)</f>
        <v>0</v>
      </c>
      <c r="I159" s="36" t="s">
        <v>0</v>
      </c>
      <c r="J159" s="36" t="str">
        <f>IF(csv!O150="","",csv!O150)</f>
        <v>Vihor</v>
      </c>
      <c r="K159" s="36" t="str">
        <f>IF(csv!P150="","",csv!P150)</f>
        <v>OK Vihor</v>
      </c>
      <c r="L159" s="36" t="s">
        <v>0</v>
      </c>
      <c r="M159" s="79" t="str">
        <f>IF(csv!Q150="","",csv!Q150)</f>
        <v>CRO</v>
      </c>
      <c r="N159" s="57" t="s">
        <v>0</v>
      </c>
      <c r="O159" s="62" t="str">
        <f>IF(csv!E150="","",csv!S150)</f>
        <v>Ž16</v>
      </c>
      <c r="P159" s="86">
        <f>IF(O159="","",IF(COUNTIF(O$11:O158,O159)=0,P158+1,P158))</f>
        <v>15</v>
      </c>
      <c r="Q159" s="102">
        <f t="shared" si="152"/>
        <v>120</v>
      </c>
      <c r="R159" s="103" t="str" cm="1">
        <f t="array" ref="R159">IF(S159="","",INDEX(natjecanjeStaze_naziv,MATCH(S159,natjecanjeStaze_stazaId,0)))</f>
        <v>Ž16 – Ž21B</v>
      </c>
      <c r="S159" s="63">
        <f t="shared" si="153"/>
        <v>1007</v>
      </c>
      <c r="T159" s="57" t="s">
        <v>0</v>
      </c>
      <c r="U159" s="191" t="str">
        <f t="shared" si="154"/>
        <v>Ž16</v>
      </c>
      <c r="V159" s="57" t="s">
        <v>0</v>
      </c>
      <c r="W159" s="62" t="str">
        <f t="shared" si="178"/>
        <v>CRO</v>
      </c>
      <c r="X159" s="86">
        <f t="shared" si="155"/>
        <v>1</v>
      </c>
      <c r="Y159" s="36" t="str">
        <f t="shared" si="179"/>
        <v/>
      </c>
      <c r="Z159" s="79" t="str">
        <f>IF(Y159="","",MAX(Z$11:Z158)+1)</f>
        <v/>
      </c>
      <c r="AA159" s="57" t="s">
        <v>0</v>
      </c>
      <c r="AB159" s="149"/>
      <c r="AC159" s="57" t="s">
        <v>0</v>
      </c>
      <c r="AD159" s="23" t="str">
        <f t="shared" si="180"/>
        <v/>
      </c>
      <c r="AE159" s="57" t="s">
        <v>0</v>
      </c>
      <c r="AF159" s="191" t="str">
        <f t="shared" si="181"/>
        <v>CRO</v>
      </c>
      <c r="AG159" s="57" t="s">
        <v>0</v>
      </c>
      <c r="AH159" s="62" t="str">
        <f t="shared" si="182"/>
        <v>Vihor</v>
      </c>
      <c r="AI159" s="36" t="str">
        <f t="shared" si="183"/>
        <v>OK Vihor</v>
      </c>
      <c r="AJ159" s="86" t="str">
        <f t="shared" si="156"/>
        <v/>
      </c>
      <c r="AK159" s="36" t="str" cm="1">
        <f t="array" ref="AK159">IF(AJ159="",""&amp;AI159,IF(AJ159="NEMA",AI159,INDEX(klub_naziv,MATCH(INDEX(klubAlias_klubId,AJ159),klub_id,0))))</f>
        <v>OK Vihor</v>
      </c>
      <c r="AL159" s="36" t="str" cm="1">
        <f t="array" ref="AL159">IFERROR(INDEX(registarNatjecatelji,CG159,4),"")</f>
        <v>OK Vihor</v>
      </c>
      <c r="AM159" s="86" t="str">
        <f t="shared" si="184"/>
        <v/>
      </c>
      <c r="AN159" s="79" t="str">
        <f t="shared" si="185"/>
        <v>OK Vihor</v>
      </c>
      <c r="AO159" s="57" t="s">
        <v>0</v>
      </c>
      <c r="AP159" s="95" t="str">
        <f>IF(AJ159&lt;&gt;"NEMA","",IF(IFERROR(MATCH(AI159,AI$11:AI158,0),0)&lt;&gt;0,"",AI159))</f>
        <v/>
      </c>
      <c r="AQ159" s="57" t="s">
        <v>0</v>
      </c>
      <c r="AR159" s="149"/>
      <c r="AS159" s="57" t="s">
        <v>0</v>
      </c>
      <c r="AT159" s="62" t="str">
        <f t="shared" si="186"/>
        <v/>
      </c>
      <c r="AU159" s="36" t="str">
        <f>IF(AT159="","",MAX(AU$11:AU158)+1)</f>
        <v/>
      </c>
      <c r="AV159" s="36" t="str">
        <f t="shared" si="187"/>
        <v/>
      </c>
      <c r="AW159" s="36" t="str">
        <f t="shared" si="188"/>
        <v/>
      </c>
      <c r="AX159" s="36" t="str">
        <f>IF(AR159="","",MAX(AX$11:AX158)+1)</f>
        <v/>
      </c>
      <c r="AY159" s="103" t="str">
        <f t="shared" si="189"/>
        <v/>
      </c>
      <c r="AZ159" s="79" t="str">
        <f t="shared" si="190"/>
        <v/>
      </c>
      <c r="BA159" s="57" t="s">
        <v>0</v>
      </c>
      <c r="BB159" s="23" t="str">
        <f t="shared" si="191"/>
        <v/>
      </c>
      <c r="BC159" s="57" t="s">
        <v>0</v>
      </c>
      <c r="BD159" s="191" t="str">
        <f t="shared" si="192"/>
        <v>OK Vihor</v>
      </c>
      <c r="BE159" s="57" t="s">
        <v>0</v>
      </c>
      <c r="BF159" s="68" t="str">
        <f t="shared" si="193"/>
        <v>36:37</v>
      </c>
      <c r="BG159" s="102" t="str">
        <f t="shared" si="194"/>
        <v>0</v>
      </c>
      <c r="BH159" s="238">
        <f t="shared" si="195"/>
        <v>2197</v>
      </c>
      <c r="BI159" s="239">
        <f t="shared" si="157"/>
        <v>1</v>
      </c>
      <c r="BJ159" s="57" t="s">
        <v>0</v>
      </c>
      <c r="BK159" s="62" t="str">
        <f t="shared" si="196"/>
        <v>Kimi Maria</v>
      </c>
      <c r="BL159" s="36" t="str">
        <f t="shared" si="197"/>
        <v>Gobec</v>
      </c>
      <c r="BM159" s="86">
        <f t="shared" si="158"/>
        <v>1301</v>
      </c>
      <c r="BN159" s="86" t="str">
        <f t="shared" si="159"/>
        <v/>
      </c>
      <c r="BO159" s="36" t="str">
        <f t="shared" si="160"/>
        <v>Kimi Maria</v>
      </c>
      <c r="BP159" s="79" t="str">
        <f t="shared" si="161"/>
        <v>Gobec</v>
      </c>
      <c r="BQ159" s="57" t="s">
        <v>0</v>
      </c>
      <c r="BR159" s="95" t="str">
        <f t="shared" si="162"/>
        <v/>
      </c>
      <c r="BS159" s="57" t="s">
        <v>0</v>
      </c>
      <c r="BT159" s="23" t="str">
        <f>IF(OR(BB159&lt;&gt;"NEMA",BR159&lt;&gt;""),"","SELECT '"&amp;BA159&amp;"',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59" s="57" t="s">
        <v>0</v>
      </c>
      <c r="BV159" s="172"/>
      <c r="BW159" s="172"/>
      <c r="BX159" s="172"/>
      <c r="BY159" s="57" t="s">
        <v>0</v>
      </c>
      <c r="BZ159" s="62" t="str">
        <f t="shared" si="163"/>
        <v>Kimi Maria – Gobec – OK Vihor – Ž16</v>
      </c>
      <c r="CA159" s="63">
        <f t="shared" si="198"/>
        <v>666</v>
      </c>
      <c r="CB159" s="57" t="s">
        <v>0</v>
      </c>
      <c r="CC159" s="62" t="str">
        <f t="shared" si="164"/>
        <v>Kimi Maria – Gobec – OK Vihor</v>
      </c>
      <c r="CD159" s="63">
        <f t="shared" si="199"/>
        <v>666</v>
      </c>
      <c r="CE159" s="57" t="s">
        <v>0</v>
      </c>
      <c r="CF159" s="62" t="str">
        <f t="shared" si="165"/>
        <v>Kimi Maria – Gobec</v>
      </c>
      <c r="CG159" s="63">
        <f t="shared" si="200"/>
        <v>666</v>
      </c>
      <c r="CH159" s="57" t="s">
        <v>0</v>
      </c>
      <c r="CI159" s="68">
        <f t="shared" si="201"/>
        <v>666</v>
      </c>
      <c r="CJ159" s="86" cm="1">
        <f t="array" ref="CJ159">IF(CI159="","",INDEX(imePrezime_id,CI159,0))</f>
        <v>1301</v>
      </c>
      <c r="CK159" s="63" t="str">
        <f t="shared" si="166"/>
        <v/>
      </c>
      <c r="CL159" s="57" t="s">
        <v>0</v>
      </c>
      <c r="CM159" s="23" t="str">
        <f t="shared" si="167"/>
        <v/>
      </c>
      <c r="CN159" s="57" t="s">
        <v>0</v>
      </c>
      <c r="CO159" s="149"/>
      <c r="CP159" s="57" t="s">
        <v>0</v>
      </c>
      <c r="CQ159" s="62" t="str">
        <f t="shared" si="168"/>
        <v/>
      </c>
      <c r="CR159" s="86" t="str">
        <f>IF(CO159="","",MAX(CR$11:CR158)+1)</f>
        <v/>
      </c>
      <c r="CS159" s="63" t="str">
        <f t="shared" si="169"/>
        <v/>
      </c>
      <c r="CT159" s="57" t="s">
        <v>0</v>
      </c>
      <c r="CU159" s="23" t="str">
        <f t="shared" si="202"/>
        <v/>
      </c>
      <c r="CV159" s="57" t="s">
        <v>0</v>
      </c>
      <c r="CW159" s="72" t="str">
        <f>IF(AND(CG159="NEMA",CK159=""),MAX(CW$11:CW158)+1,"")</f>
        <v/>
      </c>
      <c r="CX159" t="s">
        <v>0</v>
      </c>
      <c r="CY159" s="152" t="str">
        <f t="shared" si="170"/>
        <v>Ž</v>
      </c>
      <c r="CZ159" t="s">
        <v>0</v>
      </c>
      <c r="DA159" s="62" t="str">
        <f t="shared" si="171"/>
        <v/>
      </c>
      <c r="DB159" s="79" t="str">
        <f t="shared" si="172"/>
        <v/>
      </c>
      <c r="DC159" t="s">
        <v>0</v>
      </c>
      <c r="DD159" s="23" t="str">
        <f t="shared" si="203"/>
        <v/>
      </c>
      <c r="DE159" s="57" t="s">
        <v>0</v>
      </c>
      <c r="DF159" s="95" t="str">
        <f t="shared" si="173"/>
        <v>ime-pre-klu-kat</v>
      </c>
      <c r="DG159" s="57" t="s">
        <v>0</v>
      </c>
      <c r="DH159" s="68">
        <f>IF(BZ159="","",MAX(DH$11:DH158)+1)</f>
        <v>1123</v>
      </c>
      <c r="DI159" s="86">
        <f t="shared" si="174"/>
        <v>1007</v>
      </c>
      <c r="DJ159" s="86">
        <f t="shared" si="204"/>
        <v>1301</v>
      </c>
      <c r="DK159" s="86">
        <f t="shared" si="175"/>
        <v>2197</v>
      </c>
      <c r="DL159" s="86">
        <f t="shared" si="176"/>
        <v>1</v>
      </c>
      <c r="DM159" s="86">
        <f t="shared" si="177"/>
        <v>1</v>
      </c>
      <c r="DN159" s="86">
        <f t="shared" si="205"/>
        <v>1</v>
      </c>
      <c r="DO159" s="86"/>
      <c r="DP159" s="86"/>
      <c r="DQ159" s="86"/>
      <c r="DR159" s="63" t="e">
        <f>IF(#REF!="","",#REF!)</f>
        <v>#REF!</v>
      </c>
      <c r="DS159" s="57" t="s">
        <v>0</v>
      </c>
    </row>
    <row r="160" spans="1:123" x14ac:dyDescent="0.25">
      <c r="A160" t="s">
        <v>0</v>
      </c>
      <c r="B160" s="62" t="str">
        <f>IF(csv!E151="","",csv!S151)</f>
        <v>Ž16</v>
      </c>
      <c r="C160" s="36" t="s">
        <v>0</v>
      </c>
      <c r="D160" s="36" t="str">
        <f>IF(csv!E151="","",csv!E151)</f>
        <v>Melissa</v>
      </c>
      <c r="E160" s="36" t="str">
        <f>IF(csv!D151="","",csv!D151)</f>
        <v>Drobić</v>
      </c>
      <c r="F160" s="36" t="s">
        <v>0</v>
      </c>
      <c r="G160" s="86" t="str">
        <f>IF(csv!L151="","",csv!L151)</f>
        <v>38:47</v>
      </c>
      <c r="H160" s="86" t="str">
        <f>IF(csv!M151="","",csv!M151)</f>
        <v>0</v>
      </c>
      <c r="I160" s="36" t="s">
        <v>0</v>
      </c>
      <c r="J160" s="36" t="str">
        <f>IF(csv!O151="","",csv!O151)</f>
        <v>KAP</v>
      </c>
      <c r="K160" s="36" t="str">
        <f>IF(csv!P151="","",csv!P151)</f>
        <v>OK Kapela</v>
      </c>
      <c r="L160" s="36" t="s">
        <v>0</v>
      </c>
      <c r="M160" s="79" t="str">
        <f>IF(csv!Q151="","",csv!Q151)</f>
        <v>CRO</v>
      </c>
      <c r="N160" s="57" t="s">
        <v>0</v>
      </c>
      <c r="O160" s="62" t="str">
        <f>IF(csv!E151="","",csv!S151)</f>
        <v>Ž16</v>
      </c>
      <c r="P160" s="86">
        <f>IF(O160="","",IF(COUNTIF(O$11:O159,O160)=0,P159+1,P159))</f>
        <v>15</v>
      </c>
      <c r="Q160" s="102">
        <f t="shared" si="152"/>
        <v>120</v>
      </c>
      <c r="R160" s="103" t="str" cm="1">
        <f t="array" ref="R160">IF(S160="","",INDEX(natjecanjeStaze_naziv,MATCH(S160,natjecanjeStaze_stazaId,0)))</f>
        <v>Ž16 – Ž21B</v>
      </c>
      <c r="S160" s="63">
        <f t="shared" si="153"/>
        <v>1007</v>
      </c>
      <c r="T160" s="57" t="s">
        <v>0</v>
      </c>
      <c r="U160" s="191" t="str">
        <f t="shared" si="154"/>
        <v>Ž16</v>
      </c>
      <c r="V160" s="57" t="s">
        <v>0</v>
      </c>
      <c r="W160" s="62" t="str">
        <f t="shared" si="178"/>
        <v>CRO</v>
      </c>
      <c r="X160" s="86">
        <f t="shared" si="155"/>
        <v>1</v>
      </c>
      <c r="Y160" s="36" t="str">
        <f t="shared" si="179"/>
        <v/>
      </c>
      <c r="Z160" s="79" t="str">
        <f>IF(Y160="","",MAX(Z$11:Z159)+1)</f>
        <v/>
      </c>
      <c r="AA160" s="57" t="s">
        <v>0</v>
      </c>
      <c r="AB160" s="149"/>
      <c r="AC160" s="57" t="s">
        <v>0</v>
      </c>
      <c r="AD160" s="23" t="str">
        <f t="shared" si="180"/>
        <v/>
      </c>
      <c r="AE160" s="57" t="s">
        <v>0</v>
      </c>
      <c r="AF160" s="191" t="str">
        <f t="shared" si="181"/>
        <v>CRO</v>
      </c>
      <c r="AG160" s="57" t="s">
        <v>0</v>
      </c>
      <c r="AH160" s="62" t="str">
        <f t="shared" si="182"/>
        <v>KAP</v>
      </c>
      <c r="AI160" s="36" t="str">
        <f t="shared" si="183"/>
        <v>OK Kapela</v>
      </c>
      <c r="AJ160" s="86" t="str">
        <f t="shared" si="156"/>
        <v/>
      </c>
      <c r="AK160" s="36" t="str" cm="1">
        <f t="array" ref="AK160">IF(AJ160="",""&amp;AI160,IF(AJ160="NEMA",AI160,INDEX(klub_naziv,MATCH(INDEX(klubAlias_klubId,AJ160),klub_id,0))))</f>
        <v>OK Kapela</v>
      </c>
      <c r="AL160" s="36" t="str" cm="1">
        <f t="array" ref="AL160">IFERROR(INDEX(registarNatjecatelji,CG160,4),"")</f>
        <v>OK Kapela</v>
      </c>
      <c r="AM160" s="86" t="str">
        <f t="shared" si="184"/>
        <v/>
      </c>
      <c r="AN160" s="79" t="str">
        <f t="shared" si="185"/>
        <v>OK Kapela</v>
      </c>
      <c r="AO160" s="57" t="s">
        <v>0</v>
      </c>
      <c r="AP160" s="95" t="str">
        <f>IF(AJ160&lt;&gt;"NEMA","",IF(IFERROR(MATCH(AI160,AI$11:AI159,0),0)&lt;&gt;0,"",AI160))</f>
        <v/>
      </c>
      <c r="AQ160" s="57" t="s">
        <v>0</v>
      </c>
      <c r="AR160" s="149"/>
      <c r="AS160" s="57" t="s">
        <v>0</v>
      </c>
      <c r="AT160" s="62" t="str">
        <f t="shared" si="186"/>
        <v/>
      </c>
      <c r="AU160" s="36" t="str">
        <f>IF(AT160="","",MAX(AU$11:AU159)+1)</f>
        <v/>
      </c>
      <c r="AV160" s="36" t="str">
        <f t="shared" si="187"/>
        <v/>
      </c>
      <c r="AW160" s="36" t="str">
        <f t="shared" si="188"/>
        <v/>
      </c>
      <c r="AX160" s="36" t="str">
        <f>IF(AR160="","",MAX(AX$11:AX159)+1)</f>
        <v/>
      </c>
      <c r="AY160" s="103" t="str">
        <f t="shared" si="189"/>
        <v/>
      </c>
      <c r="AZ160" s="79" t="str">
        <f t="shared" si="190"/>
        <v/>
      </c>
      <c r="BA160" s="57" t="s">
        <v>0</v>
      </c>
      <c r="BB160" s="23" t="str">
        <f t="shared" si="191"/>
        <v/>
      </c>
      <c r="BC160" s="57" t="s">
        <v>0</v>
      </c>
      <c r="BD160" s="191" t="str">
        <f t="shared" si="192"/>
        <v>OK Kapela</v>
      </c>
      <c r="BE160" s="57" t="s">
        <v>0</v>
      </c>
      <c r="BF160" s="68" t="str">
        <f t="shared" si="193"/>
        <v>38:47</v>
      </c>
      <c r="BG160" s="102" t="str">
        <f t="shared" si="194"/>
        <v>0</v>
      </c>
      <c r="BH160" s="238">
        <f t="shared" si="195"/>
        <v>2327</v>
      </c>
      <c r="BI160" s="239">
        <f t="shared" si="157"/>
        <v>1</v>
      </c>
      <c r="BJ160" s="57" t="s">
        <v>0</v>
      </c>
      <c r="BK160" s="62" t="str">
        <f t="shared" si="196"/>
        <v>Melissa</v>
      </c>
      <c r="BL160" s="36" t="str">
        <f t="shared" si="197"/>
        <v>Drobić</v>
      </c>
      <c r="BM160" s="86">
        <f t="shared" si="158"/>
        <v>1178</v>
      </c>
      <c r="BN160" s="86" t="str">
        <f t="shared" si="159"/>
        <v/>
      </c>
      <c r="BO160" s="36" t="str">
        <f t="shared" si="160"/>
        <v>Melissa</v>
      </c>
      <c r="BP160" s="79" t="str">
        <f t="shared" si="161"/>
        <v>Drobić</v>
      </c>
      <c r="BQ160" s="57" t="s">
        <v>0</v>
      </c>
      <c r="BR160" s="95" t="str">
        <f t="shared" si="162"/>
        <v/>
      </c>
      <c r="BS160" s="57" t="s">
        <v>0</v>
      </c>
      <c r="BT160" s="23" t="str">
        <f>IF(OR(BB160&lt;&gt;"NEMA",BR160&lt;&gt;""),"","SELECT '"&amp;BA160&amp;"',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0" s="57" t="s">
        <v>0</v>
      </c>
      <c r="BV160" s="172"/>
      <c r="BW160" s="172"/>
      <c r="BX160" s="172"/>
      <c r="BY160" s="57" t="s">
        <v>0</v>
      </c>
      <c r="BZ160" s="62" t="str">
        <f t="shared" si="163"/>
        <v>Melissa – Drobić – OK Kapela – Ž16</v>
      </c>
      <c r="CA160" s="63">
        <f t="shared" si="198"/>
        <v>226</v>
      </c>
      <c r="CB160" s="57" t="s">
        <v>0</v>
      </c>
      <c r="CC160" s="62" t="str">
        <f t="shared" si="164"/>
        <v>Melissa – Drobić – OK Kapela</v>
      </c>
      <c r="CD160" s="63">
        <f t="shared" si="199"/>
        <v>226</v>
      </c>
      <c r="CE160" s="57" t="s">
        <v>0</v>
      </c>
      <c r="CF160" s="62" t="str">
        <f t="shared" si="165"/>
        <v>Melissa – Drobić</v>
      </c>
      <c r="CG160" s="63">
        <f t="shared" si="200"/>
        <v>226</v>
      </c>
      <c r="CH160" s="57" t="s">
        <v>0</v>
      </c>
      <c r="CI160" s="68">
        <f t="shared" si="201"/>
        <v>226</v>
      </c>
      <c r="CJ160" s="86" cm="1">
        <f t="array" ref="CJ160">IF(CI160="","",INDEX(imePrezime_id,CI160,0))</f>
        <v>1178</v>
      </c>
      <c r="CK160" s="63" t="str">
        <f t="shared" si="166"/>
        <v/>
      </c>
      <c r="CL160" s="57" t="s">
        <v>0</v>
      </c>
      <c r="CM160" s="23" t="str">
        <f t="shared" si="167"/>
        <v/>
      </c>
      <c r="CN160" s="57" t="s">
        <v>0</v>
      </c>
      <c r="CO160" s="149"/>
      <c r="CP160" s="57" t="s">
        <v>0</v>
      </c>
      <c r="CQ160" s="62" t="str">
        <f t="shared" si="168"/>
        <v/>
      </c>
      <c r="CR160" s="86" t="str">
        <f>IF(CO160="","",MAX(CR$11:CR159)+1)</f>
        <v/>
      </c>
      <c r="CS160" s="63" t="str">
        <f t="shared" si="169"/>
        <v/>
      </c>
      <c r="CT160" s="57" t="s">
        <v>0</v>
      </c>
      <c r="CU160" s="23" t="str">
        <f t="shared" si="202"/>
        <v/>
      </c>
      <c r="CV160" s="57" t="s">
        <v>0</v>
      </c>
      <c r="CW160" s="72" t="str">
        <f>IF(AND(CG160="NEMA",CK160=""),MAX(CW$11:CW159)+1,"")</f>
        <v/>
      </c>
      <c r="CX160" t="s">
        <v>0</v>
      </c>
      <c r="CY160" s="152" t="str">
        <f t="shared" si="170"/>
        <v>Ž</v>
      </c>
      <c r="CZ160" t="s">
        <v>0</v>
      </c>
      <c r="DA160" s="62" t="str">
        <f t="shared" si="171"/>
        <v/>
      </c>
      <c r="DB160" s="79" t="str">
        <f t="shared" si="172"/>
        <v/>
      </c>
      <c r="DC160" t="s">
        <v>0</v>
      </c>
      <c r="DD160" s="23" t="str">
        <f t="shared" si="203"/>
        <v/>
      </c>
      <c r="DE160" s="57" t="s">
        <v>0</v>
      </c>
      <c r="DF160" s="95" t="str">
        <f t="shared" si="173"/>
        <v>ime-pre-klu-kat</v>
      </c>
      <c r="DG160" s="57" t="s">
        <v>0</v>
      </c>
      <c r="DH160" s="68">
        <f>IF(BZ160="","",MAX(DH$11:DH159)+1)</f>
        <v>1124</v>
      </c>
      <c r="DI160" s="86">
        <f t="shared" si="174"/>
        <v>1007</v>
      </c>
      <c r="DJ160" s="86">
        <f t="shared" si="204"/>
        <v>1178</v>
      </c>
      <c r="DK160" s="86">
        <f t="shared" si="175"/>
        <v>2327</v>
      </c>
      <c r="DL160" s="86">
        <f t="shared" si="176"/>
        <v>1</v>
      </c>
      <c r="DM160" s="86">
        <f t="shared" si="177"/>
        <v>1</v>
      </c>
      <c r="DN160" s="86">
        <f t="shared" si="205"/>
        <v>1</v>
      </c>
      <c r="DO160" s="86"/>
      <c r="DP160" s="86"/>
      <c r="DQ160" s="86"/>
      <c r="DR160" s="63" t="e">
        <f>IF(#REF!="","",#REF!)</f>
        <v>#REF!</v>
      </c>
      <c r="DS160" s="57" t="s">
        <v>0</v>
      </c>
    </row>
    <row r="161" spans="1:123" x14ac:dyDescent="0.25">
      <c r="A161" t="s">
        <v>0</v>
      </c>
      <c r="B161" s="62" t="str">
        <f>IF(csv!E152="","",csv!S152)</f>
        <v>Ž16</v>
      </c>
      <c r="C161" s="36" t="s">
        <v>0</v>
      </c>
      <c r="D161" s="36" t="str">
        <f>IF(csv!E152="","",csv!E152)</f>
        <v>Wanda</v>
      </c>
      <c r="E161" s="36" t="str">
        <f>IF(csv!D152="","",csv!D152)</f>
        <v>Kovač</v>
      </c>
      <c r="F161" s="36" t="s">
        <v>0</v>
      </c>
      <c r="G161" s="86" t="str">
        <f>IF(csv!L152="","",csv!L152)</f>
        <v>40:58</v>
      </c>
      <c r="H161" s="86" t="str">
        <f>IF(csv!M152="","",csv!M152)</f>
        <v>0</v>
      </c>
      <c r="I161" s="36" t="s">
        <v>0</v>
      </c>
      <c r="J161" s="36" t="str">
        <f>IF(csv!O152="","",csv!O152)</f>
        <v>KAP</v>
      </c>
      <c r="K161" s="36" t="str">
        <f>IF(csv!P152="","",csv!P152)</f>
        <v>OK Kapela</v>
      </c>
      <c r="L161" s="36" t="s">
        <v>0</v>
      </c>
      <c r="M161" s="79" t="str">
        <f>IF(csv!Q152="","",csv!Q152)</f>
        <v>CRO</v>
      </c>
      <c r="N161" s="57" t="s">
        <v>0</v>
      </c>
      <c r="O161" s="62" t="str">
        <f>IF(csv!E152="","",csv!S152)</f>
        <v>Ž16</v>
      </c>
      <c r="P161" s="86">
        <f>IF(O161="","",IF(COUNTIF(O$11:O160,O161)=0,P160+1,P160))</f>
        <v>15</v>
      </c>
      <c r="Q161" s="102">
        <f t="shared" si="152"/>
        <v>120</v>
      </c>
      <c r="R161" s="103" t="str" cm="1">
        <f t="array" ref="R161">IF(S161="","",INDEX(natjecanjeStaze_naziv,MATCH(S161,natjecanjeStaze_stazaId,0)))</f>
        <v>Ž16 – Ž21B</v>
      </c>
      <c r="S161" s="63">
        <f t="shared" si="153"/>
        <v>1007</v>
      </c>
      <c r="T161" s="57" t="s">
        <v>0</v>
      </c>
      <c r="U161" s="191" t="str">
        <f t="shared" si="154"/>
        <v>Ž16</v>
      </c>
      <c r="V161" s="57" t="s">
        <v>0</v>
      </c>
      <c r="W161" s="62" t="str">
        <f t="shared" si="178"/>
        <v>CRO</v>
      </c>
      <c r="X161" s="86">
        <f t="shared" si="155"/>
        <v>1</v>
      </c>
      <c r="Y161" s="36" t="str">
        <f t="shared" si="179"/>
        <v/>
      </c>
      <c r="Z161" s="79" t="str">
        <f>IF(Y161="","",MAX(Z$11:Z160)+1)</f>
        <v/>
      </c>
      <c r="AA161" s="57" t="s">
        <v>0</v>
      </c>
      <c r="AB161" s="149"/>
      <c r="AC161" s="57" t="s">
        <v>0</v>
      </c>
      <c r="AD161" s="23" t="str">
        <f t="shared" si="180"/>
        <v/>
      </c>
      <c r="AE161" s="57" t="s">
        <v>0</v>
      </c>
      <c r="AF161" s="191" t="str">
        <f t="shared" si="181"/>
        <v>CRO</v>
      </c>
      <c r="AG161" s="57" t="s">
        <v>0</v>
      </c>
      <c r="AH161" s="62" t="str">
        <f t="shared" si="182"/>
        <v>KAP</v>
      </c>
      <c r="AI161" s="36" t="str">
        <f t="shared" si="183"/>
        <v>OK Kapela</v>
      </c>
      <c r="AJ161" s="86" t="str">
        <f t="shared" si="156"/>
        <v/>
      </c>
      <c r="AK161" s="36" t="str" cm="1">
        <f t="array" ref="AK161">IF(AJ161="",""&amp;AI161,IF(AJ161="NEMA",AI161,INDEX(klub_naziv,MATCH(INDEX(klubAlias_klubId,AJ161),klub_id,0))))</f>
        <v>OK Kapela</v>
      </c>
      <c r="AL161" s="36" t="str" cm="1">
        <f t="array" ref="AL161">IFERROR(INDEX(registarNatjecatelji,CG161,4),"")</f>
        <v>OK Kapela</v>
      </c>
      <c r="AM161" s="86" t="str">
        <f t="shared" si="184"/>
        <v/>
      </c>
      <c r="AN161" s="79" t="str">
        <f t="shared" si="185"/>
        <v>OK Kapela</v>
      </c>
      <c r="AO161" s="57" t="s">
        <v>0</v>
      </c>
      <c r="AP161" s="95" t="str">
        <f>IF(AJ161&lt;&gt;"NEMA","",IF(IFERROR(MATCH(AI161,AI$11:AI160,0),0)&lt;&gt;0,"",AI161))</f>
        <v/>
      </c>
      <c r="AQ161" s="57" t="s">
        <v>0</v>
      </c>
      <c r="AR161" s="149"/>
      <c r="AS161" s="57" t="s">
        <v>0</v>
      </c>
      <c r="AT161" s="62" t="str">
        <f t="shared" si="186"/>
        <v/>
      </c>
      <c r="AU161" s="36" t="str">
        <f>IF(AT161="","",MAX(AU$11:AU160)+1)</f>
        <v/>
      </c>
      <c r="AV161" s="36" t="str">
        <f t="shared" si="187"/>
        <v/>
      </c>
      <c r="AW161" s="36" t="str">
        <f t="shared" si="188"/>
        <v/>
      </c>
      <c r="AX161" s="36" t="str">
        <f>IF(AR161="","",MAX(AX$11:AX160)+1)</f>
        <v/>
      </c>
      <c r="AY161" s="103" t="str">
        <f t="shared" si="189"/>
        <v/>
      </c>
      <c r="AZ161" s="79" t="str">
        <f t="shared" si="190"/>
        <v/>
      </c>
      <c r="BA161" s="57" t="s">
        <v>0</v>
      </c>
      <c r="BB161" s="23" t="str">
        <f t="shared" si="191"/>
        <v/>
      </c>
      <c r="BC161" s="57" t="s">
        <v>0</v>
      </c>
      <c r="BD161" s="191" t="str">
        <f t="shared" si="192"/>
        <v>OK Kapela</v>
      </c>
      <c r="BE161" s="57" t="s">
        <v>0</v>
      </c>
      <c r="BF161" s="68" t="str">
        <f t="shared" si="193"/>
        <v>40:58</v>
      </c>
      <c r="BG161" s="102" t="str">
        <f t="shared" si="194"/>
        <v>0</v>
      </c>
      <c r="BH161" s="238">
        <f t="shared" si="195"/>
        <v>2458</v>
      </c>
      <c r="BI161" s="239">
        <f t="shared" si="157"/>
        <v>1</v>
      </c>
      <c r="BJ161" s="57" t="s">
        <v>0</v>
      </c>
      <c r="BK161" s="62" t="str">
        <f t="shared" si="196"/>
        <v>Wanda</v>
      </c>
      <c r="BL161" s="36" t="str">
        <f t="shared" si="197"/>
        <v>Kovač</v>
      </c>
      <c r="BM161" s="86">
        <f t="shared" si="158"/>
        <v>1204</v>
      </c>
      <c r="BN161" s="86" t="str">
        <f t="shared" si="159"/>
        <v/>
      </c>
      <c r="BO161" s="36" t="str">
        <f t="shared" si="160"/>
        <v>Wanda</v>
      </c>
      <c r="BP161" s="79" t="str">
        <f t="shared" si="161"/>
        <v>Kovač</v>
      </c>
      <c r="BQ161" s="57" t="s">
        <v>0</v>
      </c>
      <c r="BR161" s="95" t="str">
        <f t="shared" si="162"/>
        <v/>
      </c>
      <c r="BS161" s="57" t="s">
        <v>0</v>
      </c>
      <c r="BT161" s="23" t="str">
        <f>IF(OR(BB161&lt;&gt;"NEMA",BR161&lt;&gt;""),"","SELECT '"&amp;BA161&amp;"',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1" s="57" t="s">
        <v>0</v>
      </c>
      <c r="BV161" s="172"/>
      <c r="BW161" s="172"/>
      <c r="BX161" s="172"/>
      <c r="BY161" s="57" t="s">
        <v>0</v>
      </c>
      <c r="BZ161" s="62" t="str">
        <f t="shared" si="163"/>
        <v>Wanda – Kovač – OK Kapela – Ž16</v>
      </c>
      <c r="CA161" s="63">
        <f t="shared" si="198"/>
        <v>265</v>
      </c>
      <c r="CB161" s="57" t="s">
        <v>0</v>
      </c>
      <c r="CC161" s="62" t="str">
        <f t="shared" si="164"/>
        <v>Wanda – Kovač – OK Kapela</v>
      </c>
      <c r="CD161" s="63">
        <f t="shared" si="199"/>
        <v>265</v>
      </c>
      <c r="CE161" s="57" t="s">
        <v>0</v>
      </c>
      <c r="CF161" s="62" t="str">
        <f t="shared" si="165"/>
        <v>Wanda – Kovač</v>
      </c>
      <c r="CG161" s="63">
        <f t="shared" si="200"/>
        <v>265</v>
      </c>
      <c r="CH161" s="57" t="s">
        <v>0</v>
      </c>
      <c r="CI161" s="68">
        <f t="shared" si="201"/>
        <v>265</v>
      </c>
      <c r="CJ161" s="86" cm="1">
        <f t="array" ref="CJ161">IF(CI161="","",INDEX(imePrezime_id,CI161,0))</f>
        <v>1204</v>
      </c>
      <c r="CK161" s="63" t="str">
        <f t="shared" si="166"/>
        <v/>
      </c>
      <c r="CL161" s="57" t="s">
        <v>0</v>
      </c>
      <c r="CM161" s="23" t="str">
        <f t="shared" si="167"/>
        <v/>
      </c>
      <c r="CN161" s="57" t="s">
        <v>0</v>
      </c>
      <c r="CO161" s="149"/>
      <c r="CP161" s="57" t="s">
        <v>0</v>
      </c>
      <c r="CQ161" s="62" t="str">
        <f t="shared" si="168"/>
        <v/>
      </c>
      <c r="CR161" s="86" t="str">
        <f>IF(CO161="","",MAX(CR$11:CR160)+1)</f>
        <v/>
      </c>
      <c r="CS161" s="63" t="str">
        <f t="shared" si="169"/>
        <v/>
      </c>
      <c r="CT161" s="57" t="s">
        <v>0</v>
      </c>
      <c r="CU161" s="23" t="str">
        <f t="shared" si="202"/>
        <v/>
      </c>
      <c r="CV161" s="57" t="s">
        <v>0</v>
      </c>
      <c r="CW161" s="72" t="str">
        <f>IF(AND(CG161="NEMA",CK161=""),MAX(CW$11:CW160)+1,"")</f>
        <v/>
      </c>
      <c r="CX161" t="s">
        <v>0</v>
      </c>
      <c r="CY161" s="152" t="str">
        <f t="shared" si="170"/>
        <v>Ž</v>
      </c>
      <c r="CZ161" t="s">
        <v>0</v>
      </c>
      <c r="DA161" s="62" t="str">
        <f t="shared" si="171"/>
        <v/>
      </c>
      <c r="DB161" s="79" t="str">
        <f t="shared" si="172"/>
        <v/>
      </c>
      <c r="DC161" t="s">
        <v>0</v>
      </c>
      <c r="DD161" s="23" t="str">
        <f t="shared" si="203"/>
        <v/>
      </c>
      <c r="DE161" s="57" t="s">
        <v>0</v>
      </c>
      <c r="DF161" s="95" t="str">
        <f t="shared" si="173"/>
        <v>ime-pre-klu-kat</v>
      </c>
      <c r="DG161" s="57" t="s">
        <v>0</v>
      </c>
      <c r="DH161" s="68">
        <f>IF(BZ161="","",MAX(DH$11:DH160)+1)</f>
        <v>1125</v>
      </c>
      <c r="DI161" s="86">
        <f t="shared" si="174"/>
        <v>1007</v>
      </c>
      <c r="DJ161" s="86">
        <f t="shared" si="204"/>
        <v>1204</v>
      </c>
      <c r="DK161" s="86">
        <f t="shared" si="175"/>
        <v>2458</v>
      </c>
      <c r="DL161" s="86">
        <f t="shared" si="176"/>
        <v>1</v>
      </c>
      <c r="DM161" s="86">
        <f t="shared" si="177"/>
        <v>1</v>
      </c>
      <c r="DN161" s="86">
        <f t="shared" si="205"/>
        <v>1</v>
      </c>
      <c r="DO161" s="86"/>
      <c r="DP161" s="86"/>
      <c r="DQ161" s="86"/>
      <c r="DR161" s="63" t="e">
        <f>IF(#REF!="","",#REF!)</f>
        <v>#REF!</v>
      </c>
      <c r="DS161" s="57" t="s">
        <v>0</v>
      </c>
    </row>
    <row r="162" spans="1:123" x14ac:dyDescent="0.25">
      <c r="A162" t="s">
        <v>0</v>
      </c>
      <c r="B162" s="62" t="str">
        <f>IF(csv!E153="","",csv!S153)</f>
        <v>Ž16</v>
      </c>
      <c r="C162" s="36" t="s">
        <v>0</v>
      </c>
      <c r="D162" s="36" t="str">
        <f>IF(csv!E153="","",csv!E153)</f>
        <v>Petra</v>
      </c>
      <c r="E162" s="36" t="str">
        <f>IF(csv!D153="","",csv!D153)</f>
        <v>Dasović</v>
      </c>
      <c r="F162" s="36" t="s">
        <v>0</v>
      </c>
      <c r="G162" s="86" t="str">
        <f>IF(csv!L153="","",csv!L153)</f>
        <v>47:02</v>
      </c>
      <c r="H162" s="86" t="str">
        <f>IF(csv!M153="","",csv!M153)</f>
        <v>0</v>
      </c>
      <c r="I162" s="36" t="s">
        <v>0</v>
      </c>
      <c r="J162" s="36" t="str">
        <f>IF(csv!O153="","",csv!O153)</f>
        <v>KAP</v>
      </c>
      <c r="K162" s="36" t="str">
        <f>IF(csv!P153="","",csv!P153)</f>
        <v>OK Kapela</v>
      </c>
      <c r="L162" s="36" t="s">
        <v>0</v>
      </c>
      <c r="M162" s="79" t="str">
        <f>IF(csv!Q153="","",csv!Q153)</f>
        <v>CRO</v>
      </c>
      <c r="N162" s="57" t="s">
        <v>0</v>
      </c>
      <c r="O162" s="62" t="str">
        <f>IF(csv!E153="","",csv!S153)</f>
        <v>Ž16</v>
      </c>
      <c r="P162" s="86">
        <f>IF(O162="","",IF(COUNTIF(O$11:O161,O162)=0,P161+1,P161))</f>
        <v>15</v>
      </c>
      <c r="Q162" s="102">
        <f t="shared" si="152"/>
        <v>120</v>
      </c>
      <c r="R162" s="103" t="str" cm="1">
        <f t="array" ref="R162">IF(S162="","",INDEX(natjecanjeStaze_naziv,MATCH(S162,natjecanjeStaze_stazaId,0)))</f>
        <v>Ž16 – Ž21B</v>
      </c>
      <c r="S162" s="63">
        <f t="shared" si="153"/>
        <v>1007</v>
      </c>
      <c r="T162" s="57" t="s">
        <v>0</v>
      </c>
      <c r="U162" s="191" t="str">
        <f t="shared" si="154"/>
        <v>Ž16</v>
      </c>
      <c r="V162" s="57" t="s">
        <v>0</v>
      </c>
      <c r="W162" s="62" t="str">
        <f t="shared" si="178"/>
        <v>CRO</v>
      </c>
      <c r="X162" s="86">
        <f t="shared" si="155"/>
        <v>1</v>
      </c>
      <c r="Y162" s="36" t="str">
        <f t="shared" si="179"/>
        <v/>
      </c>
      <c r="Z162" s="79" t="str">
        <f>IF(Y162="","",MAX(Z$11:Z161)+1)</f>
        <v/>
      </c>
      <c r="AA162" s="57" t="s">
        <v>0</v>
      </c>
      <c r="AB162" s="149"/>
      <c r="AC162" s="57" t="s">
        <v>0</v>
      </c>
      <c r="AD162" s="23" t="str">
        <f t="shared" si="180"/>
        <v/>
      </c>
      <c r="AE162" s="57" t="s">
        <v>0</v>
      </c>
      <c r="AF162" s="191" t="str">
        <f t="shared" si="181"/>
        <v>CRO</v>
      </c>
      <c r="AG162" s="57" t="s">
        <v>0</v>
      </c>
      <c r="AH162" s="62" t="str">
        <f t="shared" si="182"/>
        <v>KAP</v>
      </c>
      <c r="AI162" s="36" t="str">
        <f t="shared" si="183"/>
        <v>OK Kapela</v>
      </c>
      <c r="AJ162" s="86" t="str">
        <f t="shared" si="156"/>
        <v/>
      </c>
      <c r="AK162" s="36" t="str" cm="1">
        <f t="array" ref="AK162">IF(AJ162="",""&amp;AI162,IF(AJ162="NEMA",AI162,INDEX(klub_naziv,MATCH(INDEX(klubAlias_klubId,AJ162),klub_id,0))))</f>
        <v>OK Kapela</v>
      </c>
      <c r="AL162" s="36" t="str" cm="1">
        <f t="array" ref="AL162">IFERROR(INDEX(registarNatjecatelji,CG162,4),"")</f>
        <v>OK Kapela</v>
      </c>
      <c r="AM162" s="86" t="str">
        <f t="shared" si="184"/>
        <v/>
      </c>
      <c r="AN162" s="79" t="str">
        <f t="shared" si="185"/>
        <v>OK Kapela</v>
      </c>
      <c r="AO162" s="57" t="s">
        <v>0</v>
      </c>
      <c r="AP162" s="95" t="str">
        <f>IF(AJ162&lt;&gt;"NEMA","",IF(IFERROR(MATCH(AI162,AI$11:AI161,0),0)&lt;&gt;0,"",AI162))</f>
        <v/>
      </c>
      <c r="AQ162" s="57" t="s">
        <v>0</v>
      </c>
      <c r="AR162" s="149"/>
      <c r="AS162" s="57" t="s">
        <v>0</v>
      </c>
      <c r="AT162" s="62" t="str">
        <f t="shared" si="186"/>
        <v/>
      </c>
      <c r="AU162" s="36" t="str">
        <f>IF(AT162="","",MAX(AU$11:AU161)+1)</f>
        <v/>
      </c>
      <c r="AV162" s="36" t="str">
        <f t="shared" si="187"/>
        <v/>
      </c>
      <c r="AW162" s="36" t="str">
        <f t="shared" si="188"/>
        <v/>
      </c>
      <c r="AX162" s="36" t="str">
        <f>IF(AR162="","",MAX(AX$11:AX161)+1)</f>
        <v/>
      </c>
      <c r="AY162" s="103" t="str">
        <f t="shared" si="189"/>
        <v/>
      </c>
      <c r="AZ162" s="79" t="str">
        <f t="shared" si="190"/>
        <v/>
      </c>
      <c r="BA162" s="57" t="s">
        <v>0</v>
      </c>
      <c r="BB162" s="23" t="str">
        <f t="shared" si="191"/>
        <v/>
      </c>
      <c r="BC162" s="57" t="s">
        <v>0</v>
      </c>
      <c r="BD162" s="191" t="str">
        <f t="shared" si="192"/>
        <v>OK Kapela</v>
      </c>
      <c r="BE162" s="57" t="s">
        <v>0</v>
      </c>
      <c r="BF162" s="68" t="str">
        <f t="shared" si="193"/>
        <v>47:02</v>
      </c>
      <c r="BG162" s="102" t="str">
        <f t="shared" si="194"/>
        <v>0</v>
      </c>
      <c r="BH162" s="238">
        <f t="shared" si="195"/>
        <v>2822</v>
      </c>
      <c r="BI162" s="239">
        <f t="shared" si="157"/>
        <v>1</v>
      </c>
      <c r="BJ162" s="57" t="s">
        <v>0</v>
      </c>
      <c r="BK162" s="62" t="str">
        <f t="shared" si="196"/>
        <v>Petra</v>
      </c>
      <c r="BL162" s="36" t="str">
        <f t="shared" si="197"/>
        <v>Dasović</v>
      </c>
      <c r="BM162" s="86">
        <f t="shared" si="158"/>
        <v>1438</v>
      </c>
      <c r="BN162" s="86" t="str">
        <f t="shared" si="159"/>
        <v/>
      </c>
      <c r="BO162" s="36" t="str">
        <f t="shared" si="160"/>
        <v>Petra</v>
      </c>
      <c r="BP162" s="79" t="str">
        <f t="shared" si="161"/>
        <v>Dasović</v>
      </c>
      <c r="BQ162" s="57" t="s">
        <v>0</v>
      </c>
      <c r="BR162" s="95" t="str">
        <f t="shared" si="162"/>
        <v/>
      </c>
      <c r="BS162" s="57" t="s">
        <v>0</v>
      </c>
      <c r="BT162" s="23" t="str">
        <f>IF(OR(BB162&lt;&gt;"NEMA",BR162&lt;&gt;""),"","SELECT '"&amp;BA162&amp;"',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2" s="57" t="s">
        <v>0</v>
      </c>
      <c r="BV162" s="172"/>
      <c r="BW162" s="172"/>
      <c r="BX162" s="172"/>
      <c r="BY162" s="57" t="s">
        <v>0</v>
      </c>
      <c r="BZ162" s="62" t="str">
        <f t="shared" si="163"/>
        <v>Petra – Dasović – OK Kapela – Ž16</v>
      </c>
      <c r="CA162" s="63">
        <f t="shared" si="198"/>
        <v>224</v>
      </c>
      <c r="CB162" s="57" t="s">
        <v>0</v>
      </c>
      <c r="CC162" s="62" t="str">
        <f t="shared" si="164"/>
        <v>Petra – Dasović – OK Kapela</v>
      </c>
      <c r="CD162" s="63">
        <f t="shared" si="199"/>
        <v>224</v>
      </c>
      <c r="CE162" s="57" t="s">
        <v>0</v>
      </c>
      <c r="CF162" s="62" t="str">
        <f t="shared" si="165"/>
        <v>Petra – Dasović</v>
      </c>
      <c r="CG162" s="63">
        <f t="shared" si="200"/>
        <v>224</v>
      </c>
      <c r="CH162" s="57" t="s">
        <v>0</v>
      </c>
      <c r="CI162" s="68">
        <f t="shared" si="201"/>
        <v>224</v>
      </c>
      <c r="CJ162" s="86" cm="1">
        <f t="array" ref="CJ162">IF(CI162="","",INDEX(imePrezime_id,CI162,0))</f>
        <v>1438</v>
      </c>
      <c r="CK162" s="63" t="str">
        <f t="shared" si="166"/>
        <v/>
      </c>
      <c r="CL162" s="57" t="s">
        <v>0</v>
      </c>
      <c r="CM162" s="23" t="str">
        <f t="shared" si="167"/>
        <v/>
      </c>
      <c r="CN162" s="57" t="s">
        <v>0</v>
      </c>
      <c r="CO162" s="149"/>
      <c r="CP162" s="57" t="s">
        <v>0</v>
      </c>
      <c r="CQ162" s="62" t="str">
        <f t="shared" si="168"/>
        <v/>
      </c>
      <c r="CR162" s="86" t="str">
        <f>IF(CO162="","",MAX(CR$11:CR161)+1)</f>
        <v/>
      </c>
      <c r="CS162" s="63" t="str">
        <f t="shared" si="169"/>
        <v/>
      </c>
      <c r="CT162" s="57" t="s">
        <v>0</v>
      </c>
      <c r="CU162" s="23" t="str">
        <f t="shared" si="202"/>
        <v/>
      </c>
      <c r="CV162" s="57" t="s">
        <v>0</v>
      </c>
      <c r="CW162" s="72" t="str">
        <f>IF(AND(CG162="NEMA",CK162=""),MAX(CW$11:CW161)+1,"")</f>
        <v/>
      </c>
      <c r="CX162" t="s">
        <v>0</v>
      </c>
      <c r="CY162" s="152" t="str">
        <f t="shared" si="170"/>
        <v>Ž</v>
      </c>
      <c r="CZ162" t="s">
        <v>0</v>
      </c>
      <c r="DA162" s="62" t="str">
        <f t="shared" si="171"/>
        <v/>
      </c>
      <c r="DB162" s="79" t="str">
        <f t="shared" si="172"/>
        <v/>
      </c>
      <c r="DC162" t="s">
        <v>0</v>
      </c>
      <c r="DD162" s="23" t="str">
        <f t="shared" si="203"/>
        <v/>
      </c>
      <c r="DE162" s="57" t="s">
        <v>0</v>
      </c>
      <c r="DF162" s="95" t="str">
        <f t="shared" si="173"/>
        <v>ime-pre-klu-kat</v>
      </c>
      <c r="DG162" s="57" t="s">
        <v>0</v>
      </c>
      <c r="DH162" s="68">
        <f>IF(BZ162="","",MAX(DH$11:DH161)+1)</f>
        <v>1126</v>
      </c>
      <c r="DI162" s="86">
        <f t="shared" si="174"/>
        <v>1007</v>
      </c>
      <c r="DJ162" s="86">
        <f t="shared" si="204"/>
        <v>1438</v>
      </c>
      <c r="DK162" s="86">
        <f t="shared" si="175"/>
        <v>2822</v>
      </c>
      <c r="DL162" s="86">
        <f t="shared" si="176"/>
        <v>1</v>
      </c>
      <c r="DM162" s="86">
        <f t="shared" si="177"/>
        <v>1</v>
      </c>
      <c r="DN162" s="86">
        <f t="shared" si="205"/>
        <v>1</v>
      </c>
      <c r="DO162" s="86"/>
      <c r="DP162" s="86"/>
      <c r="DQ162" s="86"/>
      <c r="DR162" s="63" t="e">
        <f>IF(#REF!="","",#REF!)</f>
        <v>#REF!</v>
      </c>
      <c r="DS162" s="57" t="s">
        <v>0</v>
      </c>
    </row>
    <row r="163" spans="1:123" x14ac:dyDescent="0.25">
      <c r="A163" t="s">
        <v>0</v>
      </c>
      <c r="B163" s="62" t="str">
        <f>IF(csv!E154="","",csv!S154)</f>
        <v>Ž16</v>
      </c>
      <c r="C163" s="36" t="s">
        <v>0</v>
      </c>
      <c r="D163" s="36" t="str">
        <f>IF(csv!E154="","",csv!E154)</f>
        <v>Jana</v>
      </c>
      <c r="E163" s="36" t="str">
        <f>IF(csv!D154="","",csv!D154)</f>
        <v>Cvjetko</v>
      </c>
      <c r="F163" s="36" t="s">
        <v>0</v>
      </c>
      <c r="G163" s="86" t="str">
        <f>IF(csv!L154="","",csv!L154)</f>
        <v>49:31</v>
      </c>
      <c r="H163" s="86" t="str">
        <f>IF(csv!M154="","",csv!M154)</f>
        <v>0</v>
      </c>
      <c r="I163" s="36" t="s">
        <v>0</v>
      </c>
      <c r="J163" s="36" t="str">
        <f>IF(csv!O154="","",csv!O154)</f>
        <v>JAP</v>
      </c>
      <c r="K163" s="36" t="str">
        <f>IF(csv!P154="","",csv!P154)</f>
        <v>OK Japetic</v>
      </c>
      <c r="L163" s="36" t="s">
        <v>0</v>
      </c>
      <c r="M163" s="79" t="str">
        <f>IF(csv!Q154="","",csv!Q154)</f>
        <v>CRO</v>
      </c>
      <c r="N163" s="57" t="s">
        <v>0</v>
      </c>
      <c r="O163" s="62" t="str">
        <f>IF(csv!E154="","",csv!S154)</f>
        <v>Ž16</v>
      </c>
      <c r="P163" s="86">
        <f>IF(O163="","",IF(COUNTIF(O$11:O162,O163)=0,P162+1,P162))</f>
        <v>15</v>
      </c>
      <c r="Q163" s="102">
        <f t="shared" si="152"/>
        <v>120</v>
      </c>
      <c r="R163" s="103" t="str" cm="1">
        <f t="array" ref="R163">IF(S163="","",INDEX(natjecanjeStaze_naziv,MATCH(S163,natjecanjeStaze_stazaId,0)))</f>
        <v>Ž16 – Ž21B</v>
      </c>
      <c r="S163" s="63">
        <f t="shared" si="153"/>
        <v>1007</v>
      </c>
      <c r="T163" s="57" t="s">
        <v>0</v>
      </c>
      <c r="U163" s="191" t="str">
        <f t="shared" si="154"/>
        <v>Ž16</v>
      </c>
      <c r="V163" s="57" t="s">
        <v>0</v>
      </c>
      <c r="W163" s="62" t="str">
        <f t="shared" si="178"/>
        <v>CRO</v>
      </c>
      <c r="X163" s="86">
        <f t="shared" si="155"/>
        <v>1</v>
      </c>
      <c r="Y163" s="36" t="str">
        <f t="shared" si="179"/>
        <v/>
      </c>
      <c r="Z163" s="79" t="str">
        <f>IF(Y163="","",MAX(Z$11:Z162)+1)</f>
        <v/>
      </c>
      <c r="AA163" s="57" t="s">
        <v>0</v>
      </c>
      <c r="AB163" s="149"/>
      <c r="AC163" s="57" t="s">
        <v>0</v>
      </c>
      <c r="AD163" s="23" t="str">
        <f t="shared" si="180"/>
        <v/>
      </c>
      <c r="AE163" s="57" t="s">
        <v>0</v>
      </c>
      <c r="AF163" s="191" t="str">
        <f t="shared" si="181"/>
        <v>CRO</v>
      </c>
      <c r="AG163" s="57" t="s">
        <v>0</v>
      </c>
      <c r="AH163" s="62" t="str">
        <f t="shared" si="182"/>
        <v>JAP</v>
      </c>
      <c r="AI163" s="36" t="str">
        <f t="shared" si="183"/>
        <v>OK Japetic</v>
      </c>
      <c r="AJ163" s="86">
        <f t="shared" si="156"/>
        <v>1</v>
      </c>
      <c r="AK163" s="36" t="str" cm="1">
        <f t="array" ref="AK163">IF(AJ163="",""&amp;AI163,IF(AJ163="NEMA",AI163,INDEX(klub_naziv,MATCH(INDEX(klubAlias_klubId,AJ163),klub_id,0))))</f>
        <v>OK Japetić</v>
      </c>
      <c r="AL163" s="36" t="str" cm="1">
        <f t="array" ref="AL163">IFERROR(INDEX(registarNatjecatelji,CG163,4),"")</f>
        <v>OK Japetić</v>
      </c>
      <c r="AM163" s="86" t="str">
        <f t="shared" si="184"/>
        <v/>
      </c>
      <c r="AN163" s="79" t="str">
        <f t="shared" si="185"/>
        <v>OK Japetić</v>
      </c>
      <c r="AO163" s="57" t="s">
        <v>0</v>
      </c>
      <c r="AP163" s="95" t="str">
        <f>IF(AJ163&lt;&gt;"NEMA","",IF(IFERROR(MATCH(AI163,AI$11:AI162,0),0)&lt;&gt;0,"",AI163))</f>
        <v/>
      </c>
      <c r="AQ163" s="57" t="s">
        <v>0</v>
      </c>
      <c r="AR163" s="149"/>
      <c r="AS163" s="57" t="s">
        <v>0</v>
      </c>
      <c r="AT163" s="62" t="str">
        <f t="shared" si="186"/>
        <v/>
      </c>
      <c r="AU163" s="36" t="str">
        <f>IF(AT163="","",MAX(AU$11:AU162)+1)</f>
        <v/>
      </c>
      <c r="AV163" s="36" t="str">
        <f t="shared" si="187"/>
        <v/>
      </c>
      <c r="AW163" s="36" t="str">
        <f t="shared" si="188"/>
        <v/>
      </c>
      <c r="AX163" s="36" t="str">
        <f>IF(AR163="","",MAX(AX$11:AX162)+1)</f>
        <v/>
      </c>
      <c r="AY163" s="103" t="str">
        <f t="shared" si="189"/>
        <v/>
      </c>
      <c r="AZ163" s="79" t="str">
        <f t="shared" si="190"/>
        <v/>
      </c>
      <c r="BA163" s="57" t="s">
        <v>0</v>
      </c>
      <c r="BB163" s="23" t="str">
        <f t="shared" si="191"/>
        <v/>
      </c>
      <c r="BC163" s="57" t="s">
        <v>0</v>
      </c>
      <c r="BD163" s="191" t="str">
        <f t="shared" si="192"/>
        <v>OK Japetić</v>
      </c>
      <c r="BE163" s="57" t="s">
        <v>0</v>
      </c>
      <c r="BF163" s="68" t="str">
        <f t="shared" si="193"/>
        <v>49:31</v>
      </c>
      <c r="BG163" s="102" t="str">
        <f t="shared" si="194"/>
        <v>0</v>
      </c>
      <c r="BH163" s="238">
        <f t="shared" si="195"/>
        <v>2971</v>
      </c>
      <c r="BI163" s="239">
        <f t="shared" si="157"/>
        <v>1</v>
      </c>
      <c r="BJ163" s="57" t="s">
        <v>0</v>
      </c>
      <c r="BK163" s="62" t="str">
        <f t="shared" si="196"/>
        <v>Jana</v>
      </c>
      <c r="BL163" s="36" t="str">
        <f t="shared" si="197"/>
        <v>Cvjetko</v>
      </c>
      <c r="BM163" s="86">
        <f t="shared" si="158"/>
        <v>1864</v>
      </c>
      <c r="BN163" s="86" t="str">
        <f t="shared" si="159"/>
        <v/>
      </c>
      <c r="BO163" s="36" t="str">
        <f t="shared" si="160"/>
        <v>Jana</v>
      </c>
      <c r="BP163" s="79" t="str">
        <f t="shared" si="161"/>
        <v>Cvjetko</v>
      </c>
      <c r="BQ163" s="57" t="s">
        <v>0</v>
      </c>
      <c r="BR163" s="95" t="str">
        <f t="shared" si="162"/>
        <v/>
      </c>
      <c r="BS163" s="57" t="s">
        <v>0</v>
      </c>
      <c r="BT163" s="23" t="str">
        <f>IF(OR(BB163&lt;&gt;"NEMA",BR163&lt;&gt;""),"","SELECT '"&amp;BA163&amp;"',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3" s="57" t="s">
        <v>0</v>
      </c>
      <c r="BV163" s="172"/>
      <c r="BW163" s="172"/>
      <c r="BX163" s="172"/>
      <c r="BY163" s="57" t="s">
        <v>0</v>
      </c>
      <c r="BZ163" s="62" t="str">
        <f t="shared" si="163"/>
        <v>Jana – Cvjetko – OK Japetić – Ž16</v>
      </c>
      <c r="CA163" s="63">
        <f t="shared" si="198"/>
        <v>80</v>
      </c>
      <c r="CB163" s="57" t="s">
        <v>0</v>
      </c>
      <c r="CC163" s="62" t="str">
        <f t="shared" si="164"/>
        <v>Jana – Cvjetko – OK Japetić</v>
      </c>
      <c r="CD163" s="63">
        <f t="shared" si="199"/>
        <v>80</v>
      </c>
      <c r="CE163" s="57" t="s">
        <v>0</v>
      </c>
      <c r="CF163" s="62" t="str">
        <f t="shared" si="165"/>
        <v>Jana – Cvjetko</v>
      </c>
      <c r="CG163" s="63">
        <f t="shared" si="200"/>
        <v>80</v>
      </c>
      <c r="CH163" s="57" t="s">
        <v>0</v>
      </c>
      <c r="CI163" s="68">
        <f t="shared" si="201"/>
        <v>80</v>
      </c>
      <c r="CJ163" s="86" cm="1">
        <f t="array" ref="CJ163">IF(CI163="","",INDEX(imePrezime_id,CI163,0))</f>
        <v>1864</v>
      </c>
      <c r="CK163" s="63" t="str">
        <f t="shared" si="166"/>
        <v/>
      </c>
      <c r="CL163" s="57" t="s">
        <v>0</v>
      </c>
      <c r="CM163" s="23" t="str">
        <f t="shared" si="167"/>
        <v/>
      </c>
      <c r="CN163" s="57" t="s">
        <v>0</v>
      </c>
      <c r="CO163" s="149"/>
      <c r="CP163" s="57" t="s">
        <v>0</v>
      </c>
      <c r="CQ163" s="62" t="str">
        <f t="shared" si="168"/>
        <v/>
      </c>
      <c r="CR163" s="86" t="str">
        <f>IF(CO163="","",MAX(CR$11:CR162)+1)</f>
        <v/>
      </c>
      <c r="CS163" s="63" t="str">
        <f t="shared" si="169"/>
        <v/>
      </c>
      <c r="CT163" s="57" t="s">
        <v>0</v>
      </c>
      <c r="CU163" s="23" t="str">
        <f t="shared" si="202"/>
        <v/>
      </c>
      <c r="CV163" s="57" t="s">
        <v>0</v>
      </c>
      <c r="CW163" s="72" t="str">
        <f>IF(AND(CG163="NEMA",CK163=""),MAX(CW$11:CW162)+1,"")</f>
        <v/>
      </c>
      <c r="CX163" t="s">
        <v>0</v>
      </c>
      <c r="CY163" s="152" t="str">
        <f t="shared" si="170"/>
        <v>Ž</v>
      </c>
      <c r="CZ163" t="s">
        <v>0</v>
      </c>
      <c r="DA163" s="62" t="str">
        <f t="shared" si="171"/>
        <v/>
      </c>
      <c r="DB163" s="79" t="str">
        <f t="shared" si="172"/>
        <v/>
      </c>
      <c r="DC163" t="s">
        <v>0</v>
      </c>
      <c r="DD163" s="23" t="str">
        <f t="shared" si="203"/>
        <v/>
      </c>
      <c r="DE163" s="57" t="s">
        <v>0</v>
      </c>
      <c r="DF163" s="95" t="str">
        <f t="shared" si="173"/>
        <v>ime-pre-klu(ali)-kat</v>
      </c>
      <c r="DG163" s="57" t="s">
        <v>0</v>
      </c>
      <c r="DH163" s="68">
        <f>IF(BZ163="","",MAX(DH$11:DH162)+1)</f>
        <v>1127</v>
      </c>
      <c r="DI163" s="86">
        <f t="shared" si="174"/>
        <v>1007</v>
      </c>
      <c r="DJ163" s="86">
        <f t="shared" si="204"/>
        <v>1864</v>
      </c>
      <c r="DK163" s="86">
        <f t="shared" si="175"/>
        <v>2971</v>
      </c>
      <c r="DL163" s="86">
        <f t="shared" si="176"/>
        <v>1</v>
      </c>
      <c r="DM163" s="86">
        <f t="shared" si="177"/>
        <v>1</v>
      </c>
      <c r="DN163" s="86">
        <f t="shared" si="205"/>
        <v>3</v>
      </c>
      <c r="DO163" s="86"/>
      <c r="DP163" s="86"/>
      <c r="DQ163" s="86"/>
      <c r="DR163" s="63" t="e">
        <f>IF(#REF!="","",#REF!)</f>
        <v>#REF!</v>
      </c>
      <c r="DS163" s="57" t="s">
        <v>0</v>
      </c>
    </row>
    <row r="164" spans="1:123" x14ac:dyDescent="0.25">
      <c r="A164" t="s">
        <v>0</v>
      </c>
      <c r="B164" s="62" t="str">
        <f>IF(csv!E155="","",csv!S155)</f>
        <v>Ž16</v>
      </c>
      <c r="C164" s="36" t="s">
        <v>0</v>
      </c>
      <c r="D164" s="36" t="str">
        <f>IF(csv!E155="","",csv!E155)</f>
        <v>Ira</v>
      </c>
      <c r="E164" s="36" t="str">
        <f>IF(csv!D155="","",csv!D155)</f>
        <v>Mareković</v>
      </c>
      <c r="F164" s="36" t="s">
        <v>0</v>
      </c>
      <c r="G164" s="86" t="str">
        <f>IF(csv!L155="","",csv!L155)</f>
        <v>75:04</v>
      </c>
      <c r="H164" s="86" t="str">
        <f>IF(csv!M155="","",csv!M155)</f>
        <v>0</v>
      </c>
      <c r="I164" s="36" t="s">
        <v>0</v>
      </c>
      <c r="J164" s="36" t="str">
        <f>IF(csv!O155="","",csv!O155)</f>
        <v>Vihor</v>
      </c>
      <c r="K164" s="36" t="str">
        <f>IF(csv!P155="","",csv!P155)</f>
        <v>OK Vihor</v>
      </c>
      <c r="L164" s="36" t="s">
        <v>0</v>
      </c>
      <c r="M164" s="79" t="str">
        <f>IF(csv!Q155="","",csv!Q155)</f>
        <v>CRO</v>
      </c>
      <c r="N164" s="57" t="s">
        <v>0</v>
      </c>
      <c r="O164" s="62" t="str">
        <f>IF(csv!E155="","",csv!S155)</f>
        <v>Ž16</v>
      </c>
      <c r="P164" s="86">
        <f>IF(O164="","",IF(COUNTIF(O$11:O163,O164)=0,P163+1,P163))</f>
        <v>15</v>
      </c>
      <c r="Q164" s="102">
        <f t="shared" si="152"/>
        <v>120</v>
      </c>
      <c r="R164" s="103" t="str" cm="1">
        <f t="array" ref="R164">IF(S164="","",INDEX(natjecanjeStaze_naziv,MATCH(S164,natjecanjeStaze_stazaId,0)))</f>
        <v>Ž16 – Ž21B</v>
      </c>
      <c r="S164" s="63">
        <f t="shared" si="153"/>
        <v>1007</v>
      </c>
      <c r="T164" s="57" t="s">
        <v>0</v>
      </c>
      <c r="U164" s="191" t="str">
        <f t="shared" si="154"/>
        <v>Ž16</v>
      </c>
      <c r="V164" s="57" t="s">
        <v>0</v>
      </c>
      <c r="W164" s="62" t="str">
        <f t="shared" si="178"/>
        <v>CRO</v>
      </c>
      <c r="X164" s="86">
        <f t="shared" si="155"/>
        <v>1</v>
      </c>
      <c r="Y164" s="36" t="str">
        <f t="shared" si="179"/>
        <v/>
      </c>
      <c r="Z164" s="79" t="str">
        <f>IF(Y164="","",MAX(Z$11:Z163)+1)</f>
        <v/>
      </c>
      <c r="AA164" s="57" t="s">
        <v>0</v>
      </c>
      <c r="AB164" s="149"/>
      <c r="AC164" s="57" t="s">
        <v>0</v>
      </c>
      <c r="AD164" s="23" t="str">
        <f t="shared" si="180"/>
        <v/>
      </c>
      <c r="AE164" s="57" t="s">
        <v>0</v>
      </c>
      <c r="AF164" s="191" t="str">
        <f t="shared" si="181"/>
        <v>CRO</v>
      </c>
      <c r="AG164" s="57" t="s">
        <v>0</v>
      </c>
      <c r="AH164" s="62" t="str">
        <f t="shared" si="182"/>
        <v>Vihor</v>
      </c>
      <c r="AI164" s="36" t="str">
        <f t="shared" si="183"/>
        <v>OK Vihor</v>
      </c>
      <c r="AJ164" s="86" t="str">
        <f t="shared" si="156"/>
        <v/>
      </c>
      <c r="AK164" s="36" t="str" cm="1">
        <f t="array" ref="AK164">IF(AJ164="",""&amp;AI164,IF(AJ164="NEMA",AI164,INDEX(klub_naziv,MATCH(INDEX(klubAlias_klubId,AJ164),klub_id,0))))</f>
        <v>OK Vihor</v>
      </c>
      <c r="AL164" s="36" t="str" cm="1">
        <f t="array" ref="AL164">IFERROR(INDEX(registarNatjecatelji,CG164,4),"")</f>
        <v>OK Vihor</v>
      </c>
      <c r="AM164" s="86" t="str">
        <f t="shared" si="184"/>
        <v/>
      </c>
      <c r="AN164" s="79" t="str">
        <f t="shared" si="185"/>
        <v>OK Vihor</v>
      </c>
      <c r="AO164" s="57" t="s">
        <v>0</v>
      </c>
      <c r="AP164" s="95" t="str">
        <f>IF(AJ164&lt;&gt;"NEMA","",IF(IFERROR(MATCH(AI164,AI$11:AI163,0),0)&lt;&gt;0,"",AI164))</f>
        <v/>
      </c>
      <c r="AQ164" s="57" t="s">
        <v>0</v>
      </c>
      <c r="AR164" s="149"/>
      <c r="AS164" s="57" t="s">
        <v>0</v>
      </c>
      <c r="AT164" s="62" t="str">
        <f t="shared" si="186"/>
        <v/>
      </c>
      <c r="AU164" s="36" t="str">
        <f>IF(AT164="","",MAX(AU$11:AU163)+1)</f>
        <v/>
      </c>
      <c r="AV164" s="36" t="str">
        <f t="shared" si="187"/>
        <v/>
      </c>
      <c r="AW164" s="36" t="str">
        <f t="shared" si="188"/>
        <v/>
      </c>
      <c r="AX164" s="36" t="str">
        <f>IF(AR164="","",MAX(AX$11:AX163)+1)</f>
        <v/>
      </c>
      <c r="AY164" s="103" t="str">
        <f t="shared" si="189"/>
        <v/>
      </c>
      <c r="AZ164" s="79" t="str">
        <f t="shared" si="190"/>
        <v/>
      </c>
      <c r="BA164" s="57" t="s">
        <v>0</v>
      </c>
      <c r="BB164" s="23" t="str">
        <f t="shared" si="191"/>
        <v/>
      </c>
      <c r="BC164" s="57" t="s">
        <v>0</v>
      </c>
      <c r="BD164" s="191" t="str">
        <f t="shared" si="192"/>
        <v>OK Vihor</v>
      </c>
      <c r="BE164" s="57" t="s">
        <v>0</v>
      </c>
      <c r="BF164" s="68" t="str">
        <f t="shared" si="193"/>
        <v>75:04</v>
      </c>
      <c r="BG164" s="102" t="str">
        <f t="shared" si="194"/>
        <v>0</v>
      </c>
      <c r="BH164" s="238">
        <f t="shared" si="195"/>
        <v>4504</v>
      </c>
      <c r="BI164" s="239">
        <f t="shared" si="157"/>
        <v>1</v>
      </c>
      <c r="BJ164" s="57" t="s">
        <v>0</v>
      </c>
      <c r="BK164" s="62" t="str">
        <f t="shared" si="196"/>
        <v>Ira</v>
      </c>
      <c r="BL164" s="36" t="str">
        <f t="shared" si="197"/>
        <v>Mareković</v>
      </c>
      <c r="BM164" s="86">
        <f t="shared" si="158"/>
        <v>1410</v>
      </c>
      <c r="BN164" s="86" t="str">
        <f t="shared" si="159"/>
        <v/>
      </c>
      <c r="BO164" s="36" t="str">
        <f t="shared" si="160"/>
        <v>Ira</v>
      </c>
      <c r="BP164" s="79" t="str">
        <f t="shared" si="161"/>
        <v>Mareković</v>
      </c>
      <c r="BQ164" s="57" t="s">
        <v>0</v>
      </c>
      <c r="BR164" s="95" t="str">
        <f t="shared" si="162"/>
        <v/>
      </c>
      <c r="BS164" s="57" t="s">
        <v>0</v>
      </c>
      <c r="BT164" s="23" t="str">
        <f>IF(OR(BB164&lt;&gt;"NEMA",BR164&lt;&gt;""),"","SELECT '"&amp;BA164&amp;"',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4" s="57" t="s">
        <v>0</v>
      </c>
      <c r="BV164" s="172"/>
      <c r="BW164" s="172"/>
      <c r="BX164" s="172"/>
      <c r="BY164" s="57" t="s">
        <v>0</v>
      </c>
      <c r="BZ164" s="62" t="str">
        <f t="shared" si="163"/>
        <v>Ira – Mareković – OK Vihor – Ž16</v>
      </c>
      <c r="CA164" s="63">
        <f t="shared" si="198"/>
        <v>778</v>
      </c>
      <c r="CB164" s="57" t="s">
        <v>0</v>
      </c>
      <c r="CC164" s="62" t="str">
        <f t="shared" si="164"/>
        <v>Ira – Mareković – OK Vihor</v>
      </c>
      <c r="CD164" s="63">
        <f t="shared" si="199"/>
        <v>778</v>
      </c>
      <c r="CE164" s="57" t="s">
        <v>0</v>
      </c>
      <c r="CF164" s="62" t="str">
        <f t="shared" si="165"/>
        <v>Ira – Mareković</v>
      </c>
      <c r="CG164" s="63">
        <f t="shared" si="200"/>
        <v>778</v>
      </c>
      <c r="CH164" s="57" t="s">
        <v>0</v>
      </c>
      <c r="CI164" s="68">
        <f t="shared" si="201"/>
        <v>778</v>
      </c>
      <c r="CJ164" s="86" cm="1">
        <f t="array" ref="CJ164">IF(CI164="","",INDEX(imePrezime_id,CI164,0))</f>
        <v>1410</v>
      </c>
      <c r="CK164" s="63" t="str">
        <f t="shared" si="166"/>
        <v/>
      </c>
      <c r="CL164" s="57" t="s">
        <v>0</v>
      </c>
      <c r="CM164" s="23" t="str">
        <f t="shared" si="167"/>
        <v/>
      </c>
      <c r="CN164" s="57" t="s">
        <v>0</v>
      </c>
      <c r="CO164" s="149"/>
      <c r="CP164" s="57" t="s">
        <v>0</v>
      </c>
      <c r="CQ164" s="62" t="str">
        <f t="shared" si="168"/>
        <v/>
      </c>
      <c r="CR164" s="86" t="str">
        <f>IF(CO164="","",MAX(CR$11:CR163)+1)</f>
        <v/>
      </c>
      <c r="CS164" s="63" t="str">
        <f t="shared" si="169"/>
        <v/>
      </c>
      <c r="CT164" s="57" t="s">
        <v>0</v>
      </c>
      <c r="CU164" s="23" t="str">
        <f t="shared" si="202"/>
        <v/>
      </c>
      <c r="CV164" s="57" t="s">
        <v>0</v>
      </c>
      <c r="CW164" s="72" t="str">
        <f>IF(AND(CG164="NEMA",CK164=""),MAX(CW$11:CW163)+1,"")</f>
        <v/>
      </c>
      <c r="CX164" t="s">
        <v>0</v>
      </c>
      <c r="CY164" s="152" t="str">
        <f t="shared" si="170"/>
        <v>Ž</v>
      </c>
      <c r="CZ164" t="s">
        <v>0</v>
      </c>
      <c r="DA164" s="62" t="str">
        <f t="shared" si="171"/>
        <v/>
      </c>
      <c r="DB164" s="79" t="str">
        <f t="shared" si="172"/>
        <v/>
      </c>
      <c r="DC164" t="s">
        <v>0</v>
      </c>
      <c r="DD164" s="23" t="str">
        <f t="shared" si="203"/>
        <v/>
      </c>
      <c r="DE164" s="57" t="s">
        <v>0</v>
      </c>
      <c r="DF164" s="95" t="str">
        <f t="shared" si="173"/>
        <v>ime-pre-klu-kat</v>
      </c>
      <c r="DG164" s="57" t="s">
        <v>0</v>
      </c>
      <c r="DH164" s="68">
        <f>IF(BZ164="","",MAX(DH$11:DH163)+1)</f>
        <v>1128</v>
      </c>
      <c r="DI164" s="86">
        <f t="shared" si="174"/>
        <v>1007</v>
      </c>
      <c r="DJ164" s="86">
        <f t="shared" si="204"/>
        <v>1410</v>
      </c>
      <c r="DK164" s="86">
        <f t="shared" si="175"/>
        <v>4504</v>
      </c>
      <c r="DL164" s="86">
        <f t="shared" si="176"/>
        <v>1</v>
      </c>
      <c r="DM164" s="86">
        <f t="shared" si="177"/>
        <v>1</v>
      </c>
      <c r="DN164" s="86">
        <f t="shared" si="205"/>
        <v>1</v>
      </c>
      <c r="DO164" s="86"/>
      <c r="DP164" s="86"/>
      <c r="DQ164" s="86"/>
      <c r="DR164" s="63" t="e">
        <f>IF(#REF!="","",#REF!)</f>
        <v>#REF!</v>
      </c>
      <c r="DS164" s="57" t="s">
        <v>0</v>
      </c>
    </row>
    <row r="165" spans="1:123" x14ac:dyDescent="0.25">
      <c r="A165" t="s">
        <v>0</v>
      </c>
      <c r="B165" s="62" t="str">
        <f>IF(csv!E156="","",csv!S156)</f>
        <v>Ž16</v>
      </c>
      <c r="C165" s="36" t="s">
        <v>0</v>
      </c>
      <c r="D165" s="36" t="str">
        <f>IF(csv!E156="","",csv!E156)</f>
        <v>Nina</v>
      </c>
      <c r="E165" s="36" t="str">
        <f>IF(csv!D156="","",csv!D156)</f>
        <v>Mioković</v>
      </c>
      <c r="F165" s="36" t="s">
        <v>0</v>
      </c>
      <c r="G165" s="86" t="str">
        <f>IF(csv!L156="","",csv!L156)</f>
        <v>77:04</v>
      </c>
      <c r="H165" s="86" t="str">
        <f>IF(csv!M156="","",csv!M156)</f>
        <v>0</v>
      </c>
      <c r="I165" s="36" t="s">
        <v>0</v>
      </c>
      <c r="J165" s="36" t="str">
        <f>IF(csv!O156="","",csv!O156)</f>
        <v>KAP</v>
      </c>
      <c r="K165" s="36" t="str">
        <f>IF(csv!P156="","",csv!P156)</f>
        <v>OK Kapela</v>
      </c>
      <c r="L165" s="36" t="s">
        <v>0</v>
      </c>
      <c r="M165" s="79" t="str">
        <f>IF(csv!Q156="","",csv!Q156)</f>
        <v>CRO</v>
      </c>
      <c r="N165" s="57" t="s">
        <v>0</v>
      </c>
      <c r="O165" s="62" t="str">
        <f>IF(csv!E156="","",csv!S156)</f>
        <v>Ž16</v>
      </c>
      <c r="P165" s="86">
        <f>IF(O165="","",IF(COUNTIF(O$11:O164,O165)=0,P164+1,P164))</f>
        <v>15</v>
      </c>
      <c r="Q165" s="102">
        <f t="shared" si="152"/>
        <v>120</v>
      </c>
      <c r="R165" s="103" t="str" cm="1">
        <f t="array" ref="R165">IF(S165="","",INDEX(natjecanjeStaze_naziv,MATCH(S165,natjecanjeStaze_stazaId,0)))</f>
        <v>Ž16 – Ž21B</v>
      </c>
      <c r="S165" s="63">
        <f t="shared" si="153"/>
        <v>1007</v>
      </c>
      <c r="T165" s="57" t="s">
        <v>0</v>
      </c>
      <c r="U165" s="191" t="str">
        <f t="shared" si="154"/>
        <v>Ž16</v>
      </c>
      <c r="V165" s="57" t="s">
        <v>0</v>
      </c>
      <c r="W165" s="62" t="str">
        <f t="shared" si="178"/>
        <v>CRO</v>
      </c>
      <c r="X165" s="86">
        <f t="shared" si="155"/>
        <v>1</v>
      </c>
      <c r="Y165" s="36" t="str">
        <f t="shared" si="179"/>
        <v/>
      </c>
      <c r="Z165" s="79" t="str">
        <f>IF(Y165="","",MAX(Z$11:Z164)+1)</f>
        <v/>
      </c>
      <c r="AA165" s="57" t="s">
        <v>0</v>
      </c>
      <c r="AB165" s="149"/>
      <c r="AC165" s="57" t="s">
        <v>0</v>
      </c>
      <c r="AD165" s="23" t="str">
        <f t="shared" si="180"/>
        <v/>
      </c>
      <c r="AE165" s="57" t="s">
        <v>0</v>
      </c>
      <c r="AF165" s="191" t="str">
        <f t="shared" si="181"/>
        <v>CRO</v>
      </c>
      <c r="AG165" s="57" t="s">
        <v>0</v>
      </c>
      <c r="AH165" s="62" t="str">
        <f t="shared" si="182"/>
        <v>KAP</v>
      </c>
      <c r="AI165" s="36" t="str">
        <f t="shared" si="183"/>
        <v>OK Kapela</v>
      </c>
      <c r="AJ165" s="86" t="str">
        <f t="shared" si="156"/>
        <v/>
      </c>
      <c r="AK165" s="36" t="str" cm="1">
        <f t="array" ref="AK165">IF(AJ165="",""&amp;AI165,IF(AJ165="NEMA",AI165,INDEX(klub_naziv,MATCH(INDEX(klubAlias_klubId,AJ165),klub_id,0))))</f>
        <v>OK Kapela</v>
      </c>
      <c r="AL165" s="36" t="str" cm="1">
        <f t="array" ref="AL165">IFERROR(INDEX(registarNatjecatelji,CG165,4),"")</f>
        <v>OK Kapela</v>
      </c>
      <c r="AM165" s="86" t="str">
        <f t="shared" si="184"/>
        <v/>
      </c>
      <c r="AN165" s="79" t="str">
        <f t="shared" si="185"/>
        <v>OK Kapela</v>
      </c>
      <c r="AO165" s="57" t="s">
        <v>0</v>
      </c>
      <c r="AP165" s="95" t="str">
        <f>IF(AJ165&lt;&gt;"NEMA","",IF(IFERROR(MATCH(AI165,AI$11:AI164,0),0)&lt;&gt;0,"",AI165))</f>
        <v/>
      </c>
      <c r="AQ165" s="57" t="s">
        <v>0</v>
      </c>
      <c r="AR165" s="149"/>
      <c r="AS165" s="57" t="s">
        <v>0</v>
      </c>
      <c r="AT165" s="62" t="str">
        <f t="shared" si="186"/>
        <v/>
      </c>
      <c r="AU165" s="36" t="str">
        <f>IF(AT165="","",MAX(AU$11:AU164)+1)</f>
        <v/>
      </c>
      <c r="AV165" s="36" t="str">
        <f t="shared" si="187"/>
        <v/>
      </c>
      <c r="AW165" s="36" t="str">
        <f t="shared" si="188"/>
        <v/>
      </c>
      <c r="AX165" s="36" t="str">
        <f>IF(AR165="","",MAX(AX$11:AX164)+1)</f>
        <v/>
      </c>
      <c r="AY165" s="103" t="str">
        <f t="shared" si="189"/>
        <v/>
      </c>
      <c r="AZ165" s="79" t="str">
        <f t="shared" si="190"/>
        <v/>
      </c>
      <c r="BA165" s="57" t="s">
        <v>0</v>
      </c>
      <c r="BB165" s="23" t="str">
        <f t="shared" si="191"/>
        <v/>
      </c>
      <c r="BC165" s="57" t="s">
        <v>0</v>
      </c>
      <c r="BD165" s="191" t="str">
        <f t="shared" si="192"/>
        <v>OK Kapela</v>
      </c>
      <c r="BE165" s="57" t="s">
        <v>0</v>
      </c>
      <c r="BF165" s="68" t="str">
        <f t="shared" si="193"/>
        <v>77:04</v>
      </c>
      <c r="BG165" s="102" t="str">
        <f t="shared" si="194"/>
        <v>0</v>
      </c>
      <c r="BH165" s="238">
        <f t="shared" si="195"/>
        <v>4624</v>
      </c>
      <c r="BI165" s="239">
        <f t="shared" si="157"/>
        <v>1</v>
      </c>
      <c r="BJ165" s="57" t="s">
        <v>0</v>
      </c>
      <c r="BK165" s="62" t="str">
        <f t="shared" si="196"/>
        <v>Nina</v>
      </c>
      <c r="BL165" s="36" t="str">
        <f t="shared" si="197"/>
        <v>Mioković</v>
      </c>
      <c r="BM165" s="86">
        <f t="shared" si="158"/>
        <v>1243</v>
      </c>
      <c r="BN165" s="86" t="str">
        <f t="shared" si="159"/>
        <v/>
      </c>
      <c r="BO165" s="36" t="str">
        <f t="shared" si="160"/>
        <v>Nina</v>
      </c>
      <c r="BP165" s="79" t="str">
        <f t="shared" si="161"/>
        <v>Mioković</v>
      </c>
      <c r="BQ165" s="57" t="s">
        <v>0</v>
      </c>
      <c r="BR165" s="95" t="str">
        <f t="shared" si="162"/>
        <v/>
      </c>
      <c r="BS165" s="57" t="s">
        <v>0</v>
      </c>
      <c r="BT165" s="23" t="str">
        <f>IF(OR(BB165&lt;&gt;"NEMA",BR165&lt;&gt;""),"","SELECT '"&amp;BA165&amp;"',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5" s="57" t="s">
        <v>0</v>
      </c>
      <c r="BV165" s="172"/>
      <c r="BW165" s="172"/>
      <c r="BX165" s="172"/>
      <c r="BY165" s="57" t="s">
        <v>0</v>
      </c>
      <c r="BZ165" s="62" t="str">
        <f t="shared" si="163"/>
        <v>Nina – Mioković – OK Kapela – Ž16</v>
      </c>
      <c r="CA165" s="63">
        <f t="shared" si="198"/>
        <v>282</v>
      </c>
      <c r="CB165" s="57" t="s">
        <v>0</v>
      </c>
      <c r="CC165" s="62" t="str">
        <f t="shared" si="164"/>
        <v>Nina – Mioković – OK Kapela</v>
      </c>
      <c r="CD165" s="63">
        <f t="shared" si="199"/>
        <v>282</v>
      </c>
      <c r="CE165" s="57" t="s">
        <v>0</v>
      </c>
      <c r="CF165" s="62" t="str">
        <f t="shared" si="165"/>
        <v>Nina – Mioković</v>
      </c>
      <c r="CG165" s="63">
        <f t="shared" si="200"/>
        <v>282</v>
      </c>
      <c r="CH165" s="57" t="s">
        <v>0</v>
      </c>
      <c r="CI165" s="68">
        <f t="shared" si="201"/>
        <v>282</v>
      </c>
      <c r="CJ165" s="86" cm="1">
        <f t="array" ref="CJ165">IF(CI165="","",INDEX(imePrezime_id,CI165,0))</f>
        <v>1243</v>
      </c>
      <c r="CK165" s="63" t="str">
        <f t="shared" si="166"/>
        <v/>
      </c>
      <c r="CL165" s="57" t="s">
        <v>0</v>
      </c>
      <c r="CM165" s="23" t="str">
        <f t="shared" si="167"/>
        <v/>
      </c>
      <c r="CN165" s="57" t="s">
        <v>0</v>
      </c>
      <c r="CO165" s="149"/>
      <c r="CP165" s="57" t="s">
        <v>0</v>
      </c>
      <c r="CQ165" s="62" t="str">
        <f t="shared" si="168"/>
        <v/>
      </c>
      <c r="CR165" s="86" t="str">
        <f>IF(CO165="","",MAX(CR$11:CR164)+1)</f>
        <v/>
      </c>
      <c r="CS165" s="63" t="str">
        <f t="shared" si="169"/>
        <v/>
      </c>
      <c r="CT165" s="57" t="s">
        <v>0</v>
      </c>
      <c r="CU165" s="23" t="str">
        <f t="shared" si="202"/>
        <v/>
      </c>
      <c r="CV165" s="57" t="s">
        <v>0</v>
      </c>
      <c r="CW165" s="72" t="str">
        <f>IF(AND(CG165="NEMA",CK165=""),MAX(CW$11:CW164)+1,"")</f>
        <v/>
      </c>
      <c r="CX165" t="s">
        <v>0</v>
      </c>
      <c r="CY165" s="152" t="str">
        <f t="shared" si="170"/>
        <v>Ž</v>
      </c>
      <c r="CZ165" t="s">
        <v>0</v>
      </c>
      <c r="DA165" s="62" t="str">
        <f t="shared" si="171"/>
        <v/>
      </c>
      <c r="DB165" s="79" t="str">
        <f t="shared" si="172"/>
        <v/>
      </c>
      <c r="DC165" t="s">
        <v>0</v>
      </c>
      <c r="DD165" s="23" t="str">
        <f t="shared" si="203"/>
        <v/>
      </c>
      <c r="DE165" s="57" t="s">
        <v>0</v>
      </c>
      <c r="DF165" s="95" t="str">
        <f t="shared" si="173"/>
        <v>ime-pre-klu-kat</v>
      </c>
      <c r="DG165" s="57" t="s">
        <v>0</v>
      </c>
      <c r="DH165" s="68">
        <f>IF(BZ165="","",MAX(DH$11:DH164)+1)</f>
        <v>1129</v>
      </c>
      <c r="DI165" s="86">
        <f t="shared" si="174"/>
        <v>1007</v>
      </c>
      <c r="DJ165" s="86">
        <f t="shared" si="204"/>
        <v>1243</v>
      </c>
      <c r="DK165" s="86">
        <f t="shared" si="175"/>
        <v>4624</v>
      </c>
      <c r="DL165" s="86">
        <f t="shared" si="176"/>
        <v>1</v>
      </c>
      <c r="DM165" s="86">
        <f t="shared" si="177"/>
        <v>1</v>
      </c>
      <c r="DN165" s="86">
        <f t="shared" si="205"/>
        <v>1</v>
      </c>
      <c r="DO165" s="86"/>
      <c r="DP165" s="86"/>
      <c r="DQ165" s="86"/>
      <c r="DR165" s="63" t="e">
        <f>IF(#REF!="","",#REF!)</f>
        <v>#REF!</v>
      </c>
      <c r="DS165" s="57" t="s">
        <v>0</v>
      </c>
    </row>
    <row r="166" spans="1:123" x14ac:dyDescent="0.25">
      <c r="A166" t="s">
        <v>0</v>
      </c>
      <c r="B166" s="62" t="str">
        <f>IF(csv!E157="","",csv!S157)</f>
        <v>Ž16</v>
      </c>
      <c r="C166" s="36" t="s">
        <v>0</v>
      </c>
      <c r="D166" s="36" t="str">
        <f>IF(csv!E157="","",csv!E157)</f>
        <v>Mare</v>
      </c>
      <c r="E166" s="36" t="str">
        <f>IF(csv!D157="","",csv!D157)</f>
        <v>Gršković</v>
      </c>
      <c r="F166" s="36" t="s">
        <v>0</v>
      </c>
      <c r="G166" s="86" t="str">
        <f>IF(csv!L157="","",csv!L157)</f>
        <v>81:05</v>
      </c>
      <c r="H166" s="86" t="str">
        <f>IF(csv!M157="","",csv!M157)</f>
        <v>0</v>
      </c>
      <c r="I166" s="36" t="s">
        <v>0</v>
      </c>
      <c r="J166" s="36" t="str">
        <f>IF(csv!O157="","",csv!O157)</f>
        <v>KAP</v>
      </c>
      <c r="K166" s="36" t="str">
        <f>IF(csv!P157="","",csv!P157)</f>
        <v>OK Kapela</v>
      </c>
      <c r="L166" s="36" t="s">
        <v>0</v>
      </c>
      <c r="M166" s="79" t="str">
        <f>IF(csv!Q157="","",csv!Q157)</f>
        <v>CRO</v>
      </c>
      <c r="N166" s="57" t="s">
        <v>0</v>
      </c>
      <c r="O166" s="62" t="str">
        <f>IF(csv!E157="","",csv!S157)</f>
        <v>Ž16</v>
      </c>
      <c r="P166" s="86">
        <f>IF(O166="","",IF(COUNTIF(O$11:O165,O166)=0,P165+1,P165))</f>
        <v>15</v>
      </c>
      <c r="Q166" s="102">
        <f t="shared" si="152"/>
        <v>120</v>
      </c>
      <c r="R166" s="103" t="str" cm="1">
        <f t="array" ref="R166">IF(S166="","",INDEX(natjecanjeStaze_naziv,MATCH(S166,natjecanjeStaze_stazaId,0)))</f>
        <v>Ž16 – Ž21B</v>
      </c>
      <c r="S166" s="63">
        <f t="shared" si="153"/>
        <v>1007</v>
      </c>
      <c r="T166" s="57" t="s">
        <v>0</v>
      </c>
      <c r="U166" s="191" t="str">
        <f t="shared" si="154"/>
        <v>Ž16</v>
      </c>
      <c r="V166" s="57" t="s">
        <v>0</v>
      </c>
      <c r="W166" s="62" t="str">
        <f t="shared" si="178"/>
        <v>CRO</v>
      </c>
      <c r="X166" s="86">
        <f t="shared" si="155"/>
        <v>1</v>
      </c>
      <c r="Y166" s="36" t="str">
        <f t="shared" si="179"/>
        <v/>
      </c>
      <c r="Z166" s="79" t="str">
        <f>IF(Y166="","",MAX(Z$11:Z165)+1)</f>
        <v/>
      </c>
      <c r="AA166" s="57" t="s">
        <v>0</v>
      </c>
      <c r="AB166" s="149"/>
      <c r="AC166" s="57" t="s">
        <v>0</v>
      </c>
      <c r="AD166" s="23" t="str">
        <f t="shared" si="180"/>
        <v/>
      </c>
      <c r="AE166" s="57" t="s">
        <v>0</v>
      </c>
      <c r="AF166" s="191" t="str">
        <f t="shared" si="181"/>
        <v>CRO</v>
      </c>
      <c r="AG166" s="57" t="s">
        <v>0</v>
      </c>
      <c r="AH166" s="62" t="str">
        <f t="shared" si="182"/>
        <v>KAP</v>
      </c>
      <c r="AI166" s="36" t="str">
        <f t="shared" si="183"/>
        <v>OK Kapela</v>
      </c>
      <c r="AJ166" s="86" t="str">
        <f t="shared" si="156"/>
        <v/>
      </c>
      <c r="AK166" s="36" t="str" cm="1">
        <f t="array" ref="AK166">IF(AJ166="",""&amp;AI166,IF(AJ166="NEMA",AI166,INDEX(klub_naziv,MATCH(INDEX(klubAlias_klubId,AJ166),klub_id,0))))</f>
        <v>OK Kapela</v>
      </c>
      <c r="AL166" s="36" t="str" cm="1">
        <f t="array" ref="AL166">IFERROR(INDEX(registarNatjecatelji,CG166,4),"")</f>
        <v>OK Kapela</v>
      </c>
      <c r="AM166" s="86" t="str">
        <f t="shared" si="184"/>
        <v/>
      </c>
      <c r="AN166" s="79" t="str">
        <f t="shared" si="185"/>
        <v>OK Kapela</v>
      </c>
      <c r="AO166" s="57" t="s">
        <v>0</v>
      </c>
      <c r="AP166" s="95" t="str">
        <f>IF(AJ166&lt;&gt;"NEMA","",IF(IFERROR(MATCH(AI166,AI$11:AI165,0),0)&lt;&gt;0,"",AI166))</f>
        <v/>
      </c>
      <c r="AQ166" s="57" t="s">
        <v>0</v>
      </c>
      <c r="AR166" s="149"/>
      <c r="AS166" s="57" t="s">
        <v>0</v>
      </c>
      <c r="AT166" s="62" t="str">
        <f t="shared" si="186"/>
        <v/>
      </c>
      <c r="AU166" s="36" t="str">
        <f>IF(AT166="","",MAX(AU$11:AU165)+1)</f>
        <v/>
      </c>
      <c r="AV166" s="36" t="str">
        <f t="shared" si="187"/>
        <v/>
      </c>
      <c r="AW166" s="36" t="str">
        <f t="shared" si="188"/>
        <v/>
      </c>
      <c r="AX166" s="36" t="str">
        <f>IF(AR166="","",MAX(AX$11:AX165)+1)</f>
        <v/>
      </c>
      <c r="AY166" s="103" t="str">
        <f t="shared" si="189"/>
        <v/>
      </c>
      <c r="AZ166" s="79" t="str">
        <f t="shared" si="190"/>
        <v/>
      </c>
      <c r="BA166" s="57" t="s">
        <v>0</v>
      </c>
      <c r="BB166" s="23" t="str">
        <f t="shared" si="191"/>
        <v/>
      </c>
      <c r="BC166" s="57" t="s">
        <v>0</v>
      </c>
      <c r="BD166" s="191" t="str">
        <f t="shared" si="192"/>
        <v>OK Kapela</v>
      </c>
      <c r="BE166" s="57" t="s">
        <v>0</v>
      </c>
      <c r="BF166" s="68" t="str">
        <f t="shared" si="193"/>
        <v>81:05</v>
      </c>
      <c r="BG166" s="102" t="str">
        <f t="shared" si="194"/>
        <v>0</v>
      </c>
      <c r="BH166" s="238">
        <f t="shared" si="195"/>
        <v>4865</v>
      </c>
      <c r="BI166" s="239">
        <f t="shared" si="157"/>
        <v>1</v>
      </c>
      <c r="BJ166" s="57" t="s">
        <v>0</v>
      </c>
      <c r="BK166" s="62" t="str">
        <f t="shared" si="196"/>
        <v>Mare</v>
      </c>
      <c r="BL166" s="36" t="str">
        <f t="shared" si="197"/>
        <v>Gršković</v>
      </c>
      <c r="BM166" s="86">
        <f t="shared" si="158"/>
        <v>1378</v>
      </c>
      <c r="BN166" s="86" t="str">
        <f t="shared" si="159"/>
        <v/>
      </c>
      <c r="BO166" s="36" t="str">
        <f t="shared" si="160"/>
        <v>Mare</v>
      </c>
      <c r="BP166" s="79" t="str">
        <f t="shared" si="161"/>
        <v>Gršković</v>
      </c>
      <c r="BQ166" s="57" t="s">
        <v>0</v>
      </c>
      <c r="BR166" s="95" t="str">
        <f t="shared" si="162"/>
        <v/>
      </c>
      <c r="BS166" s="57" t="s">
        <v>0</v>
      </c>
      <c r="BT166" s="23" t="str">
        <f>IF(OR(BB166&lt;&gt;"NEMA",BR166&lt;&gt;""),"","SELECT '"&amp;BA166&amp;"',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6" s="57" t="s">
        <v>0</v>
      </c>
      <c r="BV166" s="172"/>
      <c r="BW166" s="172"/>
      <c r="BX166" s="172"/>
      <c r="BY166" s="57" t="s">
        <v>0</v>
      </c>
      <c r="BZ166" s="62" t="str">
        <f t="shared" si="163"/>
        <v>Mare – Gršković – OK Kapela – Ž16</v>
      </c>
      <c r="CA166" s="63">
        <f t="shared" si="198"/>
        <v>246</v>
      </c>
      <c r="CB166" s="57" t="s">
        <v>0</v>
      </c>
      <c r="CC166" s="62" t="str">
        <f t="shared" si="164"/>
        <v>Mare – Gršković – OK Kapela</v>
      </c>
      <c r="CD166" s="63">
        <f t="shared" si="199"/>
        <v>246</v>
      </c>
      <c r="CE166" s="57" t="s">
        <v>0</v>
      </c>
      <c r="CF166" s="62" t="str">
        <f t="shared" si="165"/>
        <v>Mare – Gršković</v>
      </c>
      <c r="CG166" s="63">
        <f t="shared" si="200"/>
        <v>246</v>
      </c>
      <c r="CH166" s="57" t="s">
        <v>0</v>
      </c>
      <c r="CI166" s="68">
        <f t="shared" si="201"/>
        <v>246</v>
      </c>
      <c r="CJ166" s="86" cm="1">
        <f t="array" ref="CJ166">IF(CI166="","",INDEX(imePrezime_id,CI166,0))</f>
        <v>1378</v>
      </c>
      <c r="CK166" s="63" t="str">
        <f t="shared" si="166"/>
        <v/>
      </c>
      <c r="CL166" s="57" t="s">
        <v>0</v>
      </c>
      <c r="CM166" s="23" t="str">
        <f t="shared" si="167"/>
        <v/>
      </c>
      <c r="CN166" s="57" t="s">
        <v>0</v>
      </c>
      <c r="CO166" s="149"/>
      <c r="CP166" s="57" t="s">
        <v>0</v>
      </c>
      <c r="CQ166" s="62" t="str">
        <f t="shared" si="168"/>
        <v/>
      </c>
      <c r="CR166" s="86" t="str">
        <f>IF(CO166="","",MAX(CR$11:CR165)+1)</f>
        <v/>
      </c>
      <c r="CS166" s="63" t="str">
        <f t="shared" si="169"/>
        <v/>
      </c>
      <c r="CT166" s="57" t="s">
        <v>0</v>
      </c>
      <c r="CU166" s="23" t="str">
        <f t="shared" si="202"/>
        <v/>
      </c>
      <c r="CV166" s="57" t="s">
        <v>0</v>
      </c>
      <c r="CW166" s="72" t="str">
        <f>IF(AND(CG166="NEMA",CK166=""),MAX(CW$11:CW165)+1,"")</f>
        <v/>
      </c>
      <c r="CX166" t="s">
        <v>0</v>
      </c>
      <c r="CY166" s="152" t="str">
        <f t="shared" si="170"/>
        <v>Ž</v>
      </c>
      <c r="CZ166" t="s">
        <v>0</v>
      </c>
      <c r="DA166" s="62" t="str">
        <f t="shared" si="171"/>
        <v/>
      </c>
      <c r="DB166" s="79" t="str">
        <f t="shared" si="172"/>
        <v/>
      </c>
      <c r="DC166" t="s">
        <v>0</v>
      </c>
      <c r="DD166" s="23" t="str">
        <f t="shared" si="203"/>
        <v/>
      </c>
      <c r="DE166" s="57" t="s">
        <v>0</v>
      </c>
      <c r="DF166" s="95" t="str">
        <f t="shared" si="173"/>
        <v>ime-pre-klu-kat</v>
      </c>
      <c r="DG166" s="57" t="s">
        <v>0</v>
      </c>
      <c r="DH166" s="68">
        <f>IF(BZ166="","",MAX(DH$11:DH165)+1)</f>
        <v>1130</v>
      </c>
      <c r="DI166" s="86">
        <f t="shared" si="174"/>
        <v>1007</v>
      </c>
      <c r="DJ166" s="86">
        <f t="shared" si="204"/>
        <v>1378</v>
      </c>
      <c r="DK166" s="86">
        <f t="shared" si="175"/>
        <v>4865</v>
      </c>
      <c r="DL166" s="86">
        <f t="shared" si="176"/>
        <v>1</v>
      </c>
      <c r="DM166" s="86">
        <f t="shared" si="177"/>
        <v>1</v>
      </c>
      <c r="DN166" s="86">
        <f t="shared" si="205"/>
        <v>1</v>
      </c>
      <c r="DO166" s="86"/>
      <c r="DP166" s="86"/>
      <c r="DQ166" s="86"/>
      <c r="DR166" s="63" t="e">
        <f>IF(#REF!="","",#REF!)</f>
        <v>#REF!</v>
      </c>
      <c r="DS166" s="57" t="s">
        <v>0</v>
      </c>
    </row>
    <row r="167" spans="1:123" x14ac:dyDescent="0.25">
      <c r="A167" t="s">
        <v>0</v>
      </c>
      <c r="B167" s="62" t="str">
        <f>IF(csv!E158="","",csv!S158)</f>
        <v>Ž16</v>
      </c>
      <c r="C167" s="36" t="s">
        <v>0</v>
      </c>
      <c r="D167" s="36" t="str">
        <f>IF(csv!E158="","",csv!E158)</f>
        <v>Vacant</v>
      </c>
      <c r="E167" s="36" t="str">
        <f>IF(csv!D158="","",csv!D158)</f>
        <v/>
      </c>
      <c r="F167" s="36" t="s">
        <v>0</v>
      </c>
      <c r="G167" s="86" t="str">
        <f>IF(csv!L158="","",csv!L158)</f>
        <v/>
      </c>
      <c r="H167" s="86" t="str">
        <f>IF(csv!M158="","",csv!M158)</f>
        <v>0</v>
      </c>
      <c r="I167" s="36" t="s">
        <v>0</v>
      </c>
      <c r="J167" s="36" t="str">
        <f>IF(csv!O158="","",csv!O158)</f>
        <v/>
      </c>
      <c r="K167" s="36" t="str">
        <f>IF(csv!P158="","",csv!P158)</f>
        <v/>
      </c>
      <c r="L167" s="36" t="s">
        <v>0</v>
      </c>
      <c r="M167" s="79" t="str">
        <f>IF(csv!Q158="","",csv!Q158)</f>
        <v/>
      </c>
      <c r="N167" s="57" t="s">
        <v>0</v>
      </c>
      <c r="O167" s="62" t="str">
        <f>IF(csv!E158="","",csv!S158)</f>
        <v>Ž16</v>
      </c>
      <c r="P167" s="86">
        <f>IF(O167="","",IF(COUNTIF(O$11:O166,O167)=0,P166+1,P166))</f>
        <v>15</v>
      </c>
      <c r="Q167" s="102">
        <f t="shared" si="152"/>
        <v>120</v>
      </c>
      <c r="R167" s="103" t="str" cm="1">
        <f t="array" ref="R167">IF(S167="","",INDEX(natjecanjeStaze_naziv,MATCH(S167,natjecanjeStaze_stazaId,0)))</f>
        <v/>
      </c>
      <c r="S167" s="63" t="str">
        <f t="shared" si="153"/>
        <v/>
      </c>
      <c r="T167" s="57" t="s">
        <v>0</v>
      </c>
      <c r="U167" s="191" t="str">
        <f t="shared" si="154"/>
        <v>Ž16</v>
      </c>
      <c r="V167" s="57" t="s">
        <v>0</v>
      </c>
      <c r="W167" s="62" t="str">
        <f t="shared" si="178"/>
        <v/>
      </c>
      <c r="X167" s="86" t="str">
        <f t="shared" si="155"/>
        <v/>
      </c>
      <c r="Y167" s="36" t="str">
        <f t="shared" si="179"/>
        <v/>
      </c>
      <c r="Z167" s="79" t="str">
        <f>IF(Y167="","",MAX(Z$11:Z166)+1)</f>
        <v/>
      </c>
      <c r="AA167" s="57" t="s">
        <v>0</v>
      </c>
      <c r="AB167" s="149"/>
      <c r="AC167" s="57" t="s">
        <v>0</v>
      </c>
      <c r="AD167" s="23" t="str">
        <f t="shared" si="180"/>
        <v/>
      </c>
      <c r="AE167" s="57" t="s">
        <v>0</v>
      </c>
      <c r="AF167" s="191" t="str">
        <f t="shared" si="181"/>
        <v/>
      </c>
      <c r="AG167" s="57" t="s">
        <v>0</v>
      </c>
      <c r="AH167" s="62" t="str">
        <f t="shared" si="182"/>
        <v/>
      </c>
      <c r="AI167" s="36" t="str">
        <f t="shared" si="183"/>
        <v/>
      </c>
      <c r="AJ167" s="86" t="str">
        <f t="shared" si="156"/>
        <v/>
      </c>
      <c r="AK167" s="36" t="str" cm="1">
        <f t="array" ref="AK167">IF(AJ167="",""&amp;AI167,IF(AJ167="NEMA",AI167,INDEX(klub_naziv,MATCH(INDEX(klubAlias_klubId,AJ167),klub_id,0))))</f>
        <v/>
      </c>
      <c r="AL167" s="36" t="str" cm="1">
        <f t="array" ref="AL167">IFERROR(INDEX(registarNatjecatelji,CG167,4),"")</f>
        <v/>
      </c>
      <c r="AM167" s="86" t="str">
        <f t="shared" si="184"/>
        <v/>
      </c>
      <c r="AN167" s="79" t="str">
        <f t="shared" si="185"/>
        <v/>
      </c>
      <c r="AO167" s="57" t="s">
        <v>0</v>
      </c>
      <c r="AP167" s="95" t="str">
        <f>IF(AJ167&lt;&gt;"NEMA","",IF(IFERROR(MATCH(AI167,AI$11:AI166,0),0)&lt;&gt;0,"",AI167))</f>
        <v/>
      </c>
      <c r="AQ167" s="57" t="s">
        <v>0</v>
      </c>
      <c r="AR167" s="149"/>
      <c r="AS167" s="57" t="s">
        <v>0</v>
      </c>
      <c r="AT167" s="62" t="str">
        <f t="shared" si="186"/>
        <v/>
      </c>
      <c r="AU167" s="36" t="str">
        <f>IF(AT167="","",MAX(AU$11:AU166)+1)</f>
        <v/>
      </c>
      <c r="AV167" s="36" t="str">
        <f t="shared" si="187"/>
        <v/>
      </c>
      <c r="AW167" s="36" t="str">
        <f t="shared" si="188"/>
        <v/>
      </c>
      <c r="AX167" s="36" t="str">
        <f>IF(AR167="","",MAX(AX$11:AX166)+1)</f>
        <v/>
      </c>
      <c r="AY167" s="103" t="str">
        <f t="shared" si="189"/>
        <v/>
      </c>
      <c r="AZ167" s="79" t="str">
        <f t="shared" si="190"/>
        <v/>
      </c>
      <c r="BA167" s="57" t="s">
        <v>0</v>
      </c>
      <c r="BB167" s="23" t="str">
        <f t="shared" si="191"/>
        <v/>
      </c>
      <c r="BC167" s="57" t="s">
        <v>0</v>
      </c>
      <c r="BD167" s="191" t="str">
        <f t="shared" si="192"/>
        <v/>
      </c>
      <c r="BE167" s="57" t="s">
        <v>0</v>
      </c>
      <c r="BF167" s="68" t="str">
        <f t="shared" si="193"/>
        <v/>
      </c>
      <c r="BG167" s="102" t="str">
        <f t="shared" si="194"/>
        <v>0</v>
      </c>
      <c r="BH167" s="238" t="str">
        <f t="shared" si="195"/>
        <v/>
      </c>
      <c r="BI167" s="239" t="str">
        <f t="shared" si="157"/>
        <v/>
      </c>
      <c r="BJ167" s="57" t="s">
        <v>0</v>
      </c>
      <c r="BK167" s="62" t="str">
        <f t="shared" si="196"/>
        <v>Vacant</v>
      </c>
      <c r="BL167" s="36" t="str">
        <f t="shared" si="197"/>
        <v/>
      </c>
      <c r="BM167" s="86" t="str">
        <f t="shared" si="158"/>
        <v/>
      </c>
      <c r="BN167" s="86" t="str">
        <f t="shared" si="159"/>
        <v/>
      </c>
      <c r="BO167" s="36" t="str">
        <f t="shared" si="160"/>
        <v/>
      </c>
      <c r="BP167" s="79" t="str">
        <f t="shared" si="161"/>
        <v/>
      </c>
      <c r="BQ167" s="57" t="s">
        <v>0</v>
      </c>
      <c r="BR167" s="95" t="str">
        <f t="shared" si="162"/>
        <v/>
      </c>
      <c r="BS167" s="57" t="s">
        <v>0</v>
      </c>
      <c r="BT167" s="23" t="str">
        <f>IF(OR(BB167&lt;&gt;"NEMA",BR167&lt;&gt;""),"","SELECT '"&amp;BA167&amp;"',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7" s="57" t="s">
        <v>0</v>
      </c>
      <c r="BV167" s="172"/>
      <c r="BW167" s="172"/>
      <c r="BX167" s="172"/>
      <c r="BY167" s="57" t="s">
        <v>0</v>
      </c>
      <c r="BZ167" s="62" t="str">
        <f t="shared" si="163"/>
        <v/>
      </c>
      <c r="CA167" s="63" t="str">
        <f t="shared" si="198"/>
        <v/>
      </c>
      <c r="CB167" s="57" t="s">
        <v>0</v>
      </c>
      <c r="CC167" s="62" t="str">
        <f t="shared" si="164"/>
        <v/>
      </c>
      <c r="CD167" s="63" t="str">
        <f t="shared" si="199"/>
        <v/>
      </c>
      <c r="CE167" s="57" t="s">
        <v>0</v>
      </c>
      <c r="CF167" s="62" t="str">
        <f t="shared" si="165"/>
        <v/>
      </c>
      <c r="CG167" s="63" t="str">
        <f t="shared" si="200"/>
        <v/>
      </c>
      <c r="CH167" s="57" t="s">
        <v>0</v>
      </c>
      <c r="CI167" s="68" t="str">
        <f t="shared" si="201"/>
        <v/>
      </c>
      <c r="CJ167" s="86" t="str" cm="1">
        <f t="array" ref="CJ167">IF(CI167="","",INDEX(imePrezime_id,CI167,0))</f>
        <v/>
      </c>
      <c r="CK167" s="63" t="str">
        <f t="shared" si="166"/>
        <v/>
      </c>
      <c r="CL167" s="57" t="s">
        <v>0</v>
      </c>
      <c r="CM167" s="23" t="str">
        <f t="shared" si="167"/>
        <v/>
      </c>
      <c r="CN167" s="57" t="s">
        <v>0</v>
      </c>
      <c r="CO167" s="149"/>
      <c r="CP167" s="57" t="s">
        <v>0</v>
      </c>
      <c r="CQ167" s="62" t="str">
        <f t="shared" si="168"/>
        <v/>
      </c>
      <c r="CR167" s="86" t="str">
        <f>IF(CO167="","",MAX(CR$11:CR166)+1)</f>
        <v/>
      </c>
      <c r="CS167" s="63" t="str">
        <f t="shared" si="169"/>
        <v/>
      </c>
      <c r="CT167" s="57" t="s">
        <v>0</v>
      </c>
      <c r="CU167" s="23" t="str">
        <f t="shared" si="202"/>
        <v/>
      </c>
      <c r="CV167" s="57" t="s">
        <v>0</v>
      </c>
      <c r="CW167" s="72" t="str">
        <f>IF(AND(CG167="NEMA",CK167=""),MAX(CW$11:CW166)+1,"")</f>
        <v/>
      </c>
      <c r="CX167" t="s">
        <v>0</v>
      </c>
      <c r="CY167" s="152" t="str">
        <f t="shared" si="170"/>
        <v>Ž</v>
      </c>
      <c r="CZ167" t="s">
        <v>0</v>
      </c>
      <c r="DA167" s="62" t="str">
        <f t="shared" si="171"/>
        <v/>
      </c>
      <c r="DB167" s="79" t="str">
        <f t="shared" si="172"/>
        <v/>
      </c>
      <c r="DC167" t="s">
        <v>0</v>
      </c>
      <c r="DD167" s="23" t="str">
        <f t="shared" si="203"/>
        <v/>
      </c>
      <c r="DE167" s="57" t="s">
        <v>0</v>
      </c>
      <c r="DF167" s="95" t="str">
        <f t="shared" si="173"/>
        <v/>
      </c>
      <c r="DG167" s="57" t="s">
        <v>0</v>
      </c>
      <c r="DH167" s="68" t="str">
        <f>IF(BZ167="","",MAX(DH$11:DH166)+1)</f>
        <v/>
      </c>
      <c r="DI167" s="86" t="str">
        <f t="shared" si="174"/>
        <v/>
      </c>
      <c r="DJ167" s="86" t="str">
        <f t="shared" si="204"/>
        <v/>
      </c>
      <c r="DK167" s="86" t="str">
        <f t="shared" si="175"/>
        <v/>
      </c>
      <c r="DL167" s="86" t="str">
        <f t="shared" si="176"/>
        <v/>
      </c>
      <c r="DM167" s="86" t="str">
        <f t="shared" si="177"/>
        <v/>
      </c>
      <c r="DN167" s="86" t="str">
        <f t="shared" si="205"/>
        <v/>
      </c>
      <c r="DO167" s="86"/>
      <c r="DP167" s="86"/>
      <c r="DQ167" s="86"/>
      <c r="DR167" s="63" t="e">
        <f>IF(#REF!="","",#REF!)</f>
        <v>#REF!</v>
      </c>
      <c r="DS167" s="57" t="s">
        <v>0</v>
      </c>
    </row>
    <row r="168" spans="1:123" x14ac:dyDescent="0.25">
      <c r="A168" t="s">
        <v>0</v>
      </c>
      <c r="B168" s="62" t="str">
        <f>IF(csv!E159="","",csv!S159)</f>
        <v>Ž16</v>
      </c>
      <c r="C168" s="36" t="s">
        <v>0</v>
      </c>
      <c r="D168" s="36" t="str">
        <f>IF(csv!E159="","",csv!E159)</f>
        <v>Vacant</v>
      </c>
      <c r="E168" s="36" t="str">
        <f>IF(csv!D159="","",csv!D159)</f>
        <v/>
      </c>
      <c r="F168" s="36" t="s">
        <v>0</v>
      </c>
      <c r="G168" s="86" t="str">
        <f>IF(csv!L159="","",csv!L159)</f>
        <v/>
      </c>
      <c r="H168" s="86" t="str">
        <f>IF(csv!M159="","",csv!M159)</f>
        <v>0</v>
      </c>
      <c r="I168" s="36" t="s">
        <v>0</v>
      </c>
      <c r="J168" s="36" t="str">
        <f>IF(csv!O159="","",csv!O159)</f>
        <v/>
      </c>
      <c r="K168" s="36" t="str">
        <f>IF(csv!P159="","",csv!P159)</f>
        <v/>
      </c>
      <c r="L168" s="36" t="s">
        <v>0</v>
      </c>
      <c r="M168" s="79" t="str">
        <f>IF(csv!Q159="","",csv!Q159)</f>
        <v/>
      </c>
      <c r="N168" s="57" t="s">
        <v>0</v>
      </c>
      <c r="O168" s="62" t="str">
        <f>IF(csv!E159="","",csv!S159)</f>
        <v>Ž16</v>
      </c>
      <c r="P168" s="86">
        <f>IF(O168="","",IF(COUNTIF(O$11:O167,O168)=0,P167+1,P167))</f>
        <v>15</v>
      </c>
      <c r="Q168" s="102">
        <f t="shared" si="152"/>
        <v>120</v>
      </c>
      <c r="R168" s="103" t="str" cm="1">
        <f t="array" ref="R168">IF(S168="","",INDEX(natjecanjeStaze_naziv,MATCH(S168,natjecanjeStaze_stazaId,0)))</f>
        <v/>
      </c>
      <c r="S168" s="63" t="str">
        <f t="shared" si="153"/>
        <v/>
      </c>
      <c r="T168" s="57" t="s">
        <v>0</v>
      </c>
      <c r="U168" s="191" t="str">
        <f t="shared" si="154"/>
        <v>Ž16</v>
      </c>
      <c r="V168" s="57" t="s">
        <v>0</v>
      </c>
      <c r="W168" s="62" t="str">
        <f t="shared" si="178"/>
        <v/>
      </c>
      <c r="X168" s="86" t="str">
        <f t="shared" si="155"/>
        <v/>
      </c>
      <c r="Y168" s="36" t="str">
        <f t="shared" si="179"/>
        <v/>
      </c>
      <c r="Z168" s="79" t="str">
        <f>IF(Y168="","",MAX(Z$11:Z167)+1)</f>
        <v/>
      </c>
      <c r="AA168" s="57" t="s">
        <v>0</v>
      </c>
      <c r="AB168" s="149"/>
      <c r="AC168" s="57" t="s">
        <v>0</v>
      </c>
      <c r="AD168" s="23" t="str">
        <f t="shared" si="180"/>
        <v/>
      </c>
      <c r="AE168" s="57" t="s">
        <v>0</v>
      </c>
      <c r="AF168" s="191" t="str">
        <f t="shared" si="181"/>
        <v/>
      </c>
      <c r="AG168" s="57" t="s">
        <v>0</v>
      </c>
      <c r="AH168" s="62" t="str">
        <f t="shared" si="182"/>
        <v/>
      </c>
      <c r="AI168" s="36" t="str">
        <f t="shared" si="183"/>
        <v/>
      </c>
      <c r="AJ168" s="86" t="str">
        <f t="shared" si="156"/>
        <v/>
      </c>
      <c r="AK168" s="36" t="str" cm="1">
        <f t="array" ref="AK168">IF(AJ168="",""&amp;AI168,IF(AJ168="NEMA",AI168,INDEX(klub_naziv,MATCH(INDEX(klubAlias_klubId,AJ168),klub_id,0))))</f>
        <v/>
      </c>
      <c r="AL168" s="36" t="str" cm="1">
        <f t="array" ref="AL168">IFERROR(INDEX(registarNatjecatelji,CG168,4),"")</f>
        <v/>
      </c>
      <c r="AM168" s="86" t="str">
        <f t="shared" si="184"/>
        <v/>
      </c>
      <c r="AN168" s="79" t="str">
        <f t="shared" si="185"/>
        <v/>
      </c>
      <c r="AO168" s="57" t="s">
        <v>0</v>
      </c>
      <c r="AP168" s="95" t="str">
        <f>IF(AJ168&lt;&gt;"NEMA","",IF(IFERROR(MATCH(AI168,AI$11:AI167,0),0)&lt;&gt;0,"",AI168))</f>
        <v/>
      </c>
      <c r="AQ168" s="57" t="s">
        <v>0</v>
      </c>
      <c r="AR168" s="149"/>
      <c r="AS168" s="57" t="s">
        <v>0</v>
      </c>
      <c r="AT168" s="62" t="str">
        <f t="shared" si="186"/>
        <v/>
      </c>
      <c r="AU168" s="36" t="str">
        <f>IF(AT168="","",MAX(AU$11:AU167)+1)</f>
        <v/>
      </c>
      <c r="AV168" s="36" t="str">
        <f t="shared" si="187"/>
        <v/>
      </c>
      <c r="AW168" s="36" t="str">
        <f t="shared" si="188"/>
        <v/>
      </c>
      <c r="AX168" s="36" t="str">
        <f>IF(AR168="","",MAX(AX$11:AX167)+1)</f>
        <v/>
      </c>
      <c r="AY168" s="103" t="str">
        <f t="shared" si="189"/>
        <v/>
      </c>
      <c r="AZ168" s="79" t="str">
        <f t="shared" si="190"/>
        <v/>
      </c>
      <c r="BA168" s="57" t="s">
        <v>0</v>
      </c>
      <c r="BB168" s="23" t="str">
        <f t="shared" si="191"/>
        <v/>
      </c>
      <c r="BC168" s="57" t="s">
        <v>0</v>
      </c>
      <c r="BD168" s="191" t="str">
        <f t="shared" si="192"/>
        <v/>
      </c>
      <c r="BE168" s="57" t="s">
        <v>0</v>
      </c>
      <c r="BF168" s="68" t="str">
        <f t="shared" si="193"/>
        <v/>
      </c>
      <c r="BG168" s="102" t="str">
        <f t="shared" si="194"/>
        <v>0</v>
      </c>
      <c r="BH168" s="238" t="str">
        <f t="shared" si="195"/>
        <v/>
      </c>
      <c r="BI168" s="239" t="str">
        <f t="shared" si="157"/>
        <v/>
      </c>
      <c r="BJ168" s="57" t="s">
        <v>0</v>
      </c>
      <c r="BK168" s="62" t="str">
        <f t="shared" si="196"/>
        <v>Vacant</v>
      </c>
      <c r="BL168" s="36" t="str">
        <f t="shared" si="197"/>
        <v/>
      </c>
      <c r="BM168" s="86" t="str">
        <f t="shared" si="158"/>
        <v/>
      </c>
      <c r="BN168" s="86" t="str">
        <f t="shared" si="159"/>
        <v/>
      </c>
      <c r="BO168" s="36" t="str">
        <f t="shared" si="160"/>
        <v/>
      </c>
      <c r="BP168" s="79" t="str">
        <f t="shared" si="161"/>
        <v/>
      </c>
      <c r="BQ168" s="57" t="s">
        <v>0</v>
      </c>
      <c r="BR168" s="95" t="str">
        <f t="shared" si="162"/>
        <v/>
      </c>
      <c r="BS168" s="57" t="s">
        <v>0</v>
      </c>
      <c r="BT168" s="23" t="str">
        <f>IF(OR(BB168&lt;&gt;"NEMA",BR168&lt;&gt;""),"","SELECT '"&amp;BA168&amp;"',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8" s="57" t="s">
        <v>0</v>
      </c>
      <c r="BV168" s="172"/>
      <c r="BW168" s="172"/>
      <c r="BX168" s="172"/>
      <c r="BY168" s="57" t="s">
        <v>0</v>
      </c>
      <c r="BZ168" s="62" t="str">
        <f t="shared" si="163"/>
        <v/>
      </c>
      <c r="CA168" s="63" t="str">
        <f t="shared" si="198"/>
        <v/>
      </c>
      <c r="CB168" s="57" t="s">
        <v>0</v>
      </c>
      <c r="CC168" s="62" t="str">
        <f t="shared" si="164"/>
        <v/>
      </c>
      <c r="CD168" s="63" t="str">
        <f t="shared" si="199"/>
        <v/>
      </c>
      <c r="CE168" s="57" t="s">
        <v>0</v>
      </c>
      <c r="CF168" s="62" t="str">
        <f t="shared" si="165"/>
        <v/>
      </c>
      <c r="CG168" s="63" t="str">
        <f t="shared" si="200"/>
        <v/>
      </c>
      <c r="CH168" s="57" t="s">
        <v>0</v>
      </c>
      <c r="CI168" s="68" t="str">
        <f t="shared" si="201"/>
        <v/>
      </c>
      <c r="CJ168" s="86" t="str" cm="1">
        <f t="array" ref="CJ168">IF(CI168="","",INDEX(imePrezime_id,CI168,0))</f>
        <v/>
      </c>
      <c r="CK168" s="63" t="str">
        <f t="shared" si="166"/>
        <v/>
      </c>
      <c r="CL168" s="57" t="s">
        <v>0</v>
      </c>
      <c r="CM168" s="23" t="str">
        <f t="shared" si="167"/>
        <v/>
      </c>
      <c r="CN168" s="57" t="s">
        <v>0</v>
      </c>
      <c r="CO168" s="149"/>
      <c r="CP168" s="57" t="s">
        <v>0</v>
      </c>
      <c r="CQ168" s="62" t="str">
        <f t="shared" si="168"/>
        <v/>
      </c>
      <c r="CR168" s="86" t="str">
        <f>IF(CO168="","",MAX(CR$11:CR167)+1)</f>
        <v/>
      </c>
      <c r="CS168" s="63" t="str">
        <f t="shared" si="169"/>
        <v/>
      </c>
      <c r="CT168" s="57" t="s">
        <v>0</v>
      </c>
      <c r="CU168" s="23" t="str">
        <f t="shared" si="202"/>
        <v/>
      </c>
      <c r="CV168" s="57" t="s">
        <v>0</v>
      </c>
      <c r="CW168" s="72" t="str">
        <f>IF(AND(CG168="NEMA",CK168=""),MAX(CW$11:CW167)+1,"")</f>
        <v/>
      </c>
      <c r="CX168" t="s">
        <v>0</v>
      </c>
      <c r="CY168" s="152" t="str">
        <f t="shared" si="170"/>
        <v>Ž</v>
      </c>
      <c r="CZ168" t="s">
        <v>0</v>
      </c>
      <c r="DA168" s="62" t="str">
        <f t="shared" si="171"/>
        <v/>
      </c>
      <c r="DB168" s="79" t="str">
        <f t="shared" si="172"/>
        <v/>
      </c>
      <c r="DC168" t="s">
        <v>0</v>
      </c>
      <c r="DD168" s="23" t="str">
        <f t="shared" si="203"/>
        <v/>
      </c>
      <c r="DE168" s="57" t="s">
        <v>0</v>
      </c>
      <c r="DF168" s="95" t="str">
        <f t="shared" si="173"/>
        <v/>
      </c>
      <c r="DG168" s="57" t="s">
        <v>0</v>
      </c>
      <c r="DH168" s="68" t="str">
        <f>IF(BZ168="","",MAX(DH$11:DH167)+1)</f>
        <v/>
      </c>
      <c r="DI168" s="86" t="str">
        <f t="shared" si="174"/>
        <v/>
      </c>
      <c r="DJ168" s="86" t="str">
        <f t="shared" si="204"/>
        <v/>
      </c>
      <c r="DK168" s="86" t="str">
        <f t="shared" si="175"/>
        <v/>
      </c>
      <c r="DL168" s="86" t="str">
        <f t="shared" si="176"/>
        <v/>
      </c>
      <c r="DM168" s="86" t="str">
        <f t="shared" si="177"/>
        <v/>
      </c>
      <c r="DN168" s="86" t="str">
        <f t="shared" si="205"/>
        <v/>
      </c>
      <c r="DO168" s="86"/>
      <c r="DP168" s="86"/>
      <c r="DQ168" s="86"/>
      <c r="DR168" s="63" t="e">
        <f>IF(#REF!="","",#REF!)</f>
        <v>#REF!</v>
      </c>
      <c r="DS168" s="57" t="s">
        <v>0</v>
      </c>
    </row>
    <row r="169" spans="1:123" x14ac:dyDescent="0.25">
      <c r="A169" t="s">
        <v>0</v>
      </c>
      <c r="B169" s="62" t="str">
        <f>IF(csv!E160="","",csv!S160)</f>
        <v>Ž20</v>
      </c>
      <c r="C169" s="36" t="s">
        <v>0</v>
      </c>
      <c r="D169" s="36" t="str">
        <f>IF(csv!E160="","",csv!E160)</f>
        <v>Dorja</v>
      </c>
      <c r="E169" s="36" t="str">
        <f>IF(csv!D160="","",csv!D160)</f>
        <v>Salopek</v>
      </c>
      <c r="F169" s="36" t="s">
        <v>0</v>
      </c>
      <c r="G169" s="86" t="str">
        <f>IF(csv!L160="","",csv!L160)</f>
        <v>29:38</v>
      </c>
      <c r="H169" s="86" t="str">
        <f>IF(csv!M160="","",csv!M160)</f>
        <v>0</v>
      </c>
      <c r="I169" s="36" t="s">
        <v>0</v>
      </c>
      <c r="J169" s="36" t="str">
        <f>IF(csv!O160="","",csv!O160)</f>
        <v>RIS</v>
      </c>
      <c r="K169" s="36" t="str">
        <f>IF(csv!P160="","",csv!P160)</f>
        <v>OK Ris</v>
      </c>
      <c r="L169" s="36" t="s">
        <v>0</v>
      </c>
      <c r="M169" s="79" t="str">
        <f>IF(csv!Q160="","",csv!Q160)</f>
        <v>CRO</v>
      </c>
      <c r="N169" s="57" t="s">
        <v>0</v>
      </c>
      <c r="O169" s="62" t="str">
        <f>IF(csv!E160="","",csv!S160)</f>
        <v>Ž20</v>
      </c>
      <c r="P169" s="86">
        <f>IF(O169="","",IF(COUNTIF(O$11:O168,O169)=0,P168+1,P168))</f>
        <v>16</v>
      </c>
      <c r="Q169" s="102">
        <f t="shared" si="152"/>
        <v>119</v>
      </c>
      <c r="R169" s="103" t="str" cm="1">
        <f t="array" ref="R169">IF(S169="","",INDEX(natjecanjeStaze_naziv,MATCH(S169,natjecanjeStaze_stazaId,0)))</f>
        <v>M45 – Ž20 – Ž35</v>
      </c>
      <c r="S169" s="63">
        <f t="shared" si="153"/>
        <v>1011</v>
      </c>
      <c r="T169" s="57" t="s">
        <v>0</v>
      </c>
      <c r="U169" s="191" t="str">
        <f t="shared" si="154"/>
        <v>Ž20</v>
      </c>
      <c r="V169" s="57" t="s">
        <v>0</v>
      </c>
      <c r="W169" s="62" t="str">
        <f t="shared" si="178"/>
        <v>CRO</v>
      </c>
      <c r="X169" s="86">
        <f t="shared" si="155"/>
        <v>1</v>
      </c>
      <c r="Y169" s="36" t="str">
        <f t="shared" si="179"/>
        <v/>
      </c>
      <c r="Z169" s="79" t="str">
        <f>IF(Y169="","",MAX(Z$11:Z168)+1)</f>
        <v/>
      </c>
      <c r="AA169" s="57" t="s">
        <v>0</v>
      </c>
      <c r="AB169" s="149"/>
      <c r="AC169" s="57" t="s">
        <v>0</v>
      </c>
      <c r="AD169" s="23" t="str">
        <f t="shared" si="180"/>
        <v/>
      </c>
      <c r="AE169" s="57" t="s">
        <v>0</v>
      </c>
      <c r="AF169" s="191" t="str">
        <f t="shared" si="181"/>
        <v>CRO</v>
      </c>
      <c r="AG169" s="57" t="s">
        <v>0</v>
      </c>
      <c r="AH169" s="62" t="str">
        <f t="shared" si="182"/>
        <v>RIS</v>
      </c>
      <c r="AI169" s="36" t="str">
        <f t="shared" si="183"/>
        <v>OK Ris</v>
      </c>
      <c r="AJ169" s="86" t="str">
        <f t="shared" si="156"/>
        <v/>
      </c>
      <c r="AK169" s="36" t="str" cm="1">
        <f t="array" ref="AK169">IF(AJ169="",""&amp;AI169,IF(AJ169="NEMA",AI169,INDEX(klub_naziv,MATCH(INDEX(klubAlias_klubId,AJ169),klub_id,0))))</f>
        <v>OK Ris</v>
      </c>
      <c r="AL169" s="36" t="str" cm="1">
        <f t="array" ref="AL169">IFERROR(INDEX(registarNatjecatelji,CG169,4),"")</f>
        <v/>
      </c>
      <c r="AM169" s="86">
        <f t="shared" si="184"/>
        <v>1</v>
      </c>
      <c r="AN169" s="79" t="str">
        <f t="shared" si="185"/>
        <v>OK Ris</v>
      </c>
      <c r="AO169" s="57" t="s">
        <v>0</v>
      </c>
      <c r="AP169" s="95" t="str">
        <f>IF(AJ169&lt;&gt;"NEMA","",IF(IFERROR(MATCH(AI169,AI$11:AI168,0),0)&lt;&gt;0,"",AI169))</f>
        <v/>
      </c>
      <c r="AQ169" s="57" t="s">
        <v>0</v>
      </c>
      <c r="AR169" s="149"/>
      <c r="AS169" s="57" t="s">
        <v>0</v>
      </c>
      <c r="AT169" s="62" t="str">
        <f t="shared" si="186"/>
        <v/>
      </c>
      <c r="AU169" s="36" t="str">
        <f>IF(AT169="","",MAX(AU$11:AU168)+1)</f>
        <v/>
      </c>
      <c r="AV169" s="36" t="str">
        <f t="shared" si="187"/>
        <v/>
      </c>
      <c r="AW169" s="36" t="str">
        <f t="shared" si="188"/>
        <v/>
      </c>
      <c r="AX169" s="36" t="str">
        <f>IF(AR169="","",MAX(AX$11:AX168)+1)</f>
        <v/>
      </c>
      <c r="AY169" s="103" t="str">
        <f t="shared" si="189"/>
        <v/>
      </c>
      <c r="AZ169" s="79" t="str">
        <f t="shared" si="190"/>
        <v/>
      </c>
      <c r="BA169" s="57" t="s">
        <v>0</v>
      </c>
      <c r="BB169" s="23" t="str">
        <f t="shared" si="191"/>
        <v/>
      </c>
      <c r="BC169" s="57" t="s">
        <v>0</v>
      </c>
      <c r="BD169" s="191" t="str">
        <f t="shared" si="192"/>
        <v>OK Ris</v>
      </c>
      <c r="BE169" s="57" t="s">
        <v>0</v>
      </c>
      <c r="BF169" s="68" t="str">
        <f t="shared" si="193"/>
        <v>29:38</v>
      </c>
      <c r="BG169" s="102" t="str">
        <f t="shared" si="194"/>
        <v>0</v>
      </c>
      <c r="BH169" s="238">
        <f t="shared" si="195"/>
        <v>1778</v>
      </c>
      <c r="BI169" s="239">
        <f t="shared" si="157"/>
        <v>1</v>
      </c>
      <c r="BJ169" s="57" t="s">
        <v>0</v>
      </c>
      <c r="BK169" s="62" t="str">
        <f t="shared" si="196"/>
        <v>Dorja</v>
      </c>
      <c r="BL169" s="36" t="str">
        <f t="shared" si="197"/>
        <v>Salopek</v>
      </c>
      <c r="BM169" s="86" t="str">
        <f t="shared" si="158"/>
        <v>NEMA</v>
      </c>
      <c r="BN169" s="86" t="str">
        <f t="shared" si="159"/>
        <v>NEMA</v>
      </c>
      <c r="BO169" s="36" t="str">
        <f t="shared" si="160"/>
        <v>Dorja</v>
      </c>
      <c r="BP169" s="79" t="str">
        <f t="shared" si="161"/>
        <v>Salopek</v>
      </c>
      <c r="BQ169" s="57" t="s">
        <v>0</v>
      </c>
      <c r="BR169" s="95" t="str">
        <f t="shared" si="162"/>
        <v>Dorja Salopek</v>
      </c>
      <c r="BS169" s="57" t="s">
        <v>0</v>
      </c>
      <c r="BT169" s="23" t="str">
        <f>IF(OR(BB169&lt;&gt;"NEMA",BR169&lt;&gt;""),"","SELECT '"&amp;BA169&amp;"',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69" s="57" t="s">
        <v>0</v>
      </c>
      <c r="BV169" s="172"/>
      <c r="BW169" s="172"/>
      <c r="BX169" s="172"/>
      <c r="BY169" s="57" t="s">
        <v>0</v>
      </c>
      <c r="BZ169" s="62" t="str">
        <f t="shared" si="163"/>
        <v>Dorja – Salopek – OK Ris – Ž20</v>
      </c>
      <c r="CA169" s="63" t="str">
        <f t="shared" si="198"/>
        <v>NEMA</v>
      </c>
      <c r="CB169" s="57" t="s">
        <v>0</v>
      </c>
      <c r="CC169" s="62" t="str">
        <f t="shared" si="164"/>
        <v>Dorja – Salopek – OK Ris</v>
      </c>
      <c r="CD169" s="63" t="str">
        <f t="shared" si="199"/>
        <v>NEMA</v>
      </c>
      <c r="CE169" s="57" t="s">
        <v>0</v>
      </c>
      <c r="CF169" s="62" t="str">
        <f t="shared" si="165"/>
        <v>Dorja – Salopek</v>
      </c>
      <c r="CG169" s="63" t="str">
        <f t="shared" si="200"/>
        <v>NEMA</v>
      </c>
      <c r="CH169" s="57" t="s">
        <v>0</v>
      </c>
      <c r="CI169" s="68" t="str">
        <f t="shared" si="201"/>
        <v/>
      </c>
      <c r="CJ169" s="86" t="str" cm="1">
        <f t="array" ref="CJ169">IF(CI169="","",INDEX(imePrezime_id,CI169,0))</f>
        <v/>
      </c>
      <c r="CK169" s="63" t="str">
        <f t="shared" si="166"/>
        <v/>
      </c>
      <c r="CL169" s="57" t="s">
        <v>0</v>
      </c>
      <c r="CM169" s="23" t="str">
        <f t="shared" si="167"/>
        <v>SELECT 'Dorja – Salopek', ime, prezime FROM imeprezime WHERE ime LIKE '%orj%' Or prezime LIKE '%alope%' Or ime LIKE '%alope%' Or prezime LIKE '%orj%' ORDER BY ime, prezime;</v>
      </c>
      <c r="CN169" s="57" t="s">
        <v>0</v>
      </c>
      <c r="CO169" s="149"/>
      <c r="CP169" s="57" t="s">
        <v>0</v>
      </c>
      <c r="CQ169" s="62" t="str">
        <f t="shared" si="168"/>
        <v/>
      </c>
      <c r="CR169" s="86" t="str">
        <f>IF(CO169="","",MAX(CR$11:CR168)+1)</f>
        <v/>
      </c>
      <c r="CS169" s="63" t="str">
        <f t="shared" si="169"/>
        <v/>
      </c>
      <c r="CT169" s="57" t="s">
        <v>0</v>
      </c>
      <c r="CU169" s="23" t="str">
        <f t="shared" si="202"/>
        <v/>
      </c>
      <c r="CV169" s="57" t="s">
        <v>0</v>
      </c>
      <c r="CW169" s="72">
        <f>IF(AND(CG169="NEMA",CK169=""),MAX(CW$11:CW168)+1,"")</f>
        <v>1012</v>
      </c>
      <c r="CX169" t="s">
        <v>0</v>
      </c>
      <c r="CY169" s="152" t="str">
        <f t="shared" si="170"/>
        <v>Ž</v>
      </c>
      <c r="CZ169" t="s">
        <v>0</v>
      </c>
      <c r="DA169" s="62" t="str">
        <f t="shared" si="171"/>
        <v>INSERT INTO osoba (id,reg_broj,oib,spol_id,dat_rodjenja) VALUES (1012,(SELECT max(reg_broj)+1 FROM osoba),Null,'Ž',Null); INSERT INTO osoba_log (id,reg_broj,oib,spol_id,dat_rodjenja,dnevnik_id) SELECT id,reg_broj,oib,spol_id,dat_rodjenja, FROM osoba WHERE id = 1012;</v>
      </c>
      <c r="DB169" s="79" t="str">
        <f t="shared" si="172"/>
        <v>INSERT INTO imeprezime (id,osoba_id,rbr,ime,prezime,klub_id,identitet_id,sintaksa_id,info,aktivno,dnevnik_id) VALUES (1012,1012,1,'Dorja','Salopek',(SELECT id FROM klub WHERE naziv = 'OK Ris'),Null,1,'',1,);</v>
      </c>
      <c r="DC169" t="s">
        <v>0</v>
      </c>
      <c r="DD169" s="23" t="str">
        <f t="shared" si="203"/>
        <v>INSERT INTO osoba (id,reg_broj,oib,spol_id,dat_rodjenja) VALUES (1012,(SELECT max(reg_broj)+1 FROM osoba),Null,'Ž',Null); INSERT INTO osoba_log (id,reg_broj,oib,spol_id,dat_rodjenja,dnevnik_id) SELECT id,reg_broj,oib,spol_id,dat_rodjenja, FROM osoba WHERE id = 1012; INSERT INTO imeprezime (id,osoba_id,rbr,ime,prezime,klub_id,identitet_id,sintaksa_id,info,aktivno,dnevnik_id) VALUES (1012,1012,1,'Dorja','Salopek',(SELECT id FROM klub WHERE naziv = 'OK Ris'),Null,1,'',1,);</v>
      </c>
      <c r="DE169" s="57" t="s">
        <v>0</v>
      </c>
      <c r="DF169" s="95" t="str">
        <f t="shared" si="173"/>
        <v>novo</v>
      </c>
      <c r="DG169" s="57" t="s">
        <v>0</v>
      </c>
      <c r="DH169" s="68">
        <f>IF(BZ169="","",MAX(DH$11:DH168)+1)</f>
        <v>1131</v>
      </c>
      <c r="DI169" s="86">
        <f t="shared" si="174"/>
        <v>1011</v>
      </c>
      <c r="DJ169" s="86">
        <f t="shared" si="204"/>
        <v>1012</v>
      </c>
      <c r="DK169" s="86">
        <f t="shared" si="175"/>
        <v>1778</v>
      </c>
      <c r="DL169" s="86">
        <f t="shared" si="176"/>
        <v>1</v>
      </c>
      <c r="DM169" s="86">
        <f t="shared" si="177"/>
        <v>0</v>
      </c>
      <c r="DN169" s="86">
        <f t="shared" si="205"/>
        <v>13</v>
      </c>
      <c r="DO169" s="86"/>
      <c r="DP169" s="86"/>
      <c r="DQ169" s="86"/>
      <c r="DR169" s="63" t="e">
        <f>IF(#REF!="","",#REF!)</f>
        <v>#REF!</v>
      </c>
      <c r="DS169" s="57" t="s">
        <v>0</v>
      </c>
    </row>
    <row r="170" spans="1:123" x14ac:dyDescent="0.25">
      <c r="A170" t="s">
        <v>0</v>
      </c>
      <c r="B170" s="62" t="str">
        <f>IF(csv!E161="","",csv!S161)</f>
        <v>Ž20</v>
      </c>
      <c r="C170" s="36" t="s">
        <v>0</v>
      </c>
      <c r="D170" s="36" t="str">
        <f>IF(csv!E161="","",csv!E161)</f>
        <v>Zdenka Petra</v>
      </c>
      <c r="E170" s="36" t="str">
        <f>IF(csv!D161="","",csv!D161)</f>
        <v>Štambuk</v>
      </c>
      <c r="F170" s="36" t="s">
        <v>0</v>
      </c>
      <c r="G170" s="86" t="str">
        <f>IF(csv!L161="","",csv!L161)</f>
        <v>35:10</v>
      </c>
      <c r="H170" s="86" t="str">
        <f>IF(csv!M161="","",csv!M161)</f>
        <v>0</v>
      </c>
      <c r="I170" s="36" t="s">
        <v>0</v>
      </c>
      <c r="J170" s="36" t="str">
        <f>IF(csv!O161="","",csv!O161)</f>
        <v>OK MERZ CRO</v>
      </c>
      <c r="K170" s="36" t="str">
        <f>IF(csv!P161="","",csv!P161)</f>
        <v>OK Ivan Merz</v>
      </c>
      <c r="L170" s="36" t="s">
        <v>0</v>
      </c>
      <c r="M170" s="79" t="str">
        <f>IF(csv!Q161="","",csv!Q161)</f>
        <v>CRO</v>
      </c>
      <c r="N170" s="57" t="s">
        <v>0</v>
      </c>
      <c r="O170" s="62" t="str">
        <f>IF(csv!E161="","",csv!S161)</f>
        <v>Ž20</v>
      </c>
      <c r="P170" s="86">
        <f>IF(O170="","",IF(COUNTIF(O$11:O169,O170)=0,P169+1,P169))</f>
        <v>16</v>
      </c>
      <c r="Q170" s="102">
        <f t="shared" si="152"/>
        <v>119</v>
      </c>
      <c r="R170" s="103" t="str" cm="1">
        <f t="array" ref="R170">IF(S170="","",INDEX(natjecanjeStaze_naziv,MATCH(S170,natjecanjeStaze_stazaId,0)))</f>
        <v>M45 – Ž20 – Ž35</v>
      </c>
      <c r="S170" s="63">
        <f t="shared" si="153"/>
        <v>1011</v>
      </c>
      <c r="T170" s="57" t="s">
        <v>0</v>
      </c>
      <c r="U170" s="191" t="str">
        <f t="shared" si="154"/>
        <v>Ž20</v>
      </c>
      <c r="V170" s="57" t="s">
        <v>0</v>
      </c>
      <c r="W170" s="62" t="str">
        <f t="shared" si="178"/>
        <v>CRO</v>
      </c>
      <c r="X170" s="86">
        <f t="shared" si="155"/>
        <v>1</v>
      </c>
      <c r="Y170" s="36" t="str">
        <f t="shared" si="179"/>
        <v/>
      </c>
      <c r="Z170" s="79" t="str">
        <f>IF(Y170="","",MAX(Z$11:Z169)+1)</f>
        <v/>
      </c>
      <c r="AA170" s="57" t="s">
        <v>0</v>
      </c>
      <c r="AB170" s="149"/>
      <c r="AC170" s="57" t="s">
        <v>0</v>
      </c>
      <c r="AD170" s="23" t="str">
        <f t="shared" si="180"/>
        <v/>
      </c>
      <c r="AE170" s="57" t="s">
        <v>0</v>
      </c>
      <c r="AF170" s="191" t="str">
        <f t="shared" si="181"/>
        <v>CRO</v>
      </c>
      <c r="AG170" s="57" t="s">
        <v>0</v>
      </c>
      <c r="AH170" s="62" t="str">
        <f t="shared" si="182"/>
        <v>OK MERZ CRO</v>
      </c>
      <c r="AI170" s="36" t="str">
        <f t="shared" si="183"/>
        <v>OK Ivan Merz</v>
      </c>
      <c r="AJ170" s="86" t="str">
        <f t="shared" si="156"/>
        <v/>
      </c>
      <c r="AK170" s="36" t="str" cm="1">
        <f t="array" ref="AK170">IF(AJ170="",""&amp;AI170,IF(AJ170="NEMA",AI170,INDEX(klub_naziv,MATCH(INDEX(klubAlias_klubId,AJ170),klub_id,0))))</f>
        <v>OK Ivan Merz</v>
      </c>
      <c r="AL170" s="36" t="str" cm="1">
        <f t="array" ref="AL170">IFERROR(INDEX(registarNatjecatelji,CG170,4),"")</f>
        <v>OK Ivan Merz</v>
      </c>
      <c r="AM170" s="86" t="str">
        <f t="shared" si="184"/>
        <v/>
      </c>
      <c r="AN170" s="79" t="str">
        <f t="shared" si="185"/>
        <v>OK Ivan Merz</v>
      </c>
      <c r="AO170" s="57" t="s">
        <v>0</v>
      </c>
      <c r="AP170" s="95" t="str">
        <f>IF(AJ170&lt;&gt;"NEMA","",IF(IFERROR(MATCH(AI170,AI$11:AI169,0),0)&lt;&gt;0,"",AI170))</f>
        <v/>
      </c>
      <c r="AQ170" s="57" t="s">
        <v>0</v>
      </c>
      <c r="AR170" s="149"/>
      <c r="AS170" s="57" t="s">
        <v>0</v>
      </c>
      <c r="AT170" s="62" t="str">
        <f t="shared" si="186"/>
        <v/>
      </c>
      <c r="AU170" s="36" t="str">
        <f>IF(AT170="","",MAX(AU$11:AU169)+1)</f>
        <v/>
      </c>
      <c r="AV170" s="36" t="str">
        <f t="shared" si="187"/>
        <v/>
      </c>
      <c r="AW170" s="36" t="str">
        <f t="shared" si="188"/>
        <v/>
      </c>
      <c r="AX170" s="36" t="str">
        <f>IF(AR170="","",MAX(AX$11:AX169)+1)</f>
        <v/>
      </c>
      <c r="AY170" s="103" t="str">
        <f t="shared" si="189"/>
        <v/>
      </c>
      <c r="AZ170" s="79" t="str">
        <f t="shared" si="190"/>
        <v/>
      </c>
      <c r="BA170" s="57" t="s">
        <v>0</v>
      </c>
      <c r="BB170" s="23" t="str">
        <f t="shared" si="191"/>
        <v/>
      </c>
      <c r="BC170" s="57" t="s">
        <v>0</v>
      </c>
      <c r="BD170" s="191" t="str">
        <f t="shared" si="192"/>
        <v>OK Ivan Merz</v>
      </c>
      <c r="BE170" s="57" t="s">
        <v>0</v>
      </c>
      <c r="BF170" s="68" t="str">
        <f t="shared" si="193"/>
        <v>35:10</v>
      </c>
      <c r="BG170" s="102" t="str">
        <f t="shared" si="194"/>
        <v>0</v>
      </c>
      <c r="BH170" s="238">
        <f t="shared" si="195"/>
        <v>2110</v>
      </c>
      <c r="BI170" s="239">
        <f t="shared" si="157"/>
        <v>1</v>
      </c>
      <c r="BJ170" s="57" t="s">
        <v>0</v>
      </c>
      <c r="BK170" s="62" t="str">
        <f t="shared" si="196"/>
        <v>Zdenka Petra</v>
      </c>
      <c r="BL170" s="36" t="str">
        <f t="shared" si="197"/>
        <v>Štambuk</v>
      </c>
      <c r="BM170" s="86">
        <f t="shared" si="158"/>
        <v>1424</v>
      </c>
      <c r="BN170" s="86" t="str">
        <f t="shared" si="159"/>
        <v/>
      </c>
      <c r="BO170" s="36" t="str">
        <f t="shared" si="160"/>
        <v>Zdenka Petra</v>
      </c>
      <c r="BP170" s="79" t="str">
        <f t="shared" si="161"/>
        <v>Štambuk</v>
      </c>
      <c r="BQ170" s="57" t="s">
        <v>0</v>
      </c>
      <c r="BR170" s="95" t="str">
        <f t="shared" si="162"/>
        <v/>
      </c>
      <c r="BS170" s="57" t="s">
        <v>0</v>
      </c>
      <c r="BT170" s="23" t="str">
        <f>IF(OR(BB170&lt;&gt;"NEMA",BR170&lt;&gt;""),"","SELECT '"&amp;BA170&amp;"',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0" s="57" t="s">
        <v>0</v>
      </c>
      <c r="BV170" s="172"/>
      <c r="BW170" s="172"/>
      <c r="BX170" s="172"/>
      <c r="BY170" s="57" t="s">
        <v>0</v>
      </c>
      <c r="BZ170" s="62" t="str">
        <f t="shared" si="163"/>
        <v>Zdenka Petra – Štambuk – OK Ivan Merz – Ž20</v>
      </c>
      <c r="CA170" s="63">
        <f t="shared" si="198"/>
        <v>69</v>
      </c>
      <c r="CB170" s="57" t="s">
        <v>0</v>
      </c>
      <c r="CC170" s="62" t="str">
        <f t="shared" si="164"/>
        <v>Zdenka Petra – Štambuk – OK Ivan Merz</v>
      </c>
      <c r="CD170" s="63">
        <f t="shared" si="199"/>
        <v>69</v>
      </c>
      <c r="CE170" s="57" t="s">
        <v>0</v>
      </c>
      <c r="CF170" s="62" t="str">
        <f t="shared" si="165"/>
        <v>Zdenka Petra – Štambuk</v>
      </c>
      <c r="CG170" s="63">
        <f t="shared" si="200"/>
        <v>69</v>
      </c>
      <c r="CH170" s="57" t="s">
        <v>0</v>
      </c>
      <c r="CI170" s="68">
        <f t="shared" si="201"/>
        <v>69</v>
      </c>
      <c r="CJ170" s="86" cm="1">
        <f t="array" ref="CJ170">IF(CI170="","",INDEX(imePrezime_id,CI170,0))</f>
        <v>1424</v>
      </c>
      <c r="CK170" s="63" t="str">
        <f t="shared" si="166"/>
        <v/>
      </c>
      <c r="CL170" s="57" t="s">
        <v>0</v>
      </c>
      <c r="CM170" s="23" t="str">
        <f t="shared" si="167"/>
        <v/>
      </c>
      <c r="CN170" s="57" t="s">
        <v>0</v>
      </c>
      <c r="CO170" s="149"/>
      <c r="CP170" s="57" t="s">
        <v>0</v>
      </c>
      <c r="CQ170" s="62" t="str">
        <f t="shared" si="168"/>
        <v/>
      </c>
      <c r="CR170" s="86" t="str">
        <f>IF(CO170="","",MAX(CR$11:CR169)+1)</f>
        <v/>
      </c>
      <c r="CS170" s="63" t="str">
        <f t="shared" si="169"/>
        <v/>
      </c>
      <c r="CT170" s="57" t="s">
        <v>0</v>
      </c>
      <c r="CU170" s="23" t="str">
        <f t="shared" si="202"/>
        <v/>
      </c>
      <c r="CV170" s="57" t="s">
        <v>0</v>
      </c>
      <c r="CW170" s="72" t="str">
        <f>IF(AND(CG170="NEMA",CK170=""),MAX(CW$11:CW169)+1,"")</f>
        <v/>
      </c>
      <c r="CX170" t="s">
        <v>0</v>
      </c>
      <c r="CY170" s="152" t="str">
        <f t="shared" si="170"/>
        <v>Ž</v>
      </c>
      <c r="CZ170" t="s">
        <v>0</v>
      </c>
      <c r="DA170" s="62" t="str">
        <f t="shared" si="171"/>
        <v/>
      </c>
      <c r="DB170" s="79" t="str">
        <f t="shared" si="172"/>
        <v/>
      </c>
      <c r="DC170" t="s">
        <v>0</v>
      </c>
      <c r="DD170" s="23" t="str">
        <f t="shared" si="203"/>
        <v/>
      </c>
      <c r="DE170" s="57" t="s">
        <v>0</v>
      </c>
      <c r="DF170" s="95" t="str">
        <f t="shared" si="173"/>
        <v>ime-pre-klu-kat</v>
      </c>
      <c r="DG170" s="57" t="s">
        <v>0</v>
      </c>
      <c r="DH170" s="68">
        <f>IF(BZ170="","",MAX(DH$11:DH169)+1)</f>
        <v>1132</v>
      </c>
      <c r="DI170" s="86">
        <f t="shared" si="174"/>
        <v>1011</v>
      </c>
      <c r="DJ170" s="86">
        <f t="shared" si="204"/>
        <v>1424</v>
      </c>
      <c r="DK170" s="86">
        <f t="shared" si="175"/>
        <v>2110</v>
      </c>
      <c r="DL170" s="86">
        <f t="shared" si="176"/>
        <v>1</v>
      </c>
      <c r="DM170" s="86">
        <f t="shared" si="177"/>
        <v>1</v>
      </c>
      <c r="DN170" s="86">
        <f t="shared" si="205"/>
        <v>1</v>
      </c>
      <c r="DO170" s="86"/>
      <c r="DP170" s="86"/>
      <c r="DQ170" s="86"/>
      <c r="DR170" s="63" t="e">
        <f>IF(#REF!="","",#REF!)</f>
        <v>#REF!</v>
      </c>
      <c r="DS170" s="57" t="s">
        <v>0</v>
      </c>
    </row>
    <row r="171" spans="1:123" x14ac:dyDescent="0.25">
      <c r="A171" t="s">
        <v>0</v>
      </c>
      <c r="B171" s="62" t="str">
        <f>IF(csv!E162="","",csv!S162)</f>
        <v>Ž20</v>
      </c>
      <c r="C171" s="36" t="s">
        <v>0</v>
      </c>
      <c r="D171" s="36" t="str">
        <f>IF(csv!E162="","",csv!E162)</f>
        <v>Nina</v>
      </c>
      <c r="E171" s="36" t="str">
        <f>IF(csv!D162="","",csv!D162)</f>
        <v>Cvjetko</v>
      </c>
      <c r="F171" s="36" t="s">
        <v>0</v>
      </c>
      <c r="G171" s="86" t="str">
        <f>IF(csv!L162="","",csv!L162)</f>
        <v>83:48</v>
      </c>
      <c r="H171" s="86" t="str">
        <f>IF(csv!M162="","",csv!M162)</f>
        <v>0</v>
      </c>
      <c r="I171" s="36" t="s">
        <v>0</v>
      </c>
      <c r="J171" s="36" t="str">
        <f>IF(csv!O162="","",csv!O162)</f>
        <v>JAP</v>
      </c>
      <c r="K171" s="36" t="str">
        <f>IF(csv!P162="","",csv!P162)</f>
        <v>OK Japetic</v>
      </c>
      <c r="L171" s="36" t="s">
        <v>0</v>
      </c>
      <c r="M171" s="79" t="str">
        <f>IF(csv!Q162="","",csv!Q162)</f>
        <v>CRO</v>
      </c>
      <c r="N171" s="57" t="s">
        <v>0</v>
      </c>
      <c r="O171" s="62" t="str">
        <f>IF(csv!E162="","",csv!S162)</f>
        <v>Ž20</v>
      </c>
      <c r="P171" s="86">
        <f>IF(O171="","",IF(COUNTIF(O$11:O170,O171)=0,P170+1,P170))</f>
        <v>16</v>
      </c>
      <c r="Q171" s="102">
        <f t="shared" si="152"/>
        <v>119</v>
      </c>
      <c r="R171" s="103" t="str" cm="1">
        <f t="array" ref="R171">IF(S171="","",INDEX(natjecanjeStaze_naziv,MATCH(S171,natjecanjeStaze_stazaId,0)))</f>
        <v>M45 – Ž20 – Ž35</v>
      </c>
      <c r="S171" s="63">
        <f t="shared" si="153"/>
        <v>1011</v>
      </c>
      <c r="T171" s="57" t="s">
        <v>0</v>
      </c>
      <c r="U171" s="191" t="str">
        <f t="shared" si="154"/>
        <v>Ž20</v>
      </c>
      <c r="V171" s="57" t="s">
        <v>0</v>
      </c>
      <c r="W171" s="62" t="str">
        <f t="shared" si="178"/>
        <v>CRO</v>
      </c>
      <c r="X171" s="86">
        <f t="shared" si="155"/>
        <v>1</v>
      </c>
      <c r="Y171" s="36" t="str">
        <f t="shared" si="179"/>
        <v/>
      </c>
      <c r="Z171" s="79" t="str">
        <f>IF(Y171="","",MAX(Z$11:Z170)+1)</f>
        <v/>
      </c>
      <c r="AA171" s="57" t="s">
        <v>0</v>
      </c>
      <c r="AB171" s="149"/>
      <c r="AC171" s="57" t="s">
        <v>0</v>
      </c>
      <c r="AD171" s="23" t="str">
        <f t="shared" si="180"/>
        <v/>
      </c>
      <c r="AE171" s="57" t="s">
        <v>0</v>
      </c>
      <c r="AF171" s="191" t="str">
        <f t="shared" si="181"/>
        <v>CRO</v>
      </c>
      <c r="AG171" s="57" t="s">
        <v>0</v>
      </c>
      <c r="AH171" s="62" t="str">
        <f t="shared" si="182"/>
        <v>JAP</v>
      </c>
      <c r="AI171" s="36" t="str">
        <f t="shared" si="183"/>
        <v>OK Japetic</v>
      </c>
      <c r="AJ171" s="86">
        <f t="shared" si="156"/>
        <v>1</v>
      </c>
      <c r="AK171" s="36" t="str" cm="1">
        <f t="array" ref="AK171">IF(AJ171="",""&amp;AI171,IF(AJ171="NEMA",AI171,INDEX(klub_naziv,MATCH(INDEX(klubAlias_klubId,AJ171),klub_id,0))))</f>
        <v>OK Japetić</v>
      </c>
      <c r="AL171" s="36" t="str" cm="1">
        <f t="array" ref="AL171">IFERROR(INDEX(registarNatjecatelji,CG171,4),"")</f>
        <v>OK Japetić</v>
      </c>
      <c r="AM171" s="86" t="str">
        <f t="shared" si="184"/>
        <v/>
      </c>
      <c r="AN171" s="79" t="str">
        <f t="shared" si="185"/>
        <v>OK Japetić</v>
      </c>
      <c r="AO171" s="57" t="s">
        <v>0</v>
      </c>
      <c r="AP171" s="95" t="str">
        <f>IF(AJ171&lt;&gt;"NEMA","",IF(IFERROR(MATCH(AI171,AI$11:AI170,0),0)&lt;&gt;0,"",AI171))</f>
        <v/>
      </c>
      <c r="AQ171" s="57" t="s">
        <v>0</v>
      </c>
      <c r="AR171" s="149"/>
      <c r="AS171" s="57" t="s">
        <v>0</v>
      </c>
      <c r="AT171" s="62" t="str">
        <f t="shared" si="186"/>
        <v/>
      </c>
      <c r="AU171" s="36" t="str">
        <f>IF(AT171="","",MAX(AU$11:AU170)+1)</f>
        <v/>
      </c>
      <c r="AV171" s="36" t="str">
        <f t="shared" si="187"/>
        <v/>
      </c>
      <c r="AW171" s="36" t="str">
        <f t="shared" si="188"/>
        <v/>
      </c>
      <c r="AX171" s="36" t="str">
        <f>IF(AR171="","",MAX(AX$11:AX170)+1)</f>
        <v/>
      </c>
      <c r="AY171" s="103" t="str">
        <f t="shared" si="189"/>
        <v/>
      </c>
      <c r="AZ171" s="79" t="str">
        <f t="shared" si="190"/>
        <v/>
      </c>
      <c r="BA171" s="57" t="s">
        <v>0</v>
      </c>
      <c r="BB171" s="23" t="str">
        <f t="shared" si="191"/>
        <v/>
      </c>
      <c r="BC171" s="57" t="s">
        <v>0</v>
      </c>
      <c r="BD171" s="191" t="str">
        <f t="shared" si="192"/>
        <v>OK Japetić</v>
      </c>
      <c r="BE171" s="57" t="s">
        <v>0</v>
      </c>
      <c r="BF171" s="68" t="str">
        <f t="shared" si="193"/>
        <v>83:48</v>
      </c>
      <c r="BG171" s="102" t="str">
        <f t="shared" si="194"/>
        <v>0</v>
      </c>
      <c r="BH171" s="238">
        <f t="shared" si="195"/>
        <v>5028</v>
      </c>
      <c r="BI171" s="239">
        <f t="shared" si="157"/>
        <v>1</v>
      </c>
      <c r="BJ171" s="57" t="s">
        <v>0</v>
      </c>
      <c r="BK171" s="62" t="str">
        <f t="shared" si="196"/>
        <v>Nina</v>
      </c>
      <c r="BL171" s="36" t="str">
        <f t="shared" si="197"/>
        <v>Cvjetko</v>
      </c>
      <c r="BM171" s="86">
        <f t="shared" si="158"/>
        <v>1863</v>
      </c>
      <c r="BN171" s="86" t="str">
        <f t="shared" si="159"/>
        <v/>
      </c>
      <c r="BO171" s="36" t="str">
        <f t="shared" si="160"/>
        <v>Nina</v>
      </c>
      <c r="BP171" s="79" t="str">
        <f t="shared" si="161"/>
        <v>Cvjetko</v>
      </c>
      <c r="BQ171" s="57" t="s">
        <v>0</v>
      </c>
      <c r="BR171" s="95" t="str">
        <f t="shared" si="162"/>
        <v/>
      </c>
      <c r="BS171" s="57" t="s">
        <v>0</v>
      </c>
      <c r="BT171" s="23" t="str">
        <f>IF(OR(BB171&lt;&gt;"NEMA",BR171&lt;&gt;""),"","SELECT '"&amp;BA171&amp;"',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1" s="57" t="s">
        <v>0</v>
      </c>
      <c r="BV171" s="172"/>
      <c r="BW171" s="172"/>
      <c r="BX171" s="172"/>
      <c r="BY171" s="57" t="s">
        <v>0</v>
      </c>
      <c r="BZ171" s="62" t="str">
        <f t="shared" si="163"/>
        <v>Nina – Cvjetko – OK Japetić – Ž20</v>
      </c>
      <c r="CA171" s="63">
        <f t="shared" si="198"/>
        <v>82</v>
      </c>
      <c r="CB171" s="57" t="s">
        <v>0</v>
      </c>
      <c r="CC171" s="62" t="str">
        <f t="shared" si="164"/>
        <v>Nina – Cvjetko – OK Japetić</v>
      </c>
      <c r="CD171" s="63">
        <f t="shared" si="199"/>
        <v>82</v>
      </c>
      <c r="CE171" s="57" t="s">
        <v>0</v>
      </c>
      <c r="CF171" s="62" t="str">
        <f t="shared" si="165"/>
        <v>Nina – Cvjetko</v>
      </c>
      <c r="CG171" s="63">
        <f t="shared" si="200"/>
        <v>82</v>
      </c>
      <c r="CH171" s="57" t="s">
        <v>0</v>
      </c>
      <c r="CI171" s="68">
        <f t="shared" si="201"/>
        <v>82</v>
      </c>
      <c r="CJ171" s="86" cm="1">
        <f t="array" ref="CJ171">IF(CI171="","",INDEX(imePrezime_id,CI171,0))</f>
        <v>1863</v>
      </c>
      <c r="CK171" s="63" t="str">
        <f t="shared" si="166"/>
        <v/>
      </c>
      <c r="CL171" s="57" t="s">
        <v>0</v>
      </c>
      <c r="CM171" s="23" t="str">
        <f t="shared" si="167"/>
        <v/>
      </c>
      <c r="CN171" s="57" t="s">
        <v>0</v>
      </c>
      <c r="CO171" s="149"/>
      <c r="CP171" s="57" t="s">
        <v>0</v>
      </c>
      <c r="CQ171" s="62" t="str">
        <f t="shared" si="168"/>
        <v/>
      </c>
      <c r="CR171" s="86" t="str">
        <f>IF(CO171="","",MAX(CR$11:CR170)+1)</f>
        <v/>
      </c>
      <c r="CS171" s="63" t="str">
        <f t="shared" si="169"/>
        <v/>
      </c>
      <c r="CT171" s="57" t="s">
        <v>0</v>
      </c>
      <c r="CU171" s="23" t="str">
        <f t="shared" si="202"/>
        <v/>
      </c>
      <c r="CV171" s="57" t="s">
        <v>0</v>
      </c>
      <c r="CW171" s="72" t="str">
        <f>IF(AND(CG171="NEMA",CK171=""),MAX(CW$11:CW170)+1,"")</f>
        <v/>
      </c>
      <c r="CX171" t="s">
        <v>0</v>
      </c>
      <c r="CY171" s="152" t="str">
        <f t="shared" si="170"/>
        <v>Ž</v>
      </c>
      <c r="CZ171" t="s">
        <v>0</v>
      </c>
      <c r="DA171" s="62" t="str">
        <f t="shared" si="171"/>
        <v/>
      </c>
      <c r="DB171" s="79" t="str">
        <f t="shared" si="172"/>
        <v/>
      </c>
      <c r="DC171" t="s">
        <v>0</v>
      </c>
      <c r="DD171" s="23" t="str">
        <f t="shared" si="203"/>
        <v/>
      </c>
      <c r="DE171" s="57" t="s">
        <v>0</v>
      </c>
      <c r="DF171" s="95" t="str">
        <f t="shared" si="173"/>
        <v>ime-pre-klu(ali)-kat</v>
      </c>
      <c r="DG171" s="57" t="s">
        <v>0</v>
      </c>
      <c r="DH171" s="68">
        <f>IF(BZ171="","",MAX(DH$11:DH170)+1)</f>
        <v>1133</v>
      </c>
      <c r="DI171" s="86">
        <f t="shared" si="174"/>
        <v>1011</v>
      </c>
      <c r="DJ171" s="86">
        <f t="shared" si="204"/>
        <v>1863</v>
      </c>
      <c r="DK171" s="86">
        <f t="shared" si="175"/>
        <v>5028</v>
      </c>
      <c r="DL171" s="86">
        <f t="shared" si="176"/>
        <v>1</v>
      </c>
      <c r="DM171" s="86">
        <f t="shared" si="177"/>
        <v>1</v>
      </c>
      <c r="DN171" s="86">
        <f t="shared" si="205"/>
        <v>3</v>
      </c>
      <c r="DO171" s="86"/>
      <c r="DP171" s="86"/>
      <c r="DQ171" s="86"/>
      <c r="DR171" s="63" t="e">
        <f>IF(#REF!="","",#REF!)</f>
        <v>#REF!</v>
      </c>
      <c r="DS171" s="57" t="s">
        <v>0</v>
      </c>
    </row>
    <row r="172" spans="1:123" x14ac:dyDescent="0.25">
      <c r="A172" t="s">
        <v>0</v>
      </c>
      <c r="B172" s="62" t="str">
        <f>IF(csv!E163="","",csv!S163)</f>
        <v>Ž20</v>
      </c>
      <c r="C172" s="36" t="s">
        <v>0</v>
      </c>
      <c r="D172" s="36" t="str">
        <f>IF(csv!E163="","",csv!E163)</f>
        <v>Vacant</v>
      </c>
      <c r="E172" s="36" t="str">
        <f>IF(csv!D163="","",csv!D163)</f>
        <v/>
      </c>
      <c r="F172" s="36" t="s">
        <v>0</v>
      </c>
      <c r="G172" s="86" t="str">
        <f>IF(csv!L163="","",csv!L163)</f>
        <v/>
      </c>
      <c r="H172" s="86" t="str">
        <f>IF(csv!M163="","",csv!M163)</f>
        <v>0</v>
      </c>
      <c r="I172" s="36" t="s">
        <v>0</v>
      </c>
      <c r="J172" s="36" t="str">
        <f>IF(csv!O163="","",csv!O163)</f>
        <v/>
      </c>
      <c r="K172" s="36" t="str">
        <f>IF(csv!P163="","",csv!P163)</f>
        <v/>
      </c>
      <c r="L172" s="36" t="s">
        <v>0</v>
      </c>
      <c r="M172" s="79" t="str">
        <f>IF(csv!Q163="","",csv!Q163)</f>
        <v/>
      </c>
      <c r="N172" s="57" t="s">
        <v>0</v>
      </c>
      <c r="O172" s="62" t="str">
        <f>IF(csv!E163="","",csv!S163)</f>
        <v>Ž20</v>
      </c>
      <c r="P172" s="86">
        <f>IF(O172="","",IF(COUNTIF(O$11:O171,O172)=0,P171+1,P171))</f>
        <v>16</v>
      </c>
      <c r="Q172" s="102">
        <f t="shared" si="152"/>
        <v>119</v>
      </c>
      <c r="R172" s="103" t="str" cm="1">
        <f t="array" ref="R172">IF(S172="","",INDEX(natjecanjeStaze_naziv,MATCH(S172,natjecanjeStaze_stazaId,0)))</f>
        <v/>
      </c>
      <c r="S172" s="63" t="str">
        <f t="shared" si="153"/>
        <v/>
      </c>
      <c r="T172" s="57" t="s">
        <v>0</v>
      </c>
      <c r="U172" s="191" t="str">
        <f t="shared" si="154"/>
        <v>Ž20</v>
      </c>
      <c r="V172" s="57" t="s">
        <v>0</v>
      </c>
      <c r="W172" s="62" t="str">
        <f t="shared" si="178"/>
        <v/>
      </c>
      <c r="X172" s="86" t="str">
        <f t="shared" si="155"/>
        <v/>
      </c>
      <c r="Y172" s="36" t="str">
        <f t="shared" si="179"/>
        <v/>
      </c>
      <c r="Z172" s="79" t="str">
        <f>IF(Y172="","",MAX(Z$11:Z171)+1)</f>
        <v/>
      </c>
      <c r="AA172" s="57" t="s">
        <v>0</v>
      </c>
      <c r="AB172" s="149"/>
      <c r="AC172" s="57" t="s">
        <v>0</v>
      </c>
      <c r="AD172" s="23" t="str">
        <f t="shared" si="180"/>
        <v/>
      </c>
      <c r="AE172" s="57" t="s">
        <v>0</v>
      </c>
      <c r="AF172" s="191" t="str">
        <f t="shared" si="181"/>
        <v/>
      </c>
      <c r="AG172" s="57" t="s">
        <v>0</v>
      </c>
      <c r="AH172" s="62" t="str">
        <f t="shared" si="182"/>
        <v/>
      </c>
      <c r="AI172" s="36" t="str">
        <f t="shared" si="183"/>
        <v/>
      </c>
      <c r="AJ172" s="86" t="str">
        <f t="shared" si="156"/>
        <v/>
      </c>
      <c r="AK172" s="36" t="str" cm="1">
        <f t="array" ref="AK172">IF(AJ172="",""&amp;AI172,IF(AJ172="NEMA",AI172,INDEX(klub_naziv,MATCH(INDEX(klubAlias_klubId,AJ172),klub_id,0))))</f>
        <v/>
      </c>
      <c r="AL172" s="36" t="str" cm="1">
        <f t="array" ref="AL172">IFERROR(INDEX(registarNatjecatelji,CG172,4),"")</f>
        <v/>
      </c>
      <c r="AM172" s="86" t="str">
        <f t="shared" si="184"/>
        <v/>
      </c>
      <c r="AN172" s="79" t="str">
        <f t="shared" si="185"/>
        <v/>
      </c>
      <c r="AO172" s="57" t="s">
        <v>0</v>
      </c>
      <c r="AP172" s="95" t="str">
        <f>IF(AJ172&lt;&gt;"NEMA","",IF(IFERROR(MATCH(AI172,AI$11:AI171,0),0)&lt;&gt;0,"",AI172))</f>
        <v/>
      </c>
      <c r="AQ172" s="57" t="s">
        <v>0</v>
      </c>
      <c r="AR172" s="149"/>
      <c r="AS172" s="57" t="s">
        <v>0</v>
      </c>
      <c r="AT172" s="62" t="str">
        <f t="shared" si="186"/>
        <v/>
      </c>
      <c r="AU172" s="36" t="str">
        <f>IF(AT172="","",MAX(AU$11:AU171)+1)</f>
        <v/>
      </c>
      <c r="AV172" s="36" t="str">
        <f t="shared" si="187"/>
        <v/>
      </c>
      <c r="AW172" s="36" t="str">
        <f t="shared" si="188"/>
        <v/>
      </c>
      <c r="AX172" s="36" t="str">
        <f>IF(AR172="","",MAX(AX$11:AX171)+1)</f>
        <v/>
      </c>
      <c r="AY172" s="103" t="str">
        <f t="shared" si="189"/>
        <v/>
      </c>
      <c r="AZ172" s="79" t="str">
        <f t="shared" si="190"/>
        <v/>
      </c>
      <c r="BA172" s="57" t="s">
        <v>0</v>
      </c>
      <c r="BB172" s="23" t="str">
        <f t="shared" si="191"/>
        <v/>
      </c>
      <c r="BC172" s="57" t="s">
        <v>0</v>
      </c>
      <c r="BD172" s="191" t="str">
        <f t="shared" si="192"/>
        <v/>
      </c>
      <c r="BE172" s="57" t="s">
        <v>0</v>
      </c>
      <c r="BF172" s="68" t="str">
        <f t="shared" si="193"/>
        <v/>
      </c>
      <c r="BG172" s="102" t="str">
        <f t="shared" si="194"/>
        <v>0</v>
      </c>
      <c r="BH172" s="238" t="str">
        <f t="shared" si="195"/>
        <v/>
      </c>
      <c r="BI172" s="239" t="str">
        <f t="shared" si="157"/>
        <v/>
      </c>
      <c r="BJ172" s="57" t="s">
        <v>0</v>
      </c>
      <c r="BK172" s="62" t="str">
        <f t="shared" si="196"/>
        <v>Vacant</v>
      </c>
      <c r="BL172" s="36" t="str">
        <f t="shared" si="197"/>
        <v/>
      </c>
      <c r="BM172" s="86" t="str">
        <f t="shared" si="158"/>
        <v/>
      </c>
      <c r="BN172" s="86" t="str">
        <f t="shared" si="159"/>
        <v/>
      </c>
      <c r="BO172" s="36" t="str">
        <f t="shared" si="160"/>
        <v/>
      </c>
      <c r="BP172" s="79" t="str">
        <f t="shared" si="161"/>
        <v/>
      </c>
      <c r="BQ172" s="57" t="s">
        <v>0</v>
      </c>
      <c r="BR172" s="95" t="str">
        <f t="shared" si="162"/>
        <v/>
      </c>
      <c r="BS172" s="57" t="s">
        <v>0</v>
      </c>
      <c r="BT172" s="23" t="str">
        <f>IF(OR(BB172&lt;&gt;"NEMA",BR172&lt;&gt;""),"","SELECT '"&amp;BA172&amp;"',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2" s="57" t="s">
        <v>0</v>
      </c>
      <c r="BV172" s="172"/>
      <c r="BW172" s="172"/>
      <c r="BX172" s="172"/>
      <c r="BY172" s="57" t="s">
        <v>0</v>
      </c>
      <c r="BZ172" s="62" t="str">
        <f t="shared" si="163"/>
        <v/>
      </c>
      <c r="CA172" s="63" t="str">
        <f t="shared" si="198"/>
        <v/>
      </c>
      <c r="CB172" s="57" t="s">
        <v>0</v>
      </c>
      <c r="CC172" s="62" t="str">
        <f t="shared" si="164"/>
        <v/>
      </c>
      <c r="CD172" s="63" t="str">
        <f t="shared" si="199"/>
        <v/>
      </c>
      <c r="CE172" s="57" t="s">
        <v>0</v>
      </c>
      <c r="CF172" s="62" t="str">
        <f t="shared" si="165"/>
        <v/>
      </c>
      <c r="CG172" s="63" t="str">
        <f t="shared" si="200"/>
        <v/>
      </c>
      <c r="CH172" s="57" t="s">
        <v>0</v>
      </c>
      <c r="CI172" s="68" t="str">
        <f t="shared" si="201"/>
        <v/>
      </c>
      <c r="CJ172" s="86" t="str" cm="1">
        <f t="array" ref="CJ172">IF(CI172="","",INDEX(imePrezime_id,CI172,0))</f>
        <v/>
      </c>
      <c r="CK172" s="63" t="str">
        <f t="shared" si="166"/>
        <v/>
      </c>
      <c r="CL172" s="57" t="s">
        <v>0</v>
      </c>
      <c r="CM172" s="23" t="str">
        <f t="shared" si="167"/>
        <v/>
      </c>
      <c r="CN172" s="57" t="s">
        <v>0</v>
      </c>
      <c r="CO172" s="149"/>
      <c r="CP172" s="57" t="s">
        <v>0</v>
      </c>
      <c r="CQ172" s="62" t="str">
        <f t="shared" si="168"/>
        <v/>
      </c>
      <c r="CR172" s="86" t="str">
        <f>IF(CO172="","",MAX(CR$11:CR171)+1)</f>
        <v/>
      </c>
      <c r="CS172" s="63" t="str">
        <f t="shared" si="169"/>
        <v/>
      </c>
      <c r="CT172" s="57" t="s">
        <v>0</v>
      </c>
      <c r="CU172" s="23" t="str">
        <f t="shared" si="202"/>
        <v/>
      </c>
      <c r="CV172" s="57" t="s">
        <v>0</v>
      </c>
      <c r="CW172" s="72" t="str">
        <f>IF(AND(CG172="NEMA",CK172=""),MAX(CW$11:CW171)+1,"")</f>
        <v/>
      </c>
      <c r="CX172" t="s">
        <v>0</v>
      </c>
      <c r="CY172" s="152" t="str">
        <f t="shared" si="170"/>
        <v>Ž</v>
      </c>
      <c r="CZ172" t="s">
        <v>0</v>
      </c>
      <c r="DA172" s="62" t="str">
        <f t="shared" si="171"/>
        <v/>
      </c>
      <c r="DB172" s="79" t="str">
        <f t="shared" si="172"/>
        <v/>
      </c>
      <c r="DC172" t="s">
        <v>0</v>
      </c>
      <c r="DD172" s="23" t="str">
        <f t="shared" si="203"/>
        <v/>
      </c>
      <c r="DE172" s="57" t="s">
        <v>0</v>
      </c>
      <c r="DF172" s="95" t="str">
        <f t="shared" si="173"/>
        <v/>
      </c>
      <c r="DG172" s="57" t="s">
        <v>0</v>
      </c>
      <c r="DH172" s="68" t="str">
        <f>IF(BZ172="","",MAX(DH$11:DH171)+1)</f>
        <v/>
      </c>
      <c r="DI172" s="86" t="str">
        <f t="shared" si="174"/>
        <v/>
      </c>
      <c r="DJ172" s="86" t="str">
        <f t="shared" si="204"/>
        <v/>
      </c>
      <c r="DK172" s="86" t="str">
        <f t="shared" si="175"/>
        <v/>
      </c>
      <c r="DL172" s="86" t="str">
        <f t="shared" si="176"/>
        <v/>
      </c>
      <c r="DM172" s="86" t="str">
        <f t="shared" si="177"/>
        <v/>
      </c>
      <c r="DN172" s="86" t="str">
        <f t="shared" si="205"/>
        <v/>
      </c>
      <c r="DO172" s="86"/>
      <c r="DP172" s="86"/>
      <c r="DQ172" s="86"/>
      <c r="DR172" s="63" t="e">
        <f>IF(#REF!="","",#REF!)</f>
        <v>#REF!</v>
      </c>
      <c r="DS172" s="57" t="s">
        <v>0</v>
      </c>
    </row>
    <row r="173" spans="1:123" x14ac:dyDescent="0.25">
      <c r="A173" t="s">
        <v>0</v>
      </c>
      <c r="B173" s="62" t="str">
        <f>IF(csv!E164="","",csv!S164)</f>
        <v>Ž20</v>
      </c>
      <c r="C173" s="36" t="s">
        <v>0</v>
      </c>
      <c r="D173" s="36" t="str">
        <f>IF(csv!E164="","",csv!E164)</f>
        <v>Vacant</v>
      </c>
      <c r="E173" s="36" t="str">
        <f>IF(csv!D164="","",csv!D164)</f>
        <v/>
      </c>
      <c r="F173" s="36" t="s">
        <v>0</v>
      </c>
      <c r="G173" s="86" t="str">
        <f>IF(csv!L164="","",csv!L164)</f>
        <v/>
      </c>
      <c r="H173" s="86" t="str">
        <f>IF(csv!M164="","",csv!M164)</f>
        <v>0</v>
      </c>
      <c r="I173" s="36" t="s">
        <v>0</v>
      </c>
      <c r="J173" s="36" t="str">
        <f>IF(csv!O164="","",csv!O164)</f>
        <v/>
      </c>
      <c r="K173" s="36" t="str">
        <f>IF(csv!P164="","",csv!P164)</f>
        <v/>
      </c>
      <c r="L173" s="36" t="s">
        <v>0</v>
      </c>
      <c r="M173" s="79" t="str">
        <f>IF(csv!Q164="","",csv!Q164)</f>
        <v/>
      </c>
      <c r="N173" s="57" t="s">
        <v>0</v>
      </c>
      <c r="O173" s="62" t="str">
        <f>IF(csv!E164="","",csv!S164)</f>
        <v>Ž20</v>
      </c>
      <c r="P173" s="86">
        <f>IF(O173="","",IF(COUNTIF(O$11:O172,O173)=0,P172+1,P172))</f>
        <v>16</v>
      </c>
      <c r="Q173" s="102">
        <f t="shared" si="152"/>
        <v>119</v>
      </c>
      <c r="R173" s="103" t="str" cm="1">
        <f t="array" ref="R173">IF(S173="","",INDEX(natjecanjeStaze_naziv,MATCH(S173,natjecanjeStaze_stazaId,0)))</f>
        <v/>
      </c>
      <c r="S173" s="63" t="str">
        <f t="shared" si="153"/>
        <v/>
      </c>
      <c r="T173" s="57" t="s">
        <v>0</v>
      </c>
      <c r="U173" s="191" t="str">
        <f t="shared" si="154"/>
        <v>Ž20</v>
      </c>
      <c r="V173" s="57" t="s">
        <v>0</v>
      </c>
      <c r="W173" s="62" t="str">
        <f t="shared" si="178"/>
        <v/>
      </c>
      <c r="X173" s="86" t="str">
        <f t="shared" si="155"/>
        <v/>
      </c>
      <c r="Y173" s="36" t="str">
        <f t="shared" si="179"/>
        <v/>
      </c>
      <c r="Z173" s="79" t="str">
        <f>IF(Y173="","",MAX(Z$11:Z172)+1)</f>
        <v/>
      </c>
      <c r="AA173" s="57" t="s">
        <v>0</v>
      </c>
      <c r="AB173" s="149"/>
      <c r="AC173" s="57" t="s">
        <v>0</v>
      </c>
      <c r="AD173" s="23" t="str">
        <f t="shared" si="180"/>
        <v/>
      </c>
      <c r="AE173" s="57" t="s">
        <v>0</v>
      </c>
      <c r="AF173" s="191" t="str">
        <f t="shared" si="181"/>
        <v/>
      </c>
      <c r="AG173" s="57" t="s">
        <v>0</v>
      </c>
      <c r="AH173" s="62" t="str">
        <f t="shared" si="182"/>
        <v/>
      </c>
      <c r="AI173" s="36" t="str">
        <f t="shared" si="183"/>
        <v/>
      </c>
      <c r="AJ173" s="86" t="str">
        <f t="shared" si="156"/>
        <v/>
      </c>
      <c r="AK173" s="36" t="str" cm="1">
        <f t="array" ref="AK173">IF(AJ173="",""&amp;AI173,IF(AJ173="NEMA",AI173,INDEX(klub_naziv,MATCH(INDEX(klubAlias_klubId,AJ173),klub_id,0))))</f>
        <v/>
      </c>
      <c r="AL173" s="36" t="str" cm="1">
        <f t="array" ref="AL173">IFERROR(INDEX(registarNatjecatelji,CG173,4),"")</f>
        <v/>
      </c>
      <c r="AM173" s="86" t="str">
        <f t="shared" si="184"/>
        <v/>
      </c>
      <c r="AN173" s="79" t="str">
        <f t="shared" si="185"/>
        <v/>
      </c>
      <c r="AO173" s="57" t="s">
        <v>0</v>
      </c>
      <c r="AP173" s="95" t="str">
        <f>IF(AJ173&lt;&gt;"NEMA","",IF(IFERROR(MATCH(AI173,AI$11:AI172,0),0)&lt;&gt;0,"",AI173))</f>
        <v/>
      </c>
      <c r="AQ173" s="57" t="s">
        <v>0</v>
      </c>
      <c r="AR173" s="149"/>
      <c r="AS173" s="57" t="s">
        <v>0</v>
      </c>
      <c r="AT173" s="62" t="str">
        <f t="shared" si="186"/>
        <v/>
      </c>
      <c r="AU173" s="36" t="str">
        <f>IF(AT173="","",MAX(AU$11:AU172)+1)</f>
        <v/>
      </c>
      <c r="AV173" s="36" t="str">
        <f t="shared" si="187"/>
        <v/>
      </c>
      <c r="AW173" s="36" t="str">
        <f t="shared" si="188"/>
        <v/>
      </c>
      <c r="AX173" s="36" t="str">
        <f>IF(AR173="","",MAX(AX$11:AX172)+1)</f>
        <v/>
      </c>
      <c r="AY173" s="103" t="str">
        <f t="shared" si="189"/>
        <v/>
      </c>
      <c r="AZ173" s="79" t="str">
        <f t="shared" si="190"/>
        <v/>
      </c>
      <c r="BA173" s="57" t="s">
        <v>0</v>
      </c>
      <c r="BB173" s="23" t="str">
        <f t="shared" si="191"/>
        <v/>
      </c>
      <c r="BC173" s="57" t="s">
        <v>0</v>
      </c>
      <c r="BD173" s="191" t="str">
        <f t="shared" si="192"/>
        <v/>
      </c>
      <c r="BE173" s="57" t="s">
        <v>0</v>
      </c>
      <c r="BF173" s="68" t="str">
        <f t="shared" si="193"/>
        <v/>
      </c>
      <c r="BG173" s="102" t="str">
        <f t="shared" si="194"/>
        <v>0</v>
      </c>
      <c r="BH173" s="238" t="str">
        <f t="shared" si="195"/>
        <v/>
      </c>
      <c r="BI173" s="239" t="str">
        <f t="shared" si="157"/>
        <v/>
      </c>
      <c r="BJ173" s="57" t="s">
        <v>0</v>
      </c>
      <c r="BK173" s="62" t="str">
        <f t="shared" si="196"/>
        <v>Vacant</v>
      </c>
      <c r="BL173" s="36" t="str">
        <f t="shared" si="197"/>
        <v/>
      </c>
      <c r="BM173" s="86" t="str">
        <f t="shared" si="158"/>
        <v/>
      </c>
      <c r="BN173" s="86" t="str">
        <f t="shared" si="159"/>
        <v/>
      </c>
      <c r="BO173" s="36" t="str">
        <f t="shared" si="160"/>
        <v/>
      </c>
      <c r="BP173" s="79" t="str">
        <f t="shared" si="161"/>
        <v/>
      </c>
      <c r="BQ173" s="57" t="s">
        <v>0</v>
      </c>
      <c r="BR173" s="95" t="str">
        <f t="shared" si="162"/>
        <v/>
      </c>
      <c r="BS173" s="57" t="s">
        <v>0</v>
      </c>
      <c r="BT173" s="23" t="str">
        <f>IF(OR(BB173&lt;&gt;"NEMA",BR173&lt;&gt;""),"","SELECT '"&amp;BA173&amp;"',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3" s="57" t="s">
        <v>0</v>
      </c>
      <c r="BV173" s="172"/>
      <c r="BW173" s="172"/>
      <c r="BX173" s="172"/>
      <c r="BY173" s="57" t="s">
        <v>0</v>
      </c>
      <c r="BZ173" s="62" t="str">
        <f t="shared" si="163"/>
        <v/>
      </c>
      <c r="CA173" s="63" t="str">
        <f t="shared" si="198"/>
        <v/>
      </c>
      <c r="CB173" s="57" t="s">
        <v>0</v>
      </c>
      <c r="CC173" s="62" t="str">
        <f t="shared" si="164"/>
        <v/>
      </c>
      <c r="CD173" s="63" t="str">
        <f t="shared" si="199"/>
        <v/>
      </c>
      <c r="CE173" s="57" t="s">
        <v>0</v>
      </c>
      <c r="CF173" s="62" t="str">
        <f t="shared" si="165"/>
        <v/>
      </c>
      <c r="CG173" s="63" t="str">
        <f t="shared" si="200"/>
        <v/>
      </c>
      <c r="CH173" s="57" t="s">
        <v>0</v>
      </c>
      <c r="CI173" s="68" t="str">
        <f t="shared" si="201"/>
        <v/>
      </c>
      <c r="CJ173" s="86" t="str" cm="1">
        <f t="array" ref="CJ173">IF(CI173="","",INDEX(imePrezime_id,CI173,0))</f>
        <v/>
      </c>
      <c r="CK173" s="63" t="str">
        <f t="shared" si="166"/>
        <v/>
      </c>
      <c r="CL173" s="57" t="s">
        <v>0</v>
      </c>
      <c r="CM173" s="23" t="str">
        <f t="shared" si="167"/>
        <v/>
      </c>
      <c r="CN173" s="57" t="s">
        <v>0</v>
      </c>
      <c r="CO173" s="149"/>
      <c r="CP173" s="57" t="s">
        <v>0</v>
      </c>
      <c r="CQ173" s="62" t="str">
        <f t="shared" si="168"/>
        <v/>
      </c>
      <c r="CR173" s="86" t="str">
        <f>IF(CO173="","",MAX(CR$11:CR172)+1)</f>
        <v/>
      </c>
      <c r="CS173" s="63" t="str">
        <f t="shared" si="169"/>
        <v/>
      </c>
      <c r="CT173" s="57" t="s">
        <v>0</v>
      </c>
      <c r="CU173" s="23" t="str">
        <f t="shared" si="202"/>
        <v/>
      </c>
      <c r="CV173" s="57" t="s">
        <v>0</v>
      </c>
      <c r="CW173" s="72" t="str">
        <f>IF(AND(CG173="NEMA",CK173=""),MAX(CW$11:CW172)+1,"")</f>
        <v/>
      </c>
      <c r="CX173" t="s">
        <v>0</v>
      </c>
      <c r="CY173" s="152" t="str">
        <f t="shared" si="170"/>
        <v>Ž</v>
      </c>
      <c r="CZ173" t="s">
        <v>0</v>
      </c>
      <c r="DA173" s="62" t="str">
        <f t="shared" si="171"/>
        <v/>
      </c>
      <c r="DB173" s="79" t="str">
        <f t="shared" si="172"/>
        <v/>
      </c>
      <c r="DC173" t="s">
        <v>0</v>
      </c>
      <c r="DD173" s="23" t="str">
        <f t="shared" si="203"/>
        <v/>
      </c>
      <c r="DE173" s="57" t="s">
        <v>0</v>
      </c>
      <c r="DF173" s="95" t="str">
        <f t="shared" si="173"/>
        <v/>
      </c>
      <c r="DG173" s="57" t="s">
        <v>0</v>
      </c>
      <c r="DH173" s="68" t="str">
        <f>IF(BZ173="","",MAX(DH$11:DH172)+1)</f>
        <v/>
      </c>
      <c r="DI173" s="86" t="str">
        <f t="shared" si="174"/>
        <v/>
      </c>
      <c r="DJ173" s="86" t="str">
        <f t="shared" si="204"/>
        <v/>
      </c>
      <c r="DK173" s="86" t="str">
        <f t="shared" si="175"/>
        <v/>
      </c>
      <c r="DL173" s="86" t="str">
        <f t="shared" si="176"/>
        <v/>
      </c>
      <c r="DM173" s="86" t="str">
        <f t="shared" si="177"/>
        <v/>
      </c>
      <c r="DN173" s="86" t="str">
        <f t="shared" si="205"/>
        <v/>
      </c>
      <c r="DO173" s="86"/>
      <c r="DP173" s="86"/>
      <c r="DQ173" s="86"/>
      <c r="DR173" s="63" t="e">
        <f>IF(#REF!="","",#REF!)</f>
        <v>#REF!</v>
      </c>
      <c r="DS173" s="57" t="s">
        <v>0</v>
      </c>
    </row>
    <row r="174" spans="1:123" x14ac:dyDescent="0.25">
      <c r="A174" t="s">
        <v>0</v>
      </c>
      <c r="B174" s="62" t="str">
        <f>IF(csv!E165="","",csv!S165)</f>
        <v>Ž20</v>
      </c>
      <c r="C174" s="36" t="s">
        <v>0</v>
      </c>
      <c r="D174" s="36" t="str">
        <f>IF(csv!E165="","",csv!E165)</f>
        <v>Jelena</v>
      </c>
      <c r="E174" s="36" t="str">
        <f>IF(csv!D165="","",csv!D165)</f>
        <v>Lesjak</v>
      </c>
      <c r="F174" s="36" t="s">
        <v>0</v>
      </c>
      <c r="G174" s="86" t="str">
        <f>IF(csv!L165="","",csv!L165)</f>
        <v/>
      </c>
      <c r="H174" s="86" t="str">
        <f>IF(csv!M165="","",csv!M165)</f>
        <v>1</v>
      </c>
      <c r="I174" s="36" t="s">
        <v>0</v>
      </c>
      <c r="J174" s="36" t="str">
        <f>IF(csv!O165="","",csv!O165)</f>
        <v>JAP</v>
      </c>
      <c r="K174" s="36" t="str">
        <f>IF(csv!P165="","",csv!P165)</f>
        <v>OK Japetic</v>
      </c>
      <c r="L174" s="36" t="s">
        <v>0</v>
      </c>
      <c r="M174" s="79" t="str">
        <f>IF(csv!Q165="","",csv!Q165)</f>
        <v>CRO</v>
      </c>
      <c r="N174" s="57" t="s">
        <v>0</v>
      </c>
      <c r="O174" s="62" t="str">
        <f>IF(csv!E165="","",csv!S165)</f>
        <v>Ž20</v>
      </c>
      <c r="P174" s="86">
        <f>IF(O174="","",IF(COUNTIF(O$11:O173,O174)=0,P173+1,P173))</f>
        <v>16</v>
      </c>
      <c r="Q174" s="102">
        <f t="shared" si="152"/>
        <v>119</v>
      </c>
      <c r="R174" s="103" t="str" cm="1">
        <f t="array" ref="R174">IF(S174="","",INDEX(natjecanjeStaze_naziv,MATCH(S174,natjecanjeStaze_stazaId,0)))</f>
        <v>M45 – Ž20 – Ž35</v>
      </c>
      <c r="S174" s="63">
        <f t="shared" si="153"/>
        <v>1011</v>
      </c>
      <c r="T174" s="57" t="s">
        <v>0</v>
      </c>
      <c r="U174" s="191" t="str">
        <f t="shared" si="154"/>
        <v>Ž20</v>
      </c>
      <c r="V174" s="57" t="s">
        <v>0</v>
      </c>
      <c r="W174" s="62" t="str">
        <f t="shared" si="178"/>
        <v>CRO</v>
      </c>
      <c r="X174" s="86">
        <f t="shared" si="155"/>
        <v>1</v>
      </c>
      <c r="Y174" s="36" t="str">
        <f t="shared" si="179"/>
        <v/>
      </c>
      <c r="Z174" s="79" t="str">
        <f>IF(Y174="","",MAX(Z$11:Z173)+1)</f>
        <v/>
      </c>
      <c r="AA174" s="57" t="s">
        <v>0</v>
      </c>
      <c r="AB174" s="149"/>
      <c r="AC174" s="57" t="s">
        <v>0</v>
      </c>
      <c r="AD174" s="23" t="str">
        <f t="shared" si="180"/>
        <v/>
      </c>
      <c r="AE174" s="57" t="s">
        <v>0</v>
      </c>
      <c r="AF174" s="191" t="str">
        <f t="shared" si="181"/>
        <v>CRO</v>
      </c>
      <c r="AG174" s="57" t="s">
        <v>0</v>
      </c>
      <c r="AH174" s="62" t="str">
        <f t="shared" si="182"/>
        <v>JAP</v>
      </c>
      <c r="AI174" s="36" t="str">
        <f t="shared" si="183"/>
        <v>OK Japetic</v>
      </c>
      <c r="AJ174" s="86">
        <f t="shared" si="156"/>
        <v>1</v>
      </c>
      <c r="AK174" s="36" t="str" cm="1">
        <f t="array" ref="AK174">IF(AJ174="",""&amp;AI174,IF(AJ174="NEMA",AI174,INDEX(klub_naziv,MATCH(INDEX(klubAlias_klubId,AJ174),klub_id,0))))</f>
        <v>OK Japetić</v>
      </c>
      <c r="AL174" s="36" t="str" cm="1">
        <f t="array" ref="AL174">IFERROR(INDEX(registarNatjecatelji,CG174,4),"")</f>
        <v>OK Japetić</v>
      </c>
      <c r="AM174" s="105" t="str">
        <f t="shared" si="184"/>
        <v/>
      </c>
      <c r="AN174" s="79" t="str">
        <f t="shared" si="185"/>
        <v>OK Japetić</v>
      </c>
      <c r="AO174" s="57" t="s">
        <v>0</v>
      </c>
      <c r="AP174" s="95" t="str">
        <f>IF(AJ174&lt;&gt;"NEMA","",IF(IFERROR(MATCH(AI174,AI$11:AI173,0),0)&lt;&gt;0,"",AI174))</f>
        <v/>
      </c>
      <c r="AQ174" s="57" t="s">
        <v>0</v>
      </c>
      <c r="AR174" s="149"/>
      <c r="AS174" s="57" t="s">
        <v>0</v>
      </c>
      <c r="AT174" s="62" t="str">
        <f t="shared" si="186"/>
        <v/>
      </c>
      <c r="AU174" s="36" t="str">
        <f>IF(AT174="","",MAX(AU$11:AU173)+1)</f>
        <v/>
      </c>
      <c r="AV174" s="36" t="str">
        <f t="shared" si="187"/>
        <v/>
      </c>
      <c r="AW174" s="36" t="str">
        <f t="shared" si="188"/>
        <v/>
      </c>
      <c r="AX174" s="36" t="str">
        <f>IF(AR174="","",MAX(AX$11:AX173)+1)</f>
        <v/>
      </c>
      <c r="AY174" s="103" t="str">
        <f t="shared" si="189"/>
        <v/>
      </c>
      <c r="AZ174" s="79" t="str">
        <f t="shared" si="190"/>
        <v/>
      </c>
      <c r="BA174" s="57" t="s">
        <v>0</v>
      </c>
      <c r="BB174" s="23" t="str">
        <f t="shared" si="191"/>
        <v/>
      </c>
      <c r="BC174" s="57" t="s">
        <v>0</v>
      </c>
      <c r="BD174" s="191" t="str">
        <f t="shared" si="192"/>
        <v>OK Japetić</v>
      </c>
      <c r="BE174" s="57" t="s">
        <v>0</v>
      </c>
      <c r="BF174" s="68" t="str">
        <f t="shared" si="193"/>
        <v/>
      </c>
      <c r="BG174" s="102" t="str">
        <f t="shared" si="194"/>
        <v>1</v>
      </c>
      <c r="BH174" s="238" t="str">
        <f t="shared" si="195"/>
        <v/>
      </c>
      <c r="BI174" s="239">
        <f t="shared" si="157"/>
        <v>6</v>
      </c>
      <c r="BJ174" s="57" t="s">
        <v>0</v>
      </c>
      <c r="BK174" s="62" t="str">
        <f t="shared" si="196"/>
        <v>Jelena</v>
      </c>
      <c r="BL174" s="36" t="str">
        <f t="shared" si="197"/>
        <v>Lesjak</v>
      </c>
      <c r="BM174" s="86">
        <f t="shared" si="158"/>
        <v>1469</v>
      </c>
      <c r="BN174" s="86" t="str">
        <f t="shared" si="159"/>
        <v/>
      </c>
      <c r="BO174" s="36" t="str">
        <f t="shared" si="160"/>
        <v>Jelena</v>
      </c>
      <c r="BP174" s="79" t="str">
        <f t="shared" si="161"/>
        <v>Lesjak</v>
      </c>
      <c r="BQ174" s="57" t="s">
        <v>0</v>
      </c>
      <c r="BR174" s="95" t="str">
        <f t="shared" si="162"/>
        <v/>
      </c>
      <c r="BS174" s="57" t="s">
        <v>0</v>
      </c>
      <c r="BT174" s="23" t="str">
        <f>IF(OR(BB174&lt;&gt;"NEMA",BR174&lt;&gt;""),"","SELECT '"&amp;BA174&amp;"',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4" s="57" t="s">
        <v>0</v>
      </c>
      <c r="BV174" s="172"/>
      <c r="BW174" s="172"/>
      <c r="BX174" s="172"/>
      <c r="BY174" s="57" t="s">
        <v>0</v>
      </c>
      <c r="BZ174" s="62" t="str">
        <f t="shared" si="163"/>
        <v>Jelena – Lesjak – OK Japetić – Ž20</v>
      </c>
      <c r="CA174" s="63">
        <f t="shared" si="198"/>
        <v>104</v>
      </c>
      <c r="CB174" s="57" t="s">
        <v>0</v>
      </c>
      <c r="CC174" s="62" t="str">
        <f t="shared" si="164"/>
        <v>Jelena – Lesjak – OK Japetić</v>
      </c>
      <c r="CD174" s="63">
        <f t="shared" si="199"/>
        <v>104</v>
      </c>
      <c r="CE174" s="57" t="s">
        <v>0</v>
      </c>
      <c r="CF174" s="62" t="str">
        <f t="shared" si="165"/>
        <v>Jelena – Lesjak</v>
      </c>
      <c r="CG174" s="63">
        <f t="shared" si="200"/>
        <v>104</v>
      </c>
      <c r="CH174" s="57" t="s">
        <v>0</v>
      </c>
      <c r="CI174" s="68">
        <f t="shared" si="201"/>
        <v>104</v>
      </c>
      <c r="CJ174" s="86" cm="1">
        <f t="array" ref="CJ174">IF(CI174="","",INDEX(imePrezime_id,CI174,0))</f>
        <v>1469</v>
      </c>
      <c r="CK174" s="63" t="str">
        <f t="shared" si="166"/>
        <v/>
      </c>
      <c r="CL174" s="57" t="s">
        <v>0</v>
      </c>
      <c r="CM174" s="23" t="str">
        <f t="shared" si="167"/>
        <v/>
      </c>
      <c r="CN174" s="57" t="s">
        <v>0</v>
      </c>
      <c r="CO174" s="149"/>
      <c r="CP174" s="57" t="s">
        <v>0</v>
      </c>
      <c r="CQ174" s="62" t="str">
        <f t="shared" si="168"/>
        <v/>
      </c>
      <c r="CR174" s="86" t="str">
        <f>IF(CO174="","",MAX(CR$11:CR173)+1)</f>
        <v/>
      </c>
      <c r="CS174" s="63" t="str">
        <f t="shared" si="169"/>
        <v/>
      </c>
      <c r="CT174" s="57" t="s">
        <v>0</v>
      </c>
      <c r="CU174" s="23" t="str">
        <f t="shared" si="202"/>
        <v/>
      </c>
      <c r="CV174" s="57" t="s">
        <v>0</v>
      </c>
      <c r="CW174" s="72" t="str">
        <f>IF(AND(CG174="NEMA",CK174=""),MAX(CW$11:CW173)+1,"")</f>
        <v/>
      </c>
      <c r="CX174" t="s">
        <v>0</v>
      </c>
      <c r="CY174" s="152" t="str">
        <f t="shared" si="170"/>
        <v>Ž</v>
      </c>
      <c r="CZ174" t="s">
        <v>0</v>
      </c>
      <c r="DA174" s="62" t="str">
        <f t="shared" si="171"/>
        <v/>
      </c>
      <c r="DB174" s="79" t="str">
        <f t="shared" si="172"/>
        <v/>
      </c>
      <c r="DC174" t="s">
        <v>0</v>
      </c>
      <c r="DD174" s="23" t="str">
        <f t="shared" si="203"/>
        <v/>
      </c>
      <c r="DE174" s="57" t="s">
        <v>0</v>
      </c>
      <c r="DF174" s="95" t="str">
        <f t="shared" si="173"/>
        <v>ime-pre-klu(ali)-kat</v>
      </c>
      <c r="DG174" s="57" t="s">
        <v>0</v>
      </c>
      <c r="DH174" s="68">
        <f>IF(BZ174="","",MAX(DH$11:DH173)+1)</f>
        <v>1134</v>
      </c>
      <c r="DI174" s="86">
        <f t="shared" si="174"/>
        <v>1011</v>
      </c>
      <c r="DJ174" s="86">
        <f t="shared" si="204"/>
        <v>1469</v>
      </c>
      <c r="DK174" s="86" t="str">
        <f t="shared" si="175"/>
        <v/>
      </c>
      <c r="DL174" s="86">
        <f t="shared" si="176"/>
        <v>6</v>
      </c>
      <c r="DM174" s="86">
        <f t="shared" si="177"/>
        <v>1</v>
      </c>
      <c r="DN174" s="86">
        <f t="shared" si="205"/>
        <v>3</v>
      </c>
      <c r="DO174" s="86"/>
      <c r="DP174" s="86"/>
      <c r="DQ174" s="86"/>
      <c r="DR174" s="63" t="e">
        <f>IF(#REF!="","",#REF!)</f>
        <v>#REF!</v>
      </c>
      <c r="DS174" s="57" t="s">
        <v>0</v>
      </c>
    </row>
    <row r="175" spans="1:123" x14ac:dyDescent="0.25">
      <c r="A175" t="s">
        <v>0</v>
      </c>
      <c r="B175" s="62" t="str">
        <f>IF(csv!E166="","",csv!S166)</f>
        <v>Ž21A</v>
      </c>
      <c r="C175" s="36" t="s">
        <v>0</v>
      </c>
      <c r="D175" s="36" t="str">
        <f>IF(csv!E166="","",csv!E166)</f>
        <v>Vinka</v>
      </c>
      <c r="E175" s="36" t="str">
        <f>IF(csv!D166="","",csv!D166)</f>
        <v>Vukmanović</v>
      </c>
      <c r="F175" s="36" t="s">
        <v>0</v>
      </c>
      <c r="G175" s="86" t="str">
        <f>IF(csv!L166="","",csv!L166)</f>
        <v>40:51</v>
      </c>
      <c r="H175" s="86" t="str">
        <f>IF(csv!M166="","",csv!M166)</f>
        <v>0</v>
      </c>
      <c r="I175" s="36" t="s">
        <v>0</v>
      </c>
      <c r="J175" s="36" t="str">
        <f>IF(csv!O166="","",csv!O166)</f>
        <v>KAP</v>
      </c>
      <c r="K175" s="36" t="str">
        <f>IF(csv!P166="","",csv!P166)</f>
        <v>OK Kapela</v>
      </c>
      <c r="L175" s="36" t="s">
        <v>0</v>
      </c>
      <c r="M175" s="79" t="str">
        <f>IF(csv!Q166="","",csv!Q166)</f>
        <v>CRO</v>
      </c>
      <c r="N175" s="57" t="s">
        <v>0</v>
      </c>
      <c r="O175" s="62" t="str">
        <f>IF(csv!E166="","",csv!S166)</f>
        <v>Ž21A</v>
      </c>
      <c r="P175" s="86">
        <f>IF(O175="","",IF(COUNTIF(O$11:O174,O175)=0,P174+1,P174))</f>
        <v>17</v>
      </c>
      <c r="Q175" s="102">
        <f t="shared" si="152"/>
        <v>102</v>
      </c>
      <c r="R175" s="103" t="str" cm="1">
        <f t="array" ref="R175">IF(S175="","",INDEX(natjecanjeStaze_naziv,MATCH(S175,natjecanjeStaze_stazaId,0)))</f>
        <v>Ž21A – M20</v>
      </c>
      <c r="S175" s="63">
        <f t="shared" si="153"/>
        <v>1010</v>
      </c>
      <c r="T175" s="57" t="s">
        <v>0</v>
      </c>
      <c r="U175" s="191" t="str">
        <f t="shared" si="154"/>
        <v>Ž21A</v>
      </c>
      <c r="V175" s="57" t="s">
        <v>0</v>
      </c>
      <c r="W175" s="62" t="str">
        <f t="shared" si="178"/>
        <v>CRO</v>
      </c>
      <c r="X175" s="86">
        <f t="shared" si="155"/>
        <v>1</v>
      </c>
      <c r="Y175" s="36" t="str">
        <f t="shared" si="179"/>
        <v/>
      </c>
      <c r="Z175" s="79" t="str">
        <f>IF(Y175="","",MAX(Z$11:Z174)+1)</f>
        <v/>
      </c>
      <c r="AA175" s="57" t="s">
        <v>0</v>
      </c>
      <c r="AB175" s="149"/>
      <c r="AC175" s="57" t="s">
        <v>0</v>
      </c>
      <c r="AD175" s="23" t="str">
        <f t="shared" si="180"/>
        <v/>
      </c>
      <c r="AE175" s="57" t="s">
        <v>0</v>
      </c>
      <c r="AF175" s="191" t="str">
        <f t="shared" si="181"/>
        <v>CRO</v>
      </c>
      <c r="AG175" s="57" t="s">
        <v>0</v>
      </c>
      <c r="AH175" s="62" t="str">
        <f t="shared" si="182"/>
        <v>KAP</v>
      </c>
      <c r="AI175" s="36" t="str">
        <f t="shared" si="183"/>
        <v>OK Kapela</v>
      </c>
      <c r="AJ175" s="86" t="str">
        <f t="shared" si="156"/>
        <v/>
      </c>
      <c r="AK175" s="36" t="str" cm="1">
        <f t="array" ref="AK175">IF(AJ175="",""&amp;AI175,IF(AJ175="NEMA",AI175,INDEX(klub_naziv,MATCH(INDEX(klubAlias_klubId,AJ175),klub_id,0))))</f>
        <v>OK Kapela</v>
      </c>
      <c r="AL175" s="36" t="str" cm="1">
        <f t="array" ref="AL175">IFERROR(INDEX(registarNatjecatelji,CG175,4),"")</f>
        <v>OK Kapela</v>
      </c>
      <c r="AM175" s="105" t="str">
        <f t="shared" si="184"/>
        <v/>
      </c>
      <c r="AN175" s="79" t="str">
        <f t="shared" si="185"/>
        <v>OK Kapela</v>
      </c>
      <c r="AO175" s="57" t="s">
        <v>0</v>
      </c>
      <c r="AP175" s="95" t="str">
        <f>IF(AJ175&lt;&gt;"NEMA","",IF(IFERROR(MATCH(AI175,AI$11:AI174,0),0)&lt;&gt;0,"",AI175))</f>
        <v/>
      </c>
      <c r="AQ175" s="57" t="s">
        <v>0</v>
      </c>
      <c r="AR175" s="149"/>
      <c r="AS175" s="57" t="s">
        <v>0</v>
      </c>
      <c r="AT175" s="62" t="str">
        <f t="shared" si="186"/>
        <v/>
      </c>
      <c r="AU175" s="36" t="str">
        <f>IF(AT175="","",MAX(AU$11:AU174)+1)</f>
        <v/>
      </c>
      <c r="AV175" s="36" t="str">
        <f t="shared" si="187"/>
        <v/>
      </c>
      <c r="AW175" s="36" t="str">
        <f t="shared" si="188"/>
        <v/>
      </c>
      <c r="AX175" s="36" t="str">
        <f>IF(AR175="","",MAX(AX$11:AX174)+1)</f>
        <v/>
      </c>
      <c r="AY175" s="103" t="str">
        <f t="shared" si="189"/>
        <v/>
      </c>
      <c r="AZ175" s="79" t="str">
        <f t="shared" si="190"/>
        <v/>
      </c>
      <c r="BA175" s="57" t="s">
        <v>0</v>
      </c>
      <c r="BB175" s="23" t="str">
        <f t="shared" si="191"/>
        <v/>
      </c>
      <c r="BC175" s="57" t="s">
        <v>0</v>
      </c>
      <c r="BD175" s="191" t="str">
        <f t="shared" si="192"/>
        <v>OK Kapela</v>
      </c>
      <c r="BE175" s="57" t="s">
        <v>0</v>
      </c>
      <c r="BF175" s="68" t="str">
        <f t="shared" si="193"/>
        <v>40:51</v>
      </c>
      <c r="BG175" s="102" t="str">
        <f t="shared" si="194"/>
        <v>0</v>
      </c>
      <c r="BH175" s="238">
        <f t="shared" si="195"/>
        <v>2451</v>
      </c>
      <c r="BI175" s="239">
        <f t="shared" si="157"/>
        <v>1</v>
      </c>
      <c r="BJ175" s="57" t="s">
        <v>0</v>
      </c>
      <c r="BK175" s="62" t="str">
        <f t="shared" si="196"/>
        <v>Vinka</v>
      </c>
      <c r="BL175" s="36" t="str">
        <f t="shared" si="197"/>
        <v>Vukmanović</v>
      </c>
      <c r="BM175" s="86">
        <f t="shared" si="158"/>
        <v>1094</v>
      </c>
      <c r="BN175" s="86" t="str">
        <f t="shared" si="159"/>
        <v/>
      </c>
      <c r="BO175" s="36" t="str">
        <f t="shared" si="160"/>
        <v>Vinka</v>
      </c>
      <c r="BP175" s="79" t="str">
        <f t="shared" si="161"/>
        <v>Vukmanović</v>
      </c>
      <c r="BQ175" s="57" t="s">
        <v>0</v>
      </c>
      <c r="BR175" s="95" t="str">
        <f t="shared" si="162"/>
        <v/>
      </c>
      <c r="BS175" s="57" t="s">
        <v>0</v>
      </c>
      <c r="BT175" s="23" t="str">
        <f>IF(OR(BB175&lt;&gt;"NEMA",BR175&lt;&gt;""),"","SELECT '"&amp;BA175&amp;"',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5" s="57" t="s">
        <v>0</v>
      </c>
      <c r="BV175" s="172"/>
      <c r="BW175" s="172"/>
      <c r="BX175" s="172"/>
      <c r="BY175" s="57" t="s">
        <v>0</v>
      </c>
      <c r="BZ175" s="62" t="str">
        <f t="shared" si="163"/>
        <v>Vinka – Vukmanović – OK Kapela – Ž21A</v>
      </c>
      <c r="CA175" s="63">
        <f t="shared" si="198"/>
        <v>325</v>
      </c>
      <c r="CB175" s="57" t="s">
        <v>0</v>
      </c>
      <c r="CC175" s="62" t="str">
        <f t="shared" si="164"/>
        <v>Vinka – Vukmanović – OK Kapela</v>
      </c>
      <c r="CD175" s="63">
        <f t="shared" si="199"/>
        <v>325</v>
      </c>
      <c r="CE175" s="57" t="s">
        <v>0</v>
      </c>
      <c r="CF175" s="62" t="str">
        <f t="shared" si="165"/>
        <v>Vinka – Vukmanović</v>
      </c>
      <c r="CG175" s="63">
        <f t="shared" si="200"/>
        <v>325</v>
      </c>
      <c r="CH175" s="57" t="s">
        <v>0</v>
      </c>
      <c r="CI175" s="68">
        <f t="shared" si="201"/>
        <v>325</v>
      </c>
      <c r="CJ175" s="86" cm="1">
        <f t="array" ref="CJ175">IF(CI175="","",INDEX(imePrezime_id,CI175,0))</f>
        <v>1094</v>
      </c>
      <c r="CK175" s="63" t="str">
        <f t="shared" si="166"/>
        <v/>
      </c>
      <c r="CL175" s="57" t="s">
        <v>0</v>
      </c>
      <c r="CM175" s="23" t="str">
        <f t="shared" si="167"/>
        <v/>
      </c>
      <c r="CN175" s="57" t="s">
        <v>0</v>
      </c>
      <c r="CO175" s="149"/>
      <c r="CP175" s="57" t="s">
        <v>0</v>
      </c>
      <c r="CQ175" s="62" t="str">
        <f t="shared" si="168"/>
        <v/>
      </c>
      <c r="CR175" s="86" t="str">
        <f>IF(CO175="","",MAX(CR$11:CR174)+1)</f>
        <v/>
      </c>
      <c r="CS175" s="63" t="str">
        <f t="shared" si="169"/>
        <v/>
      </c>
      <c r="CT175" s="57" t="s">
        <v>0</v>
      </c>
      <c r="CU175" s="23" t="str">
        <f t="shared" si="202"/>
        <v/>
      </c>
      <c r="CV175" s="57" t="s">
        <v>0</v>
      </c>
      <c r="CW175" s="72" t="str">
        <f>IF(AND(CG175="NEMA",CK175=""),MAX(CW$11:CW174)+1,"")</f>
        <v/>
      </c>
      <c r="CX175" t="s">
        <v>0</v>
      </c>
      <c r="CY175" s="152" t="str">
        <f t="shared" si="170"/>
        <v>Ž</v>
      </c>
      <c r="CZ175" t="s">
        <v>0</v>
      </c>
      <c r="DA175" s="62" t="str">
        <f t="shared" si="171"/>
        <v/>
      </c>
      <c r="DB175" s="79" t="str">
        <f t="shared" si="172"/>
        <v/>
      </c>
      <c r="DC175" t="s">
        <v>0</v>
      </c>
      <c r="DD175" s="23" t="str">
        <f t="shared" si="203"/>
        <v/>
      </c>
      <c r="DE175" s="57" t="s">
        <v>0</v>
      </c>
      <c r="DF175" s="95" t="str">
        <f t="shared" si="173"/>
        <v>ime-pre-klu-kat</v>
      </c>
      <c r="DG175" s="57" t="s">
        <v>0</v>
      </c>
      <c r="DH175" s="68">
        <f>IF(BZ175="","",MAX(DH$11:DH174)+1)</f>
        <v>1135</v>
      </c>
      <c r="DI175" s="86">
        <f t="shared" si="174"/>
        <v>1010</v>
      </c>
      <c r="DJ175" s="86">
        <f t="shared" si="204"/>
        <v>1094</v>
      </c>
      <c r="DK175" s="86">
        <f t="shared" si="175"/>
        <v>2451</v>
      </c>
      <c r="DL175" s="86">
        <f t="shared" si="176"/>
        <v>1</v>
      </c>
      <c r="DM175" s="86">
        <f t="shared" si="177"/>
        <v>1</v>
      </c>
      <c r="DN175" s="86">
        <f t="shared" si="205"/>
        <v>1</v>
      </c>
      <c r="DO175" s="86"/>
      <c r="DP175" s="86"/>
      <c r="DQ175" s="86"/>
      <c r="DR175" s="63" t="e">
        <f>IF(#REF!="","",#REF!)</f>
        <v>#REF!</v>
      </c>
      <c r="DS175" s="57" t="s">
        <v>0</v>
      </c>
    </row>
    <row r="176" spans="1:123" x14ac:dyDescent="0.25">
      <c r="A176" t="s">
        <v>0</v>
      </c>
      <c r="B176" s="62" t="str">
        <f>IF(csv!E167="","",csv!S167)</f>
        <v>Ž21A</v>
      </c>
      <c r="C176" s="36" t="s">
        <v>0</v>
      </c>
      <c r="D176" s="36" t="str">
        <f>IF(csv!E167="","",csv!E167)</f>
        <v>Mirja</v>
      </c>
      <c r="E176" s="36" t="str">
        <f>IF(csv!D167="","",csv!D167)</f>
        <v>Pavić</v>
      </c>
      <c r="F176" s="36" t="s">
        <v>0</v>
      </c>
      <c r="G176" s="86" t="str">
        <f>IF(csv!L167="","",csv!L167)</f>
        <v>42:07</v>
      </c>
      <c r="H176" s="86" t="str">
        <f>IF(csv!M167="","",csv!M167)</f>
        <v>0</v>
      </c>
      <c r="I176" s="36" t="s">
        <v>0</v>
      </c>
      <c r="J176" s="36" t="str">
        <f>IF(csv!O167="","",csv!O167)</f>
        <v>JAP</v>
      </c>
      <c r="K176" s="36" t="str">
        <f>IF(csv!P167="","",csv!P167)</f>
        <v>OK Japetic</v>
      </c>
      <c r="L176" s="36" t="s">
        <v>0</v>
      </c>
      <c r="M176" s="79" t="str">
        <f>IF(csv!Q167="","",csv!Q167)</f>
        <v>CRO</v>
      </c>
      <c r="N176" s="57" t="s">
        <v>0</v>
      </c>
      <c r="O176" s="62" t="str">
        <f>IF(csv!E167="","",csv!S167)</f>
        <v>Ž21A</v>
      </c>
      <c r="P176" s="86">
        <f>IF(O176="","",IF(COUNTIF(O$11:O175,O176)=0,P175+1,P175))</f>
        <v>17</v>
      </c>
      <c r="Q176" s="102">
        <f t="shared" si="152"/>
        <v>102</v>
      </c>
      <c r="R176" s="103" t="str" cm="1">
        <f t="array" ref="R176">IF(S176="","",INDEX(natjecanjeStaze_naziv,MATCH(S176,natjecanjeStaze_stazaId,0)))</f>
        <v>Ž21A – M20</v>
      </c>
      <c r="S176" s="63">
        <f t="shared" si="153"/>
        <v>1010</v>
      </c>
      <c r="T176" s="57" t="s">
        <v>0</v>
      </c>
      <c r="U176" s="191" t="str">
        <f t="shared" si="154"/>
        <v>Ž21A</v>
      </c>
      <c r="V176" s="57" t="s">
        <v>0</v>
      </c>
      <c r="W176" s="62" t="str">
        <f t="shared" si="178"/>
        <v>CRO</v>
      </c>
      <c r="X176" s="86">
        <f t="shared" si="155"/>
        <v>1</v>
      </c>
      <c r="Y176" s="36" t="str">
        <f t="shared" si="179"/>
        <v/>
      </c>
      <c r="Z176" s="79" t="str">
        <f>IF(Y176="","",MAX(Z$11:Z175)+1)</f>
        <v/>
      </c>
      <c r="AA176" s="57" t="s">
        <v>0</v>
      </c>
      <c r="AB176" s="149"/>
      <c r="AC176" s="57" t="s">
        <v>0</v>
      </c>
      <c r="AD176" s="23" t="str">
        <f t="shared" si="180"/>
        <v/>
      </c>
      <c r="AE176" s="57" t="s">
        <v>0</v>
      </c>
      <c r="AF176" s="191" t="str">
        <f t="shared" si="181"/>
        <v>CRO</v>
      </c>
      <c r="AG176" s="57" t="s">
        <v>0</v>
      </c>
      <c r="AH176" s="62" t="str">
        <f t="shared" si="182"/>
        <v>JAP</v>
      </c>
      <c r="AI176" s="36" t="str">
        <f t="shared" si="183"/>
        <v>OK Japetic</v>
      </c>
      <c r="AJ176" s="86">
        <f t="shared" si="156"/>
        <v>1</v>
      </c>
      <c r="AK176" s="36" t="str" cm="1">
        <f t="array" ref="AK176">IF(AJ176="",""&amp;AI176,IF(AJ176="NEMA",AI176,INDEX(klub_naziv,MATCH(INDEX(klubAlias_klubId,AJ176),klub_id,0))))</f>
        <v>OK Japetić</v>
      </c>
      <c r="AL176" s="36" t="str" cm="1">
        <f t="array" ref="AL176">IFERROR(INDEX(registarNatjecatelji,CG176,4),"")</f>
        <v>OK Japetić</v>
      </c>
      <c r="AM176" s="105" t="str">
        <f t="shared" si="184"/>
        <v/>
      </c>
      <c r="AN176" s="79" t="str">
        <f t="shared" si="185"/>
        <v>OK Japetić</v>
      </c>
      <c r="AO176" s="57" t="s">
        <v>0</v>
      </c>
      <c r="AP176" s="95" t="str">
        <f>IF(AJ176&lt;&gt;"NEMA","",IF(IFERROR(MATCH(AI176,AI$11:AI175,0),0)&lt;&gt;0,"",AI176))</f>
        <v/>
      </c>
      <c r="AQ176" s="57" t="s">
        <v>0</v>
      </c>
      <c r="AR176" s="149"/>
      <c r="AS176" s="57" t="s">
        <v>0</v>
      </c>
      <c r="AT176" s="62" t="str">
        <f t="shared" si="186"/>
        <v/>
      </c>
      <c r="AU176" s="36" t="str">
        <f>IF(AT176="","",MAX(AU$11:AU175)+1)</f>
        <v/>
      </c>
      <c r="AV176" s="36" t="str">
        <f t="shared" si="187"/>
        <v/>
      </c>
      <c r="AW176" s="36" t="str">
        <f t="shared" si="188"/>
        <v/>
      </c>
      <c r="AX176" s="36" t="str">
        <f>IF(AR176="","",MAX(AX$11:AX175)+1)</f>
        <v/>
      </c>
      <c r="AY176" s="103" t="str">
        <f t="shared" si="189"/>
        <v/>
      </c>
      <c r="AZ176" s="79" t="str">
        <f t="shared" si="190"/>
        <v/>
      </c>
      <c r="BA176" s="57" t="s">
        <v>0</v>
      </c>
      <c r="BB176" s="23" t="str">
        <f t="shared" si="191"/>
        <v/>
      </c>
      <c r="BC176" s="57" t="s">
        <v>0</v>
      </c>
      <c r="BD176" s="191" t="str">
        <f t="shared" si="192"/>
        <v>OK Japetić</v>
      </c>
      <c r="BE176" s="57" t="s">
        <v>0</v>
      </c>
      <c r="BF176" s="68" t="str">
        <f t="shared" si="193"/>
        <v>42:07</v>
      </c>
      <c r="BG176" s="102" t="str">
        <f t="shared" si="194"/>
        <v>0</v>
      </c>
      <c r="BH176" s="238">
        <f t="shared" si="195"/>
        <v>2527</v>
      </c>
      <c r="BI176" s="239">
        <f t="shared" si="157"/>
        <v>1</v>
      </c>
      <c r="BJ176" s="57" t="s">
        <v>0</v>
      </c>
      <c r="BK176" s="62" t="str">
        <f t="shared" si="196"/>
        <v>Mirja</v>
      </c>
      <c r="BL176" s="36" t="str">
        <f t="shared" si="197"/>
        <v>Pavić</v>
      </c>
      <c r="BM176" s="86">
        <f t="shared" si="158"/>
        <v>1039</v>
      </c>
      <c r="BN176" s="86" t="str">
        <f t="shared" si="159"/>
        <v/>
      </c>
      <c r="BO176" s="36" t="str">
        <f t="shared" si="160"/>
        <v>Mirja</v>
      </c>
      <c r="BP176" s="79" t="str">
        <f t="shared" si="161"/>
        <v>Pavić</v>
      </c>
      <c r="BQ176" s="57" t="s">
        <v>0</v>
      </c>
      <c r="BR176" s="95" t="str">
        <f t="shared" si="162"/>
        <v/>
      </c>
      <c r="BS176" s="57" t="s">
        <v>0</v>
      </c>
      <c r="BT176" s="23" t="str">
        <f>IF(OR(BB176&lt;&gt;"NEMA",BR176&lt;&gt;""),"","SELECT '"&amp;BA176&amp;"',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6" s="57" t="s">
        <v>0</v>
      </c>
      <c r="BV176" s="172"/>
      <c r="BW176" s="172"/>
      <c r="BX176" s="172"/>
      <c r="BY176" s="57" t="s">
        <v>0</v>
      </c>
      <c r="BZ176" s="62" t="str">
        <f t="shared" si="163"/>
        <v>Mirja – Pavić – OK Japetić – Ž21A</v>
      </c>
      <c r="CA176" s="63">
        <f t="shared" si="198"/>
        <v>123</v>
      </c>
      <c r="CB176" s="57" t="s">
        <v>0</v>
      </c>
      <c r="CC176" s="62" t="str">
        <f t="shared" si="164"/>
        <v>Mirja – Pavić – OK Japetić</v>
      </c>
      <c r="CD176" s="63">
        <f t="shared" si="199"/>
        <v>123</v>
      </c>
      <c r="CE176" s="57" t="s">
        <v>0</v>
      </c>
      <c r="CF176" s="62" t="str">
        <f t="shared" si="165"/>
        <v>Mirja – Pavić</v>
      </c>
      <c r="CG176" s="63">
        <f t="shared" si="200"/>
        <v>123</v>
      </c>
      <c r="CH176" s="57" t="s">
        <v>0</v>
      </c>
      <c r="CI176" s="68">
        <f t="shared" si="201"/>
        <v>123</v>
      </c>
      <c r="CJ176" s="86" cm="1">
        <f t="array" ref="CJ176">IF(CI176="","",INDEX(imePrezime_id,CI176,0))</f>
        <v>1039</v>
      </c>
      <c r="CK176" s="63" t="str">
        <f t="shared" si="166"/>
        <v/>
      </c>
      <c r="CL176" s="57" t="s">
        <v>0</v>
      </c>
      <c r="CM176" s="23" t="str">
        <f t="shared" si="167"/>
        <v/>
      </c>
      <c r="CN176" s="57" t="s">
        <v>0</v>
      </c>
      <c r="CO176" s="149"/>
      <c r="CP176" s="57" t="s">
        <v>0</v>
      </c>
      <c r="CQ176" s="62" t="str">
        <f t="shared" si="168"/>
        <v/>
      </c>
      <c r="CR176" s="86" t="str">
        <f>IF(CO176="","",MAX(CR$11:CR175)+1)</f>
        <v/>
      </c>
      <c r="CS176" s="63" t="str">
        <f t="shared" si="169"/>
        <v/>
      </c>
      <c r="CT176" s="57" t="s">
        <v>0</v>
      </c>
      <c r="CU176" s="23" t="str">
        <f t="shared" si="202"/>
        <v/>
      </c>
      <c r="CV176" s="57" t="s">
        <v>0</v>
      </c>
      <c r="CW176" s="72" t="str">
        <f>IF(AND(CG176="NEMA",CK176=""),MAX(CW$11:CW175)+1,"")</f>
        <v/>
      </c>
      <c r="CX176" t="s">
        <v>0</v>
      </c>
      <c r="CY176" s="152" t="str">
        <f t="shared" si="170"/>
        <v>Ž</v>
      </c>
      <c r="CZ176" t="s">
        <v>0</v>
      </c>
      <c r="DA176" s="62" t="str">
        <f t="shared" si="171"/>
        <v/>
      </c>
      <c r="DB176" s="79" t="str">
        <f t="shared" si="172"/>
        <v/>
      </c>
      <c r="DC176" t="s">
        <v>0</v>
      </c>
      <c r="DD176" s="23" t="str">
        <f t="shared" si="203"/>
        <v/>
      </c>
      <c r="DE176" s="57" t="s">
        <v>0</v>
      </c>
      <c r="DF176" s="95" t="str">
        <f t="shared" si="173"/>
        <v>ime-pre-klu(ali)-kat</v>
      </c>
      <c r="DG176" s="57" t="s">
        <v>0</v>
      </c>
      <c r="DH176" s="68">
        <f>IF(BZ176="","",MAX(DH$11:DH175)+1)</f>
        <v>1136</v>
      </c>
      <c r="DI176" s="86">
        <f t="shared" si="174"/>
        <v>1010</v>
      </c>
      <c r="DJ176" s="86">
        <f t="shared" si="204"/>
        <v>1039</v>
      </c>
      <c r="DK176" s="86">
        <f t="shared" si="175"/>
        <v>2527</v>
      </c>
      <c r="DL176" s="86">
        <f t="shared" si="176"/>
        <v>1</v>
      </c>
      <c r="DM176" s="86">
        <f t="shared" si="177"/>
        <v>1</v>
      </c>
      <c r="DN176" s="86">
        <f t="shared" si="205"/>
        <v>3</v>
      </c>
      <c r="DO176" s="86"/>
      <c r="DP176" s="86"/>
      <c r="DQ176" s="86"/>
      <c r="DR176" s="63" t="e">
        <f>IF(#REF!="","",#REF!)</f>
        <v>#REF!</v>
      </c>
      <c r="DS176" s="57" t="s">
        <v>0</v>
      </c>
    </row>
    <row r="177" spans="1:123" x14ac:dyDescent="0.25">
      <c r="A177" t="s">
        <v>0</v>
      </c>
      <c r="B177" s="62" t="str">
        <f>IF(csv!E168="","",csv!S168)</f>
        <v>Ž21A</v>
      </c>
      <c r="C177" s="36" t="s">
        <v>0</v>
      </c>
      <c r="D177" s="36" t="str">
        <f>IF(csv!E168="","",csv!E168)</f>
        <v>Olga</v>
      </c>
      <c r="E177" s="36" t="str">
        <f>IF(csv!D168="","",csv!D168)</f>
        <v>Jerković Perić</v>
      </c>
      <c r="F177" s="36" t="s">
        <v>0</v>
      </c>
      <c r="G177" s="86" t="str">
        <f>IF(csv!L168="","",csv!L168)</f>
        <v>46:57</v>
      </c>
      <c r="H177" s="86" t="str">
        <f>IF(csv!M168="","",csv!M168)</f>
        <v>0</v>
      </c>
      <c r="I177" s="36" t="s">
        <v>0</v>
      </c>
      <c r="J177" s="36" t="str">
        <f>IF(csv!O168="","",csv!O168)</f>
        <v>KAP</v>
      </c>
      <c r="K177" s="36" t="str">
        <f>IF(csv!P168="","",csv!P168)</f>
        <v>OK Kapela</v>
      </c>
      <c r="L177" s="36" t="s">
        <v>0</v>
      </c>
      <c r="M177" s="79" t="str">
        <f>IF(csv!Q168="","",csv!Q168)</f>
        <v>CRO</v>
      </c>
      <c r="N177" s="57" t="s">
        <v>0</v>
      </c>
      <c r="O177" s="62" t="str">
        <f>IF(csv!E168="","",csv!S168)</f>
        <v>Ž21A</v>
      </c>
      <c r="P177" s="86">
        <f>IF(O177="","",IF(COUNTIF(O$11:O176,O177)=0,P176+1,P176))</f>
        <v>17</v>
      </c>
      <c r="Q177" s="102">
        <f t="shared" si="152"/>
        <v>102</v>
      </c>
      <c r="R177" s="103" t="str" cm="1">
        <f t="array" ref="R177">IF(S177="","",INDEX(natjecanjeStaze_naziv,MATCH(S177,natjecanjeStaze_stazaId,0)))</f>
        <v>Ž21A – M20</v>
      </c>
      <c r="S177" s="63">
        <f t="shared" si="153"/>
        <v>1010</v>
      </c>
      <c r="T177" s="57" t="s">
        <v>0</v>
      </c>
      <c r="U177" s="191" t="str">
        <f t="shared" si="154"/>
        <v>Ž21A</v>
      </c>
      <c r="V177" s="57" t="s">
        <v>0</v>
      </c>
      <c r="W177" s="62" t="str">
        <f t="shared" si="178"/>
        <v>CRO</v>
      </c>
      <c r="X177" s="86">
        <f t="shared" si="155"/>
        <v>1</v>
      </c>
      <c r="Y177" s="36" t="str">
        <f t="shared" si="179"/>
        <v/>
      </c>
      <c r="Z177" s="79" t="str">
        <f>IF(Y177="","",MAX(Z$11:Z176)+1)</f>
        <v/>
      </c>
      <c r="AA177" s="57" t="s">
        <v>0</v>
      </c>
      <c r="AB177" s="149"/>
      <c r="AC177" s="57" t="s">
        <v>0</v>
      </c>
      <c r="AD177" s="23" t="str">
        <f t="shared" si="180"/>
        <v/>
      </c>
      <c r="AE177" s="57" t="s">
        <v>0</v>
      </c>
      <c r="AF177" s="191" t="str">
        <f t="shared" si="181"/>
        <v>CRO</v>
      </c>
      <c r="AG177" s="57" t="s">
        <v>0</v>
      </c>
      <c r="AH177" s="62" t="str">
        <f t="shared" si="182"/>
        <v>KAP</v>
      </c>
      <c r="AI177" s="36" t="str">
        <f t="shared" si="183"/>
        <v>OK Kapela</v>
      </c>
      <c r="AJ177" s="86" t="str">
        <f t="shared" si="156"/>
        <v/>
      </c>
      <c r="AK177" s="36" t="str" cm="1">
        <f t="array" ref="AK177">IF(AJ177="",""&amp;AI177,IF(AJ177="NEMA",AI177,INDEX(klub_naziv,MATCH(INDEX(klubAlias_klubId,AJ177),klub_id,0))))</f>
        <v>OK Kapela</v>
      </c>
      <c r="AL177" s="36" t="str" cm="1">
        <f t="array" ref="AL177">IFERROR(INDEX(registarNatjecatelji,CG177,4),"")</f>
        <v>OK Kapela</v>
      </c>
      <c r="AM177" s="105" t="str">
        <f t="shared" si="184"/>
        <v/>
      </c>
      <c r="AN177" s="79" t="str">
        <f t="shared" si="185"/>
        <v>OK Kapela</v>
      </c>
      <c r="AO177" s="57" t="s">
        <v>0</v>
      </c>
      <c r="AP177" s="95" t="str">
        <f>IF(AJ177&lt;&gt;"NEMA","",IF(IFERROR(MATCH(AI177,AI$11:AI176,0),0)&lt;&gt;0,"",AI177))</f>
        <v/>
      </c>
      <c r="AQ177" s="57" t="s">
        <v>0</v>
      </c>
      <c r="AR177" s="149"/>
      <c r="AS177" s="57" t="s">
        <v>0</v>
      </c>
      <c r="AT177" s="62" t="str">
        <f t="shared" si="186"/>
        <v/>
      </c>
      <c r="AU177" s="36" t="str">
        <f>IF(AT177="","",MAX(AU$11:AU176)+1)</f>
        <v/>
      </c>
      <c r="AV177" s="36" t="str">
        <f t="shared" si="187"/>
        <v/>
      </c>
      <c r="AW177" s="36" t="str">
        <f t="shared" si="188"/>
        <v/>
      </c>
      <c r="AX177" s="36" t="str">
        <f>IF(AR177="","",MAX(AX$11:AX176)+1)</f>
        <v/>
      </c>
      <c r="AY177" s="103" t="str">
        <f t="shared" si="189"/>
        <v/>
      </c>
      <c r="AZ177" s="79" t="str">
        <f t="shared" si="190"/>
        <v/>
      </c>
      <c r="BA177" s="57" t="s">
        <v>0</v>
      </c>
      <c r="BB177" s="23" t="str">
        <f t="shared" si="191"/>
        <v/>
      </c>
      <c r="BC177" s="57" t="s">
        <v>0</v>
      </c>
      <c r="BD177" s="191" t="str">
        <f t="shared" si="192"/>
        <v>OK Kapela</v>
      </c>
      <c r="BE177" s="57" t="s">
        <v>0</v>
      </c>
      <c r="BF177" s="68" t="str">
        <f t="shared" si="193"/>
        <v>46:57</v>
      </c>
      <c r="BG177" s="102" t="str">
        <f t="shared" si="194"/>
        <v>0</v>
      </c>
      <c r="BH177" s="238">
        <f t="shared" si="195"/>
        <v>2817</v>
      </c>
      <c r="BI177" s="239">
        <f t="shared" si="157"/>
        <v>1</v>
      </c>
      <c r="BJ177" s="57" t="s">
        <v>0</v>
      </c>
      <c r="BK177" s="62" t="str">
        <f t="shared" si="196"/>
        <v>Olga</v>
      </c>
      <c r="BL177" s="36" t="str">
        <f t="shared" si="197"/>
        <v>Jerković Perić</v>
      </c>
      <c r="BM177" s="86">
        <f t="shared" si="158"/>
        <v>1465</v>
      </c>
      <c r="BN177" s="86" t="str">
        <f t="shared" si="159"/>
        <v/>
      </c>
      <c r="BO177" s="36" t="str">
        <f t="shared" si="160"/>
        <v>Olga</v>
      </c>
      <c r="BP177" s="79" t="str">
        <f t="shared" si="161"/>
        <v>Jerković Perić</v>
      </c>
      <c r="BQ177" s="57" t="s">
        <v>0</v>
      </c>
      <c r="BR177" s="95" t="str">
        <f t="shared" si="162"/>
        <v/>
      </c>
      <c r="BS177" s="57" t="s">
        <v>0</v>
      </c>
      <c r="BT177" s="23" t="str">
        <f>IF(OR(BB177&lt;&gt;"NEMA",BR177&lt;&gt;""),"","SELECT '"&amp;BA177&amp;"',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7" s="57" t="s">
        <v>0</v>
      </c>
      <c r="BV177" s="172"/>
      <c r="BW177" s="172"/>
      <c r="BX177" s="172"/>
      <c r="BY177" s="57" t="s">
        <v>0</v>
      </c>
      <c r="BZ177" s="62" t="str">
        <f t="shared" si="163"/>
        <v>Olga – Jerković Perić – OK Kapela – Ž21A</v>
      </c>
      <c r="CA177" s="63">
        <f t="shared" si="198"/>
        <v>258</v>
      </c>
      <c r="CB177" s="57" t="s">
        <v>0</v>
      </c>
      <c r="CC177" s="62" t="str">
        <f t="shared" si="164"/>
        <v>Olga – Jerković Perić – OK Kapela</v>
      </c>
      <c r="CD177" s="63">
        <f t="shared" si="199"/>
        <v>258</v>
      </c>
      <c r="CE177" s="57" t="s">
        <v>0</v>
      </c>
      <c r="CF177" s="62" t="str">
        <f t="shared" si="165"/>
        <v>Olga – Jerković Perić</v>
      </c>
      <c r="CG177" s="63">
        <f t="shared" si="200"/>
        <v>258</v>
      </c>
      <c r="CH177" s="57" t="s">
        <v>0</v>
      </c>
      <c r="CI177" s="68">
        <f t="shared" si="201"/>
        <v>258</v>
      </c>
      <c r="CJ177" s="86" cm="1">
        <f t="array" ref="CJ177">IF(CI177="","",INDEX(imePrezime_id,CI177,0))</f>
        <v>1465</v>
      </c>
      <c r="CK177" s="63" t="str">
        <f t="shared" si="166"/>
        <v/>
      </c>
      <c r="CL177" s="57" t="s">
        <v>0</v>
      </c>
      <c r="CM177" s="23" t="str">
        <f t="shared" si="167"/>
        <v/>
      </c>
      <c r="CN177" s="57" t="s">
        <v>0</v>
      </c>
      <c r="CO177" s="149"/>
      <c r="CP177" s="57" t="s">
        <v>0</v>
      </c>
      <c r="CQ177" s="62" t="str">
        <f t="shared" si="168"/>
        <v/>
      </c>
      <c r="CR177" s="86" t="str">
        <f>IF(CO177="","",MAX(CR$11:CR176)+1)</f>
        <v/>
      </c>
      <c r="CS177" s="63" t="str">
        <f t="shared" si="169"/>
        <v/>
      </c>
      <c r="CT177" s="57" t="s">
        <v>0</v>
      </c>
      <c r="CU177" s="23" t="str">
        <f t="shared" si="202"/>
        <v/>
      </c>
      <c r="CV177" s="57" t="s">
        <v>0</v>
      </c>
      <c r="CW177" s="72" t="str">
        <f>IF(AND(CG177="NEMA",CK177=""),MAX(CW$11:CW176)+1,"")</f>
        <v/>
      </c>
      <c r="CX177" t="s">
        <v>0</v>
      </c>
      <c r="CY177" s="152" t="str">
        <f t="shared" si="170"/>
        <v>Ž</v>
      </c>
      <c r="CZ177" t="s">
        <v>0</v>
      </c>
      <c r="DA177" s="62" t="str">
        <f t="shared" si="171"/>
        <v/>
      </c>
      <c r="DB177" s="79" t="str">
        <f t="shared" si="172"/>
        <v/>
      </c>
      <c r="DC177" t="s">
        <v>0</v>
      </c>
      <c r="DD177" s="23" t="str">
        <f t="shared" si="203"/>
        <v/>
      </c>
      <c r="DE177" s="57" t="s">
        <v>0</v>
      </c>
      <c r="DF177" s="95" t="str">
        <f t="shared" si="173"/>
        <v>ime-pre-klu-kat</v>
      </c>
      <c r="DG177" s="57" t="s">
        <v>0</v>
      </c>
      <c r="DH177" s="68">
        <f>IF(BZ177="","",MAX(DH$11:DH176)+1)</f>
        <v>1137</v>
      </c>
      <c r="DI177" s="86">
        <f t="shared" si="174"/>
        <v>1010</v>
      </c>
      <c r="DJ177" s="86">
        <f t="shared" si="204"/>
        <v>1465</v>
      </c>
      <c r="DK177" s="86">
        <f t="shared" si="175"/>
        <v>2817</v>
      </c>
      <c r="DL177" s="86">
        <f t="shared" si="176"/>
        <v>1</v>
      </c>
      <c r="DM177" s="86">
        <f t="shared" si="177"/>
        <v>1</v>
      </c>
      <c r="DN177" s="86">
        <f t="shared" si="205"/>
        <v>1</v>
      </c>
      <c r="DO177" s="86"/>
      <c r="DP177" s="86"/>
      <c r="DQ177" s="86"/>
      <c r="DR177" s="63" t="e">
        <f>IF(#REF!="","",#REF!)</f>
        <v>#REF!</v>
      </c>
      <c r="DS177" s="57" t="s">
        <v>0</v>
      </c>
    </row>
    <row r="178" spans="1:123" x14ac:dyDescent="0.25">
      <c r="A178" t="s">
        <v>0</v>
      </c>
      <c r="B178" s="62" t="str">
        <f>IF(csv!E169="","",csv!S169)</f>
        <v>Ž21A</v>
      </c>
      <c r="C178" s="36" t="s">
        <v>0</v>
      </c>
      <c r="D178" s="36" t="str">
        <f>IF(csv!E169="","",csv!E169)</f>
        <v>Antonija</v>
      </c>
      <c r="E178" s="36" t="str">
        <f>IF(csv!D169="","",csv!D169)</f>
        <v>Orlić</v>
      </c>
      <c r="F178" s="36" t="s">
        <v>0</v>
      </c>
      <c r="G178" s="86" t="str">
        <f>IF(csv!L169="","",csv!L169)</f>
        <v>70:56</v>
      </c>
      <c r="H178" s="86" t="str">
        <f>IF(csv!M169="","",csv!M169)</f>
        <v>0</v>
      </c>
      <c r="I178" s="36" t="s">
        <v>0</v>
      </c>
      <c r="J178" s="36" t="str">
        <f>IF(csv!O169="","",csv!O169)</f>
        <v>BJE</v>
      </c>
      <c r="K178" s="36" t="str">
        <f>IF(csv!P169="","",csv!P169)</f>
        <v>OK Bjelovar</v>
      </c>
      <c r="L178" s="36" t="s">
        <v>0</v>
      </c>
      <c r="M178" s="79" t="str">
        <f>IF(csv!Q169="","",csv!Q169)</f>
        <v>CRO</v>
      </c>
      <c r="N178" s="57" t="s">
        <v>0</v>
      </c>
      <c r="O178" s="62" t="str">
        <f>IF(csv!E169="","",csv!S169)</f>
        <v>Ž21A</v>
      </c>
      <c r="P178" s="86">
        <f>IF(O178="","",IF(COUNTIF(O$11:O177,O178)=0,P177+1,P177))</f>
        <v>17</v>
      </c>
      <c r="Q178" s="102">
        <f t="shared" si="152"/>
        <v>102</v>
      </c>
      <c r="R178" s="103" t="str" cm="1">
        <f t="array" ref="R178">IF(S178="","",INDEX(natjecanjeStaze_naziv,MATCH(S178,natjecanjeStaze_stazaId,0)))</f>
        <v>Ž21A – M20</v>
      </c>
      <c r="S178" s="63">
        <f t="shared" si="153"/>
        <v>1010</v>
      </c>
      <c r="T178" s="57" t="s">
        <v>0</v>
      </c>
      <c r="U178" s="191" t="str">
        <f t="shared" si="154"/>
        <v>Ž21A</v>
      </c>
      <c r="V178" s="57" t="s">
        <v>0</v>
      </c>
      <c r="W178" s="62" t="str">
        <f t="shared" si="178"/>
        <v>CRO</v>
      </c>
      <c r="X178" s="86">
        <f t="shared" si="155"/>
        <v>1</v>
      </c>
      <c r="Y178" s="36" t="str">
        <f t="shared" si="179"/>
        <v/>
      </c>
      <c r="Z178" s="79" t="str">
        <f>IF(Y178="","",MAX(Z$11:Z177)+1)</f>
        <v/>
      </c>
      <c r="AA178" s="57" t="s">
        <v>0</v>
      </c>
      <c r="AB178" s="149"/>
      <c r="AC178" s="57" t="s">
        <v>0</v>
      </c>
      <c r="AD178" s="23" t="str">
        <f t="shared" si="180"/>
        <v/>
      </c>
      <c r="AE178" s="57" t="s">
        <v>0</v>
      </c>
      <c r="AF178" s="191" t="str">
        <f t="shared" si="181"/>
        <v>CRO</v>
      </c>
      <c r="AG178" s="57" t="s">
        <v>0</v>
      </c>
      <c r="AH178" s="62" t="str">
        <f t="shared" si="182"/>
        <v>BJE</v>
      </c>
      <c r="AI178" s="36" t="str">
        <f t="shared" si="183"/>
        <v>OK Bjelovar</v>
      </c>
      <c r="AJ178" s="86" t="str">
        <f t="shared" si="156"/>
        <v/>
      </c>
      <c r="AK178" s="36" t="str" cm="1">
        <f t="array" ref="AK178">IF(AJ178="",""&amp;AI178,IF(AJ178="NEMA",AI178,INDEX(klub_naziv,MATCH(INDEX(klubAlias_klubId,AJ178),klub_id,0))))</f>
        <v>OK Bjelovar</v>
      </c>
      <c r="AL178" s="36" t="str" cm="1">
        <f t="array" ref="AL178">IFERROR(INDEX(registarNatjecatelji,CG178,4),"")</f>
        <v>OK Bjelovar</v>
      </c>
      <c r="AM178" s="105" t="str">
        <f t="shared" si="184"/>
        <v/>
      </c>
      <c r="AN178" s="79" t="str">
        <f t="shared" si="185"/>
        <v>OK Bjelovar</v>
      </c>
      <c r="AO178" s="57" t="s">
        <v>0</v>
      </c>
      <c r="AP178" s="95" t="str">
        <f>IF(AJ178&lt;&gt;"NEMA","",IF(IFERROR(MATCH(AI178,AI$11:AI177,0),0)&lt;&gt;0,"",AI178))</f>
        <v/>
      </c>
      <c r="AQ178" s="57" t="s">
        <v>0</v>
      </c>
      <c r="AR178" s="149"/>
      <c r="AS178" s="57" t="s">
        <v>0</v>
      </c>
      <c r="AT178" s="62" t="str">
        <f t="shared" si="186"/>
        <v/>
      </c>
      <c r="AU178" s="36" t="str">
        <f>IF(AT178="","",MAX(AU$11:AU177)+1)</f>
        <v/>
      </c>
      <c r="AV178" s="36" t="str">
        <f t="shared" si="187"/>
        <v/>
      </c>
      <c r="AW178" s="36" t="str">
        <f t="shared" si="188"/>
        <v/>
      </c>
      <c r="AX178" s="36" t="str">
        <f>IF(AR178="","",MAX(AX$11:AX177)+1)</f>
        <v/>
      </c>
      <c r="AY178" s="103" t="str">
        <f t="shared" si="189"/>
        <v/>
      </c>
      <c r="AZ178" s="79" t="str">
        <f t="shared" si="190"/>
        <v/>
      </c>
      <c r="BA178" s="57" t="s">
        <v>0</v>
      </c>
      <c r="BB178" s="23" t="str">
        <f t="shared" si="191"/>
        <v/>
      </c>
      <c r="BC178" s="57" t="s">
        <v>0</v>
      </c>
      <c r="BD178" s="191" t="str">
        <f t="shared" si="192"/>
        <v>OK Bjelovar</v>
      </c>
      <c r="BE178" s="57" t="s">
        <v>0</v>
      </c>
      <c r="BF178" s="68" t="str">
        <f t="shared" si="193"/>
        <v>70:56</v>
      </c>
      <c r="BG178" s="102" t="str">
        <f t="shared" si="194"/>
        <v>0</v>
      </c>
      <c r="BH178" s="238">
        <f t="shared" si="195"/>
        <v>4256</v>
      </c>
      <c r="BI178" s="239">
        <f t="shared" si="157"/>
        <v>1</v>
      </c>
      <c r="BJ178" s="57" t="s">
        <v>0</v>
      </c>
      <c r="BK178" s="62" t="str">
        <f t="shared" si="196"/>
        <v>Antonija</v>
      </c>
      <c r="BL178" s="36" t="str">
        <f t="shared" si="197"/>
        <v>Orlić</v>
      </c>
      <c r="BM178" s="86">
        <f t="shared" si="158"/>
        <v>1269</v>
      </c>
      <c r="BN178" s="86" t="str">
        <f t="shared" si="159"/>
        <v/>
      </c>
      <c r="BO178" s="36" t="str">
        <f t="shared" si="160"/>
        <v>Antonija</v>
      </c>
      <c r="BP178" s="79" t="str">
        <f t="shared" si="161"/>
        <v>Orlić</v>
      </c>
      <c r="BQ178" s="57" t="s">
        <v>0</v>
      </c>
      <c r="BR178" s="95" t="str">
        <f t="shared" si="162"/>
        <v/>
      </c>
      <c r="BS178" s="57" t="s">
        <v>0</v>
      </c>
      <c r="BT178" s="23" t="str">
        <f>IF(OR(BB178&lt;&gt;"NEMA",BR178&lt;&gt;""),"","SELECT '"&amp;BA178&amp;"',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8" s="57" t="s">
        <v>0</v>
      </c>
      <c r="BV178" s="172"/>
      <c r="BW178" s="172"/>
      <c r="BX178" s="172"/>
      <c r="BY178" s="57" t="s">
        <v>0</v>
      </c>
      <c r="BZ178" s="62" t="str">
        <f t="shared" si="163"/>
        <v>Antonija – Orlić – OK Bjelovar – Ž21A</v>
      </c>
      <c r="CA178" s="63">
        <f t="shared" si="198"/>
        <v>14</v>
      </c>
      <c r="CB178" s="57" t="s">
        <v>0</v>
      </c>
      <c r="CC178" s="62" t="str">
        <f t="shared" si="164"/>
        <v>Antonija – Orlić – OK Bjelovar</v>
      </c>
      <c r="CD178" s="63">
        <f t="shared" si="199"/>
        <v>14</v>
      </c>
      <c r="CE178" s="57" t="s">
        <v>0</v>
      </c>
      <c r="CF178" s="62" t="str">
        <f t="shared" si="165"/>
        <v>Antonija – Orlić</v>
      </c>
      <c r="CG178" s="63">
        <f t="shared" si="200"/>
        <v>14</v>
      </c>
      <c r="CH178" s="57" t="s">
        <v>0</v>
      </c>
      <c r="CI178" s="68">
        <f t="shared" si="201"/>
        <v>14</v>
      </c>
      <c r="CJ178" s="86" cm="1">
        <f t="array" ref="CJ178">IF(CI178="","",INDEX(imePrezime_id,CI178,0))</f>
        <v>1269</v>
      </c>
      <c r="CK178" s="63" t="str">
        <f t="shared" si="166"/>
        <v/>
      </c>
      <c r="CL178" s="57" t="s">
        <v>0</v>
      </c>
      <c r="CM178" s="23" t="str">
        <f t="shared" si="167"/>
        <v/>
      </c>
      <c r="CN178" s="57" t="s">
        <v>0</v>
      </c>
      <c r="CO178" s="149"/>
      <c r="CP178" s="57" t="s">
        <v>0</v>
      </c>
      <c r="CQ178" s="62" t="str">
        <f t="shared" si="168"/>
        <v/>
      </c>
      <c r="CR178" s="86" t="str">
        <f>IF(CO178="","",MAX(CR$11:CR177)+1)</f>
        <v/>
      </c>
      <c r="CS178" s="63" t="str">
        <f t="shared" si="169"/>
        <v/>
      </c>
      <c r="CT178" s="57" t="s">
        <v>0</v>
      </c>
      <c r="CU178" s="23" t="str">
        <f t="shared" si="202"/>
        <v/>
      </c>
      <c r="CV178" s="57" t="s">
        <v>0</v>
      </c>
      <c r="CW178" s="72" t="str">
        <f>IF(AND(CG178="NEMA",CK178=""),MAX(CW$11:CW177)+1,"")</f>
        <v/>
      </c>
      <c r="CX178" t="s">
        <v>0</v>
      </c>
      <c r="CY178" s="152" t="str">
        <f t="shared" si="170"/>
        <v>Ž</v>
      </c>
      <c r="CZ178" t="s">
        <v>0</v>
      </c>
      <c r="DA178" s="62" t="str">
        <f t="shared" si="171"/>
        <v/>
      </c>
      <c r="DB178" s="79" t="str">
        <f t="shared" si="172"/>
        <v/>
      </c>
      <c r="DC178" t="s">
        <v>0</v>
      </c>
      <c r="DD178" s="23" t="str">
        <f t="shared" si="203"/>
        <v/>
      </c>
      <c r="DE178" s="57" t="s">
        <v>0</v>
      </c>
      <c r="DF178" s="95" t="str">
        <f t="shared" si="173"/>
        <v>ime-pre-klu-kat</v>
      </c>
      <c r="DG178" s="57" t="s">
        <v>0</v>
      </c>
      <c r="DH178" s="68">
        <f>IF(BZ178="","",MAX(DH$11:DH177)+1)</f>
        <v>1138</v>
      </c>
      <c r="DI178" s="86">
        <f t="shared" si="174"/>
        <v>1010</v>
      </c>
      <c r="DJ178" s="86">
        <f t="shared" si="204"/>
        <v>1269</v>
      </c>
      <c r="DK178" s="86">
        <f t="shared" si="175"/>
        <v>4256</v>
      </c>
      <c r="DL178" s="86">
        <f t="shared" si="176"/>
        <v>1</v>
      </c>
      <c r="DM178" s="86">
        <f t="shared" si="177"/>
        <v>1</v>
      </c>
      <c r="DN178" s="86">
        <f t="shared" si="205"/>
        <v>1</v>
      </c>
      <c r="DO178" s="86"/>
      <c r="DP178" s="86"/>
      <c r="DQ178" s="86"/>
      <c r="DR178" s="63" t="e">
        <f>IF(#REF!="","",#REF!)</f>
        <v>#REF!</v>
      </c>
      <c r="DS178" s="57" t="s">
        <v>0</v>
      </c>
    </row>
    <row r="179" spans="1:123" x14ac:dyDescent="0.25">
      <c r="A179" t="s">
        <v>0</v>
      </c>
      <c r="B179" s="62" t="str">
        <f>IF(csv!E170="","",csv!S170)</f>
        <v>Ž21A</v>
      </c>
      <c r="C179" s="36" t="s">
        <v>0</v>
      </c>
      <c r="D179" s="36" t="str">
        <f>IF(csv!E170="","",csv!E170)</f>
        <v>Ines</v>
      </c>
      <c r="E179" s="36" t="str">
        <f>IF(csv!D170="","",csv!D170)</f>
        <v>Kos</v>
      </c>
      <c r="F179" s="36" t="s">
        <v>0</v>
      </c>
      <c r="G179" s="86" t="str">
        <f>IF(csv!L170="","",csv!L170)</f>
        <v>72:40</v>
      </c>
      <c r="H179" s="86" t="str">
        <f>IF(csv!M170="","",csv!M170)</f>
        <v>0</v>
      </c>
      <c r="I179" s="36" t="s">
        <v>0</v>
      </c>
      <c r="J179" s="36" t="str">
        <f>IF(csv!O170="","",csv!O170)</f>
        <v>KAP</v>
      </c>
      <c r="K179" s="36" t="str">
        <f>IF(csv!P170="","",csv!P170)</f>
        <v>OK Kapela</v>
      </c>
      <c r="L179" s="36" t="s">
        <v>0</v>
      </c>
      <c r="M179" s="79" t="str">
        <f>IF(csv!Q170="","",csv!Q170)</f>
        <v>CRO</v>
      </c>
      <c r="N179" s="57" t="s">
        <v>0</v>
      </c>
      <c r="O179" s="62" t="str">
        <f>IF(csv!E170="","",csv!S170)</f>
        <v>Ž21A</v>
      </c>
      <c r="P179" s="86">
        <f>IF(O179="","",IF(COUNTIF(O$11:O178,O179)=0,P178+1,P178))</f>
        <v>17</v>
      </c>
      <c r="Q179" s="102">
        <f t="shared" si="152"/>
        <v>102</v>
      </c>
      <c r="R179" s="103" t="str" cm="1">
        <f t="array" ref="R179">IF(S179="","",INDEX(natjecanjeStaze_naziv,MATCH(S179,natjecanjeStaze_stazaId,0)))</f>
        <v>Ž21A – M20</v>
      </c>
      <c r="S179" s="63">
        <f t="shared" si="153"/>
        <v>1010</v>
      </c>
      <c r="T179" s="57" t="s">
        <v>0</v>
      </c>
      <c r="U179" s="191" t="str">
        <f t="shared" si="154"/>
        <v>Ž21A</v>
      </c>
      <c r="V179" s="57" t="s">
        <v>0</v>
      </c>
      <c r="W179" s="62" t="str">
        <f t="shared" si="178"/>
        <v>CRO</v>
      </c>
      <c r="X179" s="86">
        <f t="shared" si="155"/>
        <v>1</v>
      </c>
      <c r="Y179" s="36" t="str">
        <f t="shared" si="179"/>
        <v/>
      </c>
      <c r="Z179" s="79" t="str">
        <f>IF(Y179="","",MAX(Z$11:Z178)+1)</f>
        <v/>
      </c>
      <c r="AA179" s="57" t="s">
        <v>0</v>
      </c>
      <c r="AB179" s="149"/>
      <c r="AC179" s="57" t="s">
        <v>0</v>
      </c>
      <c r="AD179" s="23" t="str">
        <f t="shared" si="180"/>
        <v/>
      </c>
      <c r="AE179" s="57" t="s">
        <v>0</v>
      </c>
      <c r="AF179" s="191" t="str">
        <f t="shared" si="181"/>
        <v>CRO</v>
      </c>
      <c r="AG179" s="57" t="s">
        <v>0</v>
      </c>
      <c r="AH179" s="62" t="str">
        <f t="shared" si="182"/>
        <v>KAP</v>
      </c>
      <c r="AI179" s="36" t="str">
        <f t="shared" si="183"/>
        <v>OK Kapela</v>
      </c>
      <c r="AJ179" s="86" t="str">
        <f t="shared" si="156"/>
        <v/>
      </c>
      <c r="AK179" s="36" t="str" cm="1">
        <f t="array" ref="AK179">IF(AJ179="",""&amp;AI179,IF(AJ179="NEMA",AI179,INDEX(klub_naziv,MATCH(INDEX(klubAlias_klubId,AJ179),klub_id,0))))</f>
        <v>OK Kapela</v>
      </c>
      <c r="AL179" s="36" t="str" cm="1">
        <f t="array" ref="AL179">IFERROR(INDEX(registarNatjecatelji,CG179,4),"")</f>
        <v>OK Kapela</v>
      </c>
      <c r="AM179" s="105" t="str">
        <f t="shared" si="184"/>
        <v/>
      </c>
      <c r="AN179" s="79" t="str">
        <f t="shared" si="185"/>
        <v>OK Kapela</v>
      </c>
      <c r="AO179" s="57" t="s">
        <v>0</v>
      </c>
      <c r="AP179" s="95" t="str">
        <f>IF(AJ179&lt;&gt;"NEMA","",IF(IFERROR(MATCH(AI179,AI$11:AI178,0),0)&lt;&gt;0,"",AI179))</f>
        <v/>
      </c>
      <c r="AQ179" s="57" t="s">
        <v>0</v>
      </c>
      <c r="AR179" s="149"/>
      <c r="AS179" s="57" t="s">
        <v>0</v>
      </c>
      <c r="AT179" s="62" t="str">
        <f t="shared" si="186"/>
        <v/>
      </c>
      <c r="AU179" s="36" t="str">
        <f>IF(AT179="","",MAX(AU$11:AU178)+1)</f>
        <v/>
      </c>
      <c r="AV179" s="36" t="str">
        <f t="shared" si="187"/>
        <v/>
      </c>
      <c r="AW179" s="36" t="str">
        <f t="shared" si="188"/>
        <v/>
      </c>
      <c r="AX179" s="36" t="str">
        <f>IF(AR179="","",MAX(AX$11:AX178)+1)</f>
        <v/>
      </c>
      <c r="AY179" s="103" t="str">
        <f t="shared" si="189"/>
        <v/>
      </c>
      <c r="AZ179" s="79" t="str">
        <f t="shared" si="190"/>
        <v/>
      </c>
      <c r="BA179" s="57" t="s">
        <v>0</v>
      </c>
      <c r="BB179" s="23" t="str">
        <f t="shared" si="191"/>
        <v/>
      </c>
      <c r="BC179" s="57" t="s">
        <v>0</v>
      </c>
      <c r="BD179" s="191" t="str">
        <f t="shared" si="192"/>
        <v>OK Kapela</v>
      </c>
      <c r="BE179" s="57" t="s">
        <v>0</v>
      </c>
      <c r="BF179" s="68" t="str">
        <f t="shared" si="193"/>
        <v>72:40</v>
      </c>
      <c r="BG179" s="102" t="str">
        <f t="shared" si="194"/>
        <v>0</v>
      </c>
      <c r="BH179" s="238">
        <f t="shared" si="195"/>
        <v>4360</v>
      </c>
      <c r="BI179" s="239">
        <f t="shared" si="157"/>
        <v>1</v>
      </c>
      <c r="BJ179" s="57" t="s">
        <v>0</v>
      </c>
      <c r="BK179" s="62" t="str">
        <f t="shared" si="196"/>
        <v>Ines</v>
      </c>
      <c r="BL179" s="36" t="str">
        <f t="shared" si="197"/>
        <v>Kos</v>
      </c>
      <c r="BM179" s="86">
        <f t="shared" si="158"/>
        <v>1483</v>
      </c>
      <c r="BN179" s="86" t="str">
        <f t="shared" si="159"/>
        <v/>
      </c>
      <c r="BO179" s="36" t="str">
        <f t="shared" si="160"/>
        <v>Ines</v>
      </c>
      <c r="BP179" s="79" t="str">
        <f t="shared" si="161"/>
        <v>Kos</v>
      </c>
      <c r="BQ179" s="57" t="s">
        <v>0</v>
      </c>
      <c r="BR179" s="95" t="str">
        <f t="shared" si="162"/>
        <v/>
      </c>
      <c r="BS179" s="57" t="s">
        <v>0</v>
      </c>
      <c r="BT179" s="23" t="str">
        <f>IF(OR(BB179&lt;&gt;"NEMA",BR179&lt;&gt;""),"","SELECT '"&amp;BA179&amp;"',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79" s="57" t="s">
        <v>0</v>
      </c>
      <c r="BV179" s="172"/>
      <c r="BW179" s="172"/>
      <c r="BX179" s="172"/>
      <c r="BY179" s="57" t="s">
        <v>0</v>
      </c>
      <c r="BZ179" s="62" t="str">
        <f t="shared" si="163"/>
        <v>Ines – Kos – OK Kapela – Ž21A</v>
      </c>
      <c r="CA179" s="63">
        <f t="shared" si="198"/>
        <v>264</v>
      </c>
      <c r="CB179" s="57" t="s">
        <v>0</v>
      </c>
      <c r="CC179" s="62" t="str">
        <f t="shared" si="164"/>
        <v>Ines – Kos – OK Kapela</v>
      </c>
      <c r="CD179" s="63">
        <f t="shared" si="199"/>
        <v>264</v>
      </c>
      <c r="CE179" s="57" t="s">
        <v>0</v>
      </c>
      <c r="CF179" s="62" t="str">
        <f t="shared" si="165"/>
        <v>Ines – Kos</v>
      </c>
      <c r="CG179" s="63">
        <f t="shared" si="200"/>
        <v>264</v>
      </c>
      <c r="CH179" s="57" t="s">
        <v>0</v>
      </c>
      <c r="CI179" s="68">
        <f t="shared" si="201"/>
        <v>264</v>
      </c>
      <c r="CJ179" s="86" cm="1">
        <f t="array" ref="CJ179">IF(CI179="","",INDEX(imePrezime_id,CI179,0))</f>
        <v>1483</v>
      </c>
      <c r="CK179" s="63" t="str">
        <f t="shared" si="166"/>
        <v/>
      </c>
      <c r="CL179" s="57" t="s">
        <v>0</v>
      </c>
      <c r="CM179" s="23" t="str">
        <f t="shared" si="167"/>
        <v/>
      </c>
      <c r="CN179" s="57" t="s">
        <v>0</v>
      </c>
      <c r="CO179" s="149"/>
      <c r="CP179" s="57" t="s">
        <v>0</v>
      </c>
      <c r="CQ179" s="62" t="str">
        <f t="shared" si="168"/>
        <v/>
      </c>
      <c r="CR179" s="86" t="str">
        <f>IF(CO179="","",MAX(CR$11:CR178)+1)</f>
        <v/>
      </c>
      <c r="CS179" s="63" t="str">
        <f t="shared" si="169"/>
        <v/>
      </c>
      <c r="CT179" s="57" t="s">
        <v>0</v>
      </c>
      <c r="CU179" s="23" t="str">
        <f t="shared" si="202"/>
        <v/>
      </c>
      <c r="CV179" s="57" t="s">
        <v>0</v>
      </c>
      <c r="CW179" s="72" t="str">
        <f>IF(AND(CG179="NEMA",CK179=""),MAX(CW$11:CW178)+1,"")</f>
        <v/>
      </c>
      <c r="CX179" t="s">
        <v>0</v>
      </c>
      <c r="CY179" s="152" t="str">
        <f t="shared" si="170"/>
        <v>Ž</v>
      </c>
      <c r="CZ179" t="s">
        <v>0</v>
      </c>
      <c r="DA179" s="62" t="str">
        <f t="shared" si="171"/>
        <v/>
      </c>
      <c r="DB179" s="79" t="str">
        <f t="shared" si="172"/>
        <v/>
      </c>
      <c r="DC179" t="s">
        <v>0</v>
      </c>
      <c r="DD179" s="23" t="str">
        <f t="shared" si="203"/>
        <v/>
      </c>
      <c r="DE179" s="57" t="s">
        <v>0</v>
      </c>
      <c r="DF179" s="95" t="str">
        <f t="shared" si="173"/>
        <v>ime-pre-klu-kat</v>
      </c>
      <c r="DG179" s="57" t="s">
        <v>0</v>
      </c>
      <c r="DH179" s="68">
        <f>IF(BZ179="","",MAX(DH$11:DH178)+1)</f>
        <v>1139</v>
      </c>
      <c r="DI179" s="86">
        <f t="shared" si="174"/>
        <v>1010</v>
      </c>
      <c r="DJ179" s="86">
        <f t="shared" si="204"/>
        <v>1483</v>
      </c>
      <c r="DK179" s="86">
        <f t="shared" si="175"/>
        <v>4360</v>
      </c>
      <c r="DL179" s="86">
        <f t="shared" si="176"/>
        <v>1</v>
      </c>
      <c r="DM179" s="86">
        <f t="shared" si="177"/>
        <v>1</v>
      </c>
      <c r="DN179" s="86">
        <f t="shared" si="205"/>
        <v>1</v>
      </c>
      <c r="DO179" s="86"/>
      <c r="DP179" s="86"/>
      <c r="DQ179" s="86"/>
      <c r="DR179" s="63" t="e">
        <f>IF(#REF!="","",#REF!)</f>
        <v>#REF!</v>
      </c>
      <c r="DS179" s="57" t="s">
        <v>0</v>
      </c>
    </row>
    <row r="180" spans="1:123" x14ac:dyDescent="0.25">
      <c r="A180" t="s">
        <v>0</v>
      </c>
      <c r="B180" s="62" t="str">
        <f>IF(csv!E171="","",csv!S171)</f>
        <v>Ž21A</v>
      </c>
      <c r="C180" s="36" t="s">
        <v>0</v>
      </c>
      <c r="D180" s="36" t="str">
        <f>IF(csv!E171="","",csv!E171)</f>
        <v>Nevija</v>
      </c>
      <c r="E180" s="36" t="str">
        <f>IF(csv!D171="","",csv!D171)</f>
        <v>Frajzman</v>
      </c>
      <c r="F180" s="36" t="s">
        <v>0</v>
      </c>
      <c r="G180" s="86" t="str">
        <f>IF(csv!L171="","",csv!L171)</f>
        <v>78:31</v>
      </c>
      <c r="H180" s="86" t="str">
        <f>IF(csv!M171="","",csv!M171)</f>
        <v>0</v>
      </c>
      <c r="I180" s="36" t="s">
        <v>0</v>
      </c>
      <c r="J180" s="36" t="str">
        <f>IF(csv!O171="","",csv!O171)</f>
        <v>OK Jelen</v>
      </c>
      <c r="K180" s="36" t="str">
        <f>IF(csv!P171="","",csv!P171)</f>
        <v>OK Jelen</v>
      </c>
      <c r="L180" s="36" t="s">
        <v>0</v>
      </c>
      <c r="M180" s="79" t="str">
        <f>IF(csv!Q171="","",csv!Q171)</f>
        <v>CRO</v>
      </c>
      <c r="N180" s="57" t="s">
        <v>0</v>
      </c>
      <c r="O180" s="62" t="str">
        <f>IF(csv!E171="","",csv!S171)</f>
        <v>Ž21A</v>
      </c>
      <c r="P180" s="86">
        <f>IF(O180="","",IF(COUNTIF(O$11:O179,O180)=0,P179+1,P179))</f>
        <v>17</v>
      </c>
      <c r="Q180" s="102">
        <f t="shared" si="152"/>
        <v>102</v>
      </c>
      <c r="R180" s="103" t="str" cm="1">
        <f t="array" ref="R180">IF(S180="","",INDEX(natjecanjeStaze_naziv,MATCH(S180,natjecanjeStaze_stazaId,0)))</f>
        <v>Ž21A – M20</v>
      </c>
      <c r="S180" s="63">
        <f t="shared" si="153"/>
        <v>1010</v>
      </c>
      <c r="T180" s="57" t="s">
        <v>0</v>
      </c>
      <c r="U180" s="191" t="str">
        <f t="shared" si="154"/>
        <v>Ž21A</v>
      </c>
      <c r="V180" s="57" t="s">
        <v>0</v>
      </c>
      <c r="W180" s="62" t="str">
        <f t="shared" si="178"/>
        <v>CRO</v>
      </c>
      <c r="X180" s="86">
        <f t="shared" si="155"/>
        <v>1</v>
      </c>
      <c r="Y180" s="36" t="str">
        <f t="shared" si="179"/>
        <v/>
      </c>
      <c r="Z180" s="79" t="str">
        <f>IF(Y180="","",MAX(Z$11:Z179)+1)</f>
        <v/>
      </c>
      <c r="AA180" s="57" t="s">
        <v>0</v>
      </c>
      <c r="AB180" s="149"/>
      <c r="AC180" s="57" t="s">
        <v>0</v>
      </c>
      <c r="AD180" s="23" t="str">
        <f t="shared" si="180"/>
        <v/>
      </c>
      <c r="AE180" s="57" t="s">
        <v>0</v>
      </c>
      <c r="AF180" s="191" t="str">
        <f t="shared" si="181"/>
        <v>CRO</v>
      </c>
      <c r="AG180" s="57" t="s">
        <v>0</v>
      </c>
      <c r="AH180" s="62" t="str">
        <f t="shared" si="182"/>
        <v>OK Jelen</v>
      </c>
      <c r="AI180" s="36" t="str">
        <f t="shared" si="183"/>
        <v>OK Jelen</v>
      </c>
      <c r="AJ180" s="86" t="str">
        <f t="shared" si="156"/>
        <v/>
      </c>
      <c r="AK180" s="36" t="str" cm="1">
        <f t="array" ref="AK180">IF(AJ180="",""&amp;AI180,IF(AJ180="NEMA",AI180,INDEX(klub_naziv,MATCH(INDEX(klubAlias_klubId,AJ180),klub_id,0))))</f>
        <v>OK Jelen</v>
      </c>
      <c r="AL180" s="36" t="str" cm="1">
        <f t="array" ref="AL180">IFERROR(INDEX(registarNatjecatelji,CG180,4),"")</f>
        <v>OK Jelen</v>
      </c>
      <c r="AM180" s="105" t="str">
        <f t="shared" si="184"/>
        <v/>
      </c>
      <c r="AN180" s="79" t="str">
        <f t="shared" si="185"/>
        <v>OK Jelen</v>
      </c>
      <c r="AO180" s="57" t="s">
        <v>0</v>
      </c>
      <c r="AP180" s="95" t="str">
        <f>IF(AJ180&lt;&gt;"NEMA","",IF(IFERROR(MATCH(AI180,AI$11:AI179,0),0)&lt;&gt;0,"",AI180))</f>
        <v/>
      </c>
      <c r="AQ180" s="57" t="s">
        <v>0</v>
      </c>
      <c r="AR180" s="149"/>
      <c r="AS180" s="57" t="s">
        <v>0</v>
      </c>
      <c r="AT180" s="62" t="str">
        <f t="shared" si="186"/>
        <v/>
      </c>
      <c r="AU180" s="36" t="str">
        <f>IF(AT180="","",MAX(AU$11:AU179)+1)</f>
        <v/>
      </c>
      <c r="AV180" s="36" t="str">
        <f t="shared" si="187"/>
        <v/>
      </c>
      <c r="AW180" s="36" t="str">
        <f t="shared" si="188"/>
        <v/>
      </c>
      <c r="AX180" s="36" t="str">
        <f>IF(AR180="","",MAX(AX$11:AX179)+1)</f>
        <v/>
      </c>
      <c r="AY180" s="103" t="str">
        <f t="shared" si="189"/>
        <v/>
      </c>
      <c r="AZ180" s="79" t="str">
        <f t="shared" si="190"/>
        <v/>
      </c>
      <c r="BA180" s="57" t="s">
        <v>0</v>
      </c>
      <c r="BB180" s="23" t="str">
        <f t="shared" si="191"/>
        <v/>
      </c>
      <c r="BC180" s="57" t="s">
        <v>0</v>
      </c>
      <c r="BD180" s="191" t="str">
        <f t="shared" si="192"/>
        <v>OK Jelen</v>
      </c>
      <c r="BE180" s="57" t="s">
        <v>0</v>
      </c>
      <c r="BF180" s="68" t="str">
        <f t="shared" si="193"/>
        <v>78:31</v>
      </c>
      <c r="BG180" s="102" t="str">
        <f t="shared" si="194"/>
        <v>0</v>
      </c>
      <c r="BH180" s="238">
        <f t="shared" si="195"/>
        <v>4711</v>
      </c>
      <c r="BI180" s="239">
        <f t="shared" si="157"/>
        <v>1</v>
      </c>
      <c r="BJ180" s="57" t="s">
        <v>0</v>
      </c>
      <c r="BK180" s="62" t="str">
        <f t="shared" si="196"/>
        <v>Nevija</v>
      </c>
      <c r="BL180" s="36" t="str">
        <f t="shared" si="197"/>
        <v>Frajzman</v>
      </c>
      <c r="BM180" s="86">
        <f t="shared" si="158"/>
        <v>1181</v>
      </c>
      <c r="BN180" s="86" t="str">
        <f t="shared" si="159"/>
        <v/>
      </c>
      <c r="BO180" s="36" t="str">
        <f t="shared" si="160"/>
        <v>Nevija</v>
      </c>
      <c r="BP180" s="79" t="str">
        <f t="shared" si="161"/>
        <v>Frajzman</v>
      </c>
      <c r="BQ180" s="57" t="s">
        <v>0</v>
      </c>
      <c r="BR180" s="95" t="str">
        <f t="shared" si="162"/>
        <v/>
      </c>
      <c r="BS180" s="57" t="s">
        <v>0</v>
      </c>
      <c r="BT180" s="23" t="str">
        <f>IF(OR(BB180&lt;&gt;"NEMA",BR180&lt;&gt;""),"","SELECT '"&amp;BA180&amp;"',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0" s="57" t="s">
        <v>0</v>
      </c>
      <c r="BV180" s="172"/>
      <c r="BW180" s="172"/>
      <c r="BX180" s="172"/>
      <c r="BY180" s="57" t="s">
        <v>0</v>
      </c>
      <c r="BZ180" s="62" t="str">
        <f t="shared" si="163"/>
        <v>Nevija – Frajzman – OK Jelen – Ž21A</v>
      </c>
      <c r="CA180" s="63">
        <f t="shared" si="198"/>
        <v>160</v>
      </c>
      <c r="CB180" s="57" t="s">
        <v>0</v>
      </c>
      <c r="CC180" s="62" t="str">
        <f t="shared" si="164"/>
        <v>Nevija – Frajzman – OK Jelen</v>
      </c>
      <c r="CD180" s="63">
        <f t="shared" si="199"/>
        <v>160</v>
      </c>
      <c r="CE180" s="57" t="s">
        <v>0</v>
      </c>
      <c r="CF180" s="62" t="str">
        <f t="shared" si="165"/>
        <v>Nevija – Frajzman</v>
      </c>
      <c r="CG180" s="63">
        <f t="shared" si="200"/>
        <v>160</v>
      </c>
      <c r="CH180" s="57" t="s">
        <v>0</v>
      </c>
      <c r="CI180" s="68">
        <f t="shared" si="201"/>
        <v>160</v>
      </c>
      <c r="CJ180" s="86" cm="1">
        <f t="array" ref="CJ180">IF(CI180="","",INDEX(imePrezime_id,CI180,0))</f>
        <v>1181</v>
      </c>
      <c r="CK180" s="63" t="str">
        <f t="shared" si="166"/>
        <v/>
      </c>
      <c r="CL180" s="57" t="s">
        <v>0</v>
      </c>
      <c r="CM180" s="23" t="str">
        <f t="shared" si="167"/>
        <v/>
      </c>
      <c r="CN180" s="57" t="s">
        <v>0</v>
      </c>
      <c r="CO180" s="149"/>
      <c r="CP180" s="57" t="s">
        <v>0</v>
      </c>
      <c r="CQ180" s="62" t="str">
        <f t="shared" si="168"/>
        <v/>
      </c>
      <c r="CR180" s="86" t="str">
        <f>IF(CO180="","",MAX(CR$11:CR179)+1)</f>
        <v/>
      </c>
      <c r="CS180" s="63" t="str">
        <f t="shared" si="169"/>
        <v/>
      </c>
      <c r="CT180" s="57" t="s">
        <v>0</v>
      </c>
      <c r="CU180" s="23" t="str">
        <f t="shared" si="202"/>
        <v/>
      </c>
      <c r="CV180" s="57" t="s">
        <v>0</v>
      </c>
      <c r="CW180" s="72" t="str">
        <f>IF(AND(CG180="NEMA",CK180=""),MAX(CW$11:CW179)+1,"")</f>
        <v/>
      </c>
      <c r="CX180" t="s">
        <v>0</v>
      </c>
      <c r="CY180" s="152" t="str">
        <f t="shared" si="170"/>
        <v>Ž</v>
      </c>
      <c r="CZ180" t="s">
        <v>0</v>
      </c>
      <c r="DA180" s="62" t="str">
        <f t="shared" si="171"/>
        <v/>
      </c>
      <c r="DB180" s="79" t="str">
        <f t="shared" si="172"/>
        <v/>
      </c>
      <c r="DC180" t="s">
        <v>0</v>
      </c>
      <c r="DD180" s="23" t="str">
        <f t="shared" si="203"/>
        <v/>
      </c>
      <c r="DE180" s="57" t="s">
        <v>0</v>
      </c>
      <c r="DF180" s="95" t="str">
        <f t="shared" si="173"/>
        <v>ime-pre-klu-kat</v>
      </c>
      <c r="DG180" s="57" t="s">
        <v>0</v>
      </c>
      <c r="DH180" s="68">
        <f>IF(BZ180="","",MAX(DH$11:DH179)+1)</f>
        <v>1140</v>
      </c>
      <c r="DI180" s="86">
        <f t="shared" si="174"/>
        <v>1010</v>
      </c>
      <c r="DJ180" s="86">
        <f t="shared" si="204"/>
        <v>1181</v>
      </c>
      <c r="DK180" s="86">
        <f t="shared" si="175"/>
        <v>4711</v>
      </c>
      <c r="DL180" s="86">
        <f t="shared" si="176"/>
        <v>1</v>
      </c>
      <c r="DM180" s="86">
        <f t="shared" si="177"/>
        <v>1</v>
      </c>
      <c r="DN180" s="86">
        <f t="shared" si="205"/>
        <v>1</v>
      </c>
      <c r="DO180" s="86"/>
      <c r="DP180" s="86"/>
      <c r="DQ180" s="86"/>
      <c r="DR180" s="63" t="e">
        <f>IF(#REF!="","",#REF!)</f>
        <v>#REF!</v>
      </c>
      <c r="DS180" s="57" t="s">
        <v>0</v>
      </c>
    </row>
    <row r="181" spans="1:123" x14ac:dyDescent="0.25">
      <c r="A181" t="s">
        <v>0</v>
      </c>
      <c r="B181" s="62" t="str">
        <f>IF(csv!E172="","",csv!S172)</f>
        <v>Ž21A</v>
      </c>
      <c r="C181" s="36" t="s">
        <v>0</v>
      </c>
      <c r="D181" s="36" t="str">
        <f>IF(csv!E172="","",csv!E172)</f>
        <v>Vacant</v>
      </c>
      <c r="E181" s="36" t="str">
        <f>IF(csv!D172="","",csv!D172)</f>
        <v/>
      </c>
      <c r="F181" s="36" t="s">
        <v>0</v>
      </c>
      <c r="G181" s="86" t="str">
        <f>IF(csv!L172="","",csv!L172)</f>
        <v/>
      </c>
      <c r="H181" s="86" t="str">
        <f>IF(csv!M172="","",csv!M172)</f>
        <v>0</v>
      </c>
      <c r="I181" s="36" t="s">
        <v>0</v>
      </c>
      <c r="J181" s="36" t="str">
        <f>IF(csv!O172="","",csv!O172)</f>
        <v/>
      </c>
      <c r="K181" s="36" t="str">
        <f>IF(csv!P172="","",csv!P172)</f>
        <v/>
      </c>
      <c r="L181" s="36" t="s">
        <v>0</v>
      </c>
      <c r="M181" s="79" t="str">
        <f>IF(csv!Q172="","",csv!Q172)</f>
        <v/>
      </c>
      <c r="N181" s="57" t="s">
        <v>0</v>
      </c>
      <c r="O181" s="62" t="str">
        <f>IF(csv!E172="","",csv!S172)</f>
        <v>Ž21A</v>
      </c>
      <c r="P181" s="86">
        <f>IF(O181="","",IF(COUNTIF(O$11:O180,O181)=0,P180+1,P180))</f>
        <v>17</v>
      </c>
      <c r="Q181" s="102">
        <f t="shared" si="152"/>
        <v>102</v>
      </c>
      <c r="R181" s="103" t="str" cm="1">
        <f t="array" ref="R181">IF(S181="","",INDEX(natjecanjeStaze_naziv,MATCH(S181,natjecanjeStaze_stazaId,0)))</f>
        <v/>
      </c>
      <c r="S181" s="63" t="str">
        <f t="shared" si="153"/>
        <v/>
      </c>
      <c r="T181" s="57" t="s">
        <v>0</v>
      </c>
      <c r="U181" s="191" t="str">
        <f t="shared" si="154"/>
        <v>Ž21A</v>
      </c>
      <c r="V181" s="57" t="s">
        <v>0</v>
      </c>
      <c r="W181" s="62" t="str">
        <f t="shared" si="178"/>
        <v/>
      </c>
      <c r="X181" s="86" t="str">
        <f t="shared" si="155"/>
        <v/>
      </c>
      <c r="Y181" s="36" t="str">
        <f t="shared" si="179"/>
        <v/>
      </c>
      <c r="Z181" s="79" t="str">
        <f>IF(Y181="","",MAX(Z$11:Z180)+1)</f>
        <v/>
      </c>
      <c r="AA181" s="57" t="s">
        <v>0</v>
      </c>
      <c r="AB181" s="149"/>
      <c r="AC181" s="57" t="s">
        <v>0</v>
      </c>
      <c r="AD181" s="23" t="str">
        <f t="shared" si="180"/>
        <v/>
      </c>
      <c r="AE181" s="57" t="s">
        <v>0</v>
      </c>
      <c r="AF181" s="191" t="str">
        <f t="shared" si="181"/>
        <v/>
      </c>
      <c r="AG181" s="57" t="s">
        <v>0</v>
      </c>
      <c r="AH181" s="62" t="str">
        <f t="shared" si="182"/>
        <v/>
      </c>
      <c r="AI181" s="36" t="str">
        <f t="shared" si="183"/>
        <v/>
      </c>
      <c r="AJ181" s="86" t="str">
        <f t="shared" si="156"/>
        <v/>
      </c>
      <c r="AK181" s="36" t="str" cm="1">
        <f t="array" ref="AK181">IF(AJ181="",""&amp;AI181,IF(AJ181="NEMA",AI181,INDEX(klub_naziv,MATCH(INDEX(klubAlias_klubId,AJ181),klub_id,0))))</f>
        <v/>
      </c>
      <c r="AL181" s="36" t="str" cm="1">
        <f t="array" ref="AL181">IFERROR(INDEX(registarNatjecatelji,CG181,4),"")</f>
        <v/>
      </c>
      <c r="AM181" s="105" t="str">
        <f t="shared" si="184"/>
        <v/>
      </c>
      <c r="AN181" s="79" t="str">
        <f t="shared" si="185"/>
        <v/>
      </c>
      <c r="AO181" s="57" t="s">
        <v>0</v>
      </c>
      <c r="AP181" s="95" t="str">
        <f>IF(AJ181&lt;&gt;"NEMA","",IF(IFERROR(MATCH(AI181,AI$11:AI180,0),0)&lt;&gt;0,"",AI181))</f>
        <v/>
      </c>
      <c r="AQ181" s="57" t="s">
        <v>0</v>
      </c>
      <c r="AR181" s="149"/>
      <c r="AS181" s="57" t="s">
        <v>0</v>
      </c>
      <c r="AT181" s="62" t="str">
        <f t="shared" si="186"/>
        <v/>
      </c>
      <c r="AU181" s="36" t="str">
        <f>IF(AT181="","",MAX(AU$11:AU180)+1)</f>
        <v/>
      </c>
      <c r="AV181" s="36" t="str">
        <f t="shared" si="187"/>
        <v/>
      </c>
      <c r="AW181" s="36" t="str">
        <f t="shared" si="188"/>
        <v/>
      </c>
      <c r="AX181" s="36" t="str">
        <f>IF(AR181="","",MAX(AX$11:AX180)+1)</f>
        <v/>
      </c>
      <c r="AY181" s="103" t="str">
        <f t="shared" si="189"/>
        <v/>
      </c>
      <c r="AZ181" s="79" t="str">
        <f t="shared" si="190"/>
        <v/>
      </c>
      <c r="BA181" s="57" t="s">
        <v>0</v>
      </c>
      <c r="BB181" s="23" t="str">
        <f t="shared" si="191"/>
        <v/>
      </c>
      <c r="BC181" s="57" t="s">
        <v>0</v>
      </c>
      <c r="BD181" s="191" t="str">
        <f t="shared" si="192"/>
        <v/>
      </c>
      <c r="BE181" s="57" t="s">
        <v>0</v>
      </c>
      <c r="BF181" s="68" t="str">
        <f t="shared" si="193"/>
        <v/>
      </c>
      <c r="BG181" s="102" t="str">
        <f t="shared" si="194"/>
        <v>0</v>
      </c>
      <c r="BH181" s="238" t="str">
        <f t="shared" si="195"/>
        <v/>
      </c>
      <c r="BI181" s="239" t="str">
        <f t="shared" si="157"/>
        <v/>
      </c>
      <c r="BJ181" s="57" t="s">
        <v>0</v>
      </c>
      <c r="BK181" s="62" t="str">
        <f t="shared" si="196"/>
        <v>Vacant</v>
      </c>
      <c r="BL181" s="36" t="str">
        <f t="shared" si="197"/>
        <v/>
      </c>
      <c r="BM181" s="86" t="str">
        <f t="shared" si="158"/>
        <v/>
      </c>
      <c r="BN181" s="86" t="str">
        <f t="shared" si="159"/>
        <v/>
      </c>
      <c r="BO181" s="36" t="str">
        <f t="shared" si="160"/>
        <v/>
      </c>
      <c r="BP181" s="79" t="str">
        <f t="shared" si="161"/>
        <v/>
      </c>
      <c r="BQ181" s="57" t="s">
        <v>0</v>
      </c>
      <c r="BR181" s="95" t="str">
        <f t="shared" si="162"/>
        <v/>
      </c>
      <c r="BS181" s="57" t="s">
        <v>0</v>
      </c>
      <c r="BT181" s="23" t="str">
        <f>IF(OR(BB181&lt;&gt;"NEMA",BR181&lt;&gt;""),"","SELECT '"&amp;BA181&amp;"',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1" s="57" t="s">
        <v>0</v>
      </c>
      <c r="BV181" s="172"/>
      <c r="BW181" s="172"/>
      <c r="BX181" s="172"/>
      <c r="BY181" s="57" t="s">
        <v>0</v>
      </c>
      <c r="BZ181" s="62" t="str">
        <f t="shared" si="163"/>
        <v/>
      </c>
      <c r="CA181" s="63" t="str">
        <f t="shared" si="198"/>
        <v/>
      </c>
      <c r="CB181" s="57" t="s">
        <v>0</v>
      </c>
      <c r="CC181" s="62" t="str">
        <f t="shared" si="164"/>
        <v/>
      </c>
      <c r="CD181" s="63" t="str">
        <f t="shared" si="199"/>
        <v/>
      </c>
      <c r="CE181" s="57" t="s">
        <v>0</v>
      </c>
      <c r="CF181" s="62" t="str">
        <f t="shared" si="165"/>
        <v/>
      </c>
      <c r="CG181" s="63" t="str">
        <f t="shared" si="200"/>
        <v/>
      </c>
      <c r="CH181" s="57" t="s">
        <v>0</v>
      </c>
      <c r="CI181" s="68" t="str">
        <f t="shared" si="201"/>
        <v/>
      </c>
      <c r="CJ181" s="86" t="str" cm="1">
        <f t="array" ref="CJ181">IF(CI181="","",INDEX(imePrezime_id,CI181,0))</f>
        <v/>
      </c>
      <c r="CK181" s="63" t="str">
        <f t="shared" si="166"/>
        <v/>
      </c>
      <c r="CL181" s="57" t="s">
        <v>0</v>
      </c>
      <c r="CM181" s="23" t="str">
        <f t="shared" si="167"/>
        <v/>
      </c>
      <c r="CN181" s="57" t="s">
        <v>0</v>
      </c>
      <c r="CO181" s="149"/>
      <c r="CP181" s="57" t="s">
        <v>0</v>
      </c>
      <c r="CQ181" s="62" t="str">
        <f t="shared" si="168"/>
        <v/>
      </c>
      <c r="CR181" s="86" t="str">
        <f>IF(CO181="","",MAX(CR$11:CR180)+1)</f>
        <v/>
      </c>
      <c r="CS181" s="63" t="str">
        <f t="shared" si="169"/>
        <v/>
      </c>
      <c r="CT181" s="57" t="s">
        <v>0</v>
      </c>
      <c r="CU181" s="23" t="str">
        <f t="shared" si="202"/>
        <v/>
      </c>
      <c r="CV181" s="57" t="s">
        <v>0</v>
      </c>
      <c r="CW181" s="72" t="str">
        <f>IF(AND(CG181="NEMA",CK181=""),MAX(CW$11:CW180)+1,"")</f>
        <v/>
      </c>
      <c r="CX181" t="s">
        <v>0</v>
      </c>
      <c r="CY181" s="152" t="str">
        <f t="shared" si="170"/>
        <v>Ž</v>
      </c>
      <c r="CZ181" t="s">
        <v>0</v>
      </c>
      <c r="DA181" s="62" t="str">
        <f t="shared" si="171"/>
        <v/>
      </c>
      <c r="DB181" s="79" t="str">
        <f t="shared" si="172"/>
        <v/>
      </c>
      <c r="DC181" t="s">
        <v>0</v>
      </c>
      <c r="DD181" s="23" t="str">
        <f t="shared" si="203"/>
        <v/>
      </c>
      <c r="DE181" s="57" t="s">
        <v>0</v>
      </c>
      <c r="DF181" s="95" t="str">
        <f t="shared" si="173"/>
        <v/>
      </c>
      <c r="DG181" s="57" t="s">
        <v>0</v>
      </c>
      <c r="DH181" s="68" t="str">
        <f>IF(BZ181="","",MAX(DH$11:DH180)+1)</f>
        <v/>
      </c>
      <c r="DI181" s="86" t="str">
        <f t="shared" si="174"/>
        <v/>
      </c>
      <c r="DJ181" s="86" t="str">
        <f t="shared" si="204"/>
        <v/>
      </c>
      <c r="DK181" s="86" t="str">
        <f t="shared" si="175"/>
        <v/>
      </c>
      <c r="DL181" s="86" t="str">
        <f t="shared" si="176"/>
        <v/>
      </c>
      <c r="DM181" s="86" t="str">
        <f t="shared" si="177"/>
        <v/>
      </c>
      <c r="DN181" s="86" t="str">
        <f t="shared" si="205"/>
        <v/>
      </c>
      <c r="DO181" s="86"/>
      <c r="DP181" s="86"/>
      <c r="DQ181" s="86"/>
      <c r="DR181" s="63" t="e">
        <f>IF(#REF!="","",#REF!)</f>
        <v>#REF!</v>
      </c>
      <c r="DS181" s="57" t="s">
        <v>0</v>
      </c>
    </row>
    <row r="182" spans="1:123" x14ac:dyDescent="0.25">
      <c r="A182" t="s">
        <v>0</v>
      </c>
      <c r="B182" s="62" t="str">
        <f>IF(csv!E173="","",csv!S173)</f>
        <v>Ž21A</v>
      </c>
      <c r="C182" s="36" t="s">
        <v>0</v>
      </c>
      <c r="D182" s="36" t="str">
        <f>IF(csv!E173="","",csv!E173)</f>
        <v>Vacant</v>
      </c>
      <c r="E182" s="36" t="str">
        <f>IF(csv!D173="","",csv!D173)</f>
        <v/>
      </c>
      <c r="F182" s="36" t="s">
        <v>0</v>
      </c>
      <c r="G182" s="86" t="str">
        <f>IF(csv!L173="","",csv!L173)</f>
        <v/>
      </c>
      <c r="H182" s="86" t="str">
        <f>IF(csv!M173="","",csv!M173)</f>
        <v>0</v>
      </c>
      <c r="I182" s="36" t="s">
        <v>0</v>
      </c>
      <c r="J182" s="36" t="str">
        <f>IF(csv!O173="","",csv!O173)</f>
        <v/>
      </c>
      <c r="K182" s="36" t="str">
        <f>IF(csv!P173="","",csv!P173)</f>
        <v/>
      </c>
      <c r="L182" s="36" t="s">
        <v>0</v>
      </c>
      <c r="M182" s="79" t="str">
        <f>IF(csv!Q173="","",csv!Q173)</f>
        <v/>
      </c>
      <c r="N182" s="57" t="s">
        <v>0</v>
      </c>
      <c r="O182" s="62" t="str">
        <f>IF(csv!E173="","",csv!S173)</f>
        <v>Ž21A</v>
      </c>
      <c r="P182" s="86">
        <f>IF(O182="","",IF(COUNTIF(O$11:O181,O182)=0,P181+1,P181))</f>
        <v>17</v>
      </c>
      <c r="Q182" s="102">
        <f t="shared" si="152"/>
        <v>102</v>
      </c>
      <c r="R182" s="103" t="str" cm="1">
        <f t="array" ref="R182">IF(S182="","",INDEX(natjecanjeStaze_naziv,MATCH(S182,natjecanjeStaze_stazaId,0)))</f>
        <v/>
      </c>
      <c r="S182" s="63" t="str">
        <f t="shared" si="153"/>
        <v/>
      </c>
      <c r="T182" s="57" t="s">
        <v>0</v>
      </c>
      <c r="U182" s="191" t="str">
        <f t="shared" si="154"/>
        <v>Ž21A</v>
      </c>
      <c r="V182" s="57" t="s">
        <v>0</v>
      </c>
      <c r="W182" s="62" t="str">
        <f t="shared" si="178"/>
        <v/>
      </c>
      <c r="X182" s="86" t="str">
        <f t="shared" si="155"/>
        <v/>
      </c>
      <c r="Y182" s="36" t="str">
        <f t="shared" si="179"/>
        <v/>
      </c>
      <c r="Z182" s="79" t="str">
        <f>IF(Y182="","",MAX(Z$11:Z181)+1)</f>
        <v/>
      </c>
      <c r="AA182" s="57" t="s">
        <v>0</v>
      </c>
      <c r="AB182" s="149"/>
      <c r="AC182" s="57" t="s">
        <v>0</v>
      </c>
      <c r="AD182" s="23" t="str">
        <f t="shared" si="180"/>
        <v/>
      </c>
      <c r="AE182" s="57" t="s">
        <v>0</v>
      </c>
      <c r="AF182" s="191" t="str">
        <f t="shared" si="181"/>
        <v/>
      </c>
      <c r="AG182" s="57" t="s">
        <v>0</v>
      </c>
      <c r="AH182" s="62" t="str">
        <f t="shared" si="182"/>
        <v/>
      </c>
      <c r="AI182" s="36" t="str">
        <f t="shared" si="183"/>
        <v/>
      </c>
      <c r="AJ182" s="86" t="str">
        <f t="shared" si="156"/>
        <v/>
      </c>
      <c r="AK182" s="36" t="str" cm="1">
        <f t="array" ref="AK182">IF(AJ182="",""&amp;AI182,IF(AJ182="NEMA",AI182,INDEX(klub_naziv,MATCH(INDEX(klubAlias_klubId,AJ182),klub_id,0))))</f>
        <v/>
      </c>
      <c r="AL182" s="36" t="str" cm="1">
        <f t="array" ref="AL182">IFERROR(INDEX(registarNatjecatelji,CG182,4),"")</f>
        <v/>
      </c>
      <c r="AM182" s="105" t="str">
        <f t="shared" si="184"/>
        <v/>
      </c>
      <c r="AN182" s="79" t="str">
        <f t="shared" si="185"/>
        <v/>
      </c>
      <c r="AO182" s="57" t="s">
        <v>0</v>
      </c>
      <c r="AP182" s="95" t="str">
        <f>IF(AJ182&lt;&gt;"NEMA","",IF(IFERROR(MATCH(AI182,AI$11:AI181,0),0)&lt;&gt;0,"",AI182))</f>
        <v/>
      </c>
      <c r="AQ182" s="57" t="s">
        <v>0</v>
      </c>
      <c r="AR182" s="149"/>
      <c r="AS182" s="57" t="s">
        <v>0</v>
      </c>
      <c r="AT182" s="62" t="str">
        <f t="shared" si="186"/>
        <v/>
      </c>
      <c r="AU182" s="36" t="str">
        <f>IF(AT182="","",MAX(AU$11:AU181)+1)</f>
        <v/>
      </c>
      <c r="AV182" s="36" t="str">
        <f t="shared" si="187"/>
        <v/>
      </c>
      <c r="AW182" s="36" t="str">
        <f t="shared" si="188"/>
        <v/>
      </c>
      <c r="AX182" s="36" t="str">
        <f>IF(AR182="","",MAX(AX$11:AX181)+1)</f>
        <v/>
      </c>
      <c r="AY182" s="103" t="str">
        <f t="shared" si="189"/>
        <v/>
      </c>
      <c r="AZ182" s="79" t="str">
        <f t="shared" si="190"/>
        <v/>
      </c>
      <c r="BA182" s="57" t="s">
        <v>0</v>
      </c>
      <c r="BB182" s="23" t="str">
        <f t="shared" si="191"/>
        <v/>
      </c>
      <c r="BC182" s="57" t="s">
        <v>0</v>
      </c>
      <c r="BD182" s="191" t="str">
        <f t="shared" si="192"/>
        <v/>
      </c>
      <c r="BE182" s="57" t="s">
        <v>0</v>
      </c>
      <c r="BF182" s="68" t="str">
        <f t="shared" si="193"/>
        <v/>
      </c>
      <c r="BG182" s="102" t="str">
        <f t="shared" si="194"/>
        <v>0</v>
      </c>
      <c r="BH182" s="238" t="str">
        <f t="shared" si="195"/>
        <v/>
      </c>
      <c r="BI182" s="239" t="str">
        <f t="shared" si="157"/>
        <v/>
      </c>
      <c r="BJ182" s="57" t="s">
        <v>0</v>
      </c>
      <c r="BK182" s="62" t="str">
        <f t="shared" si="196"/>
        <v>Vacant</v>
      </c>
      <c r="BL182" s="36" t="str">
        <f t="shared" si="197"/>
        <v/>
      </c>
      <c r="BM182" s="86" t="str">
        <f t="shared" si="158"/>
        <v/>
      </c>
      <c r="BN182" s="86" t="str">
        <f t="shared" si="159"/>
        <v/>
      </c>
      <c r="BO182" s="36" t="str">
        <f t="shared" si="160"/>
        <v/>
      </c>
      <c r="BP182" s="79" t="str">
        <f t="shared" si="161"/>
        <v/>
      </c>
      <c r="BQ182" s="57" t="s">
        <v>0</v>
      </c>
      <c r="BR182" s="95" t="str">
        <f t="shared" si="162"/>
        <v/>
      </c>
      <c r="BS182" s="57" t="s">
        <v>0</v>
      </c>
      <c r="BT182" s="23" t="str">
        <f>IF(OR(BB182&lt;&gt;"NEMA",BR182&lt;&gt;""),"","SELECT '"&amp;BA182&amp;"',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2" s="57" t="s">
        <v>0</v>
      </c>
      <c r="BV182" s="172"/>
      <c r="BW182" s="172"/>
      <c r="BX182" s="172"/>
      <c r="BY182" s="57" t="s">
        <v>0</v>
      </c>
      <c r="BZ182" s="62" t="str">
        <f t="shared" si="163"/>
        <v/>
      </c>
      <c r="CA182" s="63" t="str">
        <f t="shared" si="198"/>
        <v/>
      </c>
      <c r="CB182" s="57" t="s">
        <v>0</v>
      </c>
      <c r="CC182" s="62" t="str">
        <f t="shared" si="164"/>
        <v/>
      </c>
      <c r="CD182" s="63" t="str">
        <f t="shared" si="199"/>
        <v/>
      </c>
      <c r="CE182" s="57" t="s">
        <v>0</v>
      </c>
      <c r="CF182" s="62" t="str">
        <f t="shared" si="165"/>
        <v/>
      </c>
      <c r="CG182" s="63" t="str">
        <f t="shared" si="200"/>
        <v/>
      </c>
      <c r="CH182" s="57" t="s">
        <v>0</v>
      </c>
      <c r="CI182" s="68" t="str">
        <f t="shared" si="201"/>
        <v/>
      </c>
      <c r="CJ182" s="86" t="str" cm="1">
        <f t="array" ref="CJ182">IF(CI182="","",INDEX(imePrezime_id,CI182,0))</f>
        <v/>
      </c>
      <c r="CK182" s="63" t="str">
        <f t="shared" si="166"/>
        <v/>
      </c>
      <c r="CL182" s="57" t="s">
        <v>0</v>
      </c>
      <c r="CM182" s="23" t="str">
        <f t="shared" si="167"/>
        <v/>
      </c>
      <c r="CN182" s="57" t="s">
        <v>0</v>
      </c>
      <c r="CO182" s="149"/>
      <c r="CP182" s="57" t="s">
        <v>0</v>
      </c>
      <c r="CQ182" s="62" t="str">
        <f t="shared" si="168"/>
        <v/>
      </c>
      <c r="CR182" s="86" t="str">
        <f>IF(CO182="","",MAX(CR$11:CR181)+1)</f>
        <v/>
      </c>
      <c r="CS182" s="63" t="str">
        <f t="shared" si="169"/>
        <v/>
      </c>
      <c r="CT182" s="57" t="s">
        <v>0</v>
      </c>
      <c r="CU182" s="23" t="str">
        <f t="shared" si="202"/>
        <v/>
      </c>
      <c r="CV182" s="57" t="s">
        <v>0</v>
      </c>
      <c r="CW182" s="72" t="str">
        <f>IF(AND(CG182="NEMA",CK182=""),MAX(CW$11:CW181)+1,"")</f>
        <v/>
      </c>
      <c r="CX182" t="s">
        <v>0</v>
      </c>
      <c r="CY182" s="152" t="str">
        <f t="shared" si="170"/>
        <v>Ž</v>
      </c>
      <c r="CZ182" t="s">
        <v>0</v>
      </c>
      <c r="DA182" s="62" t="str">
        <f t="shared" si="171"/>
        <v/>
      </c>
      <c r="DB182" s="79" t="str">
        <f t="shared" si="172"/>
        <v/>
      </c>
      <c r="DC182" t="s">
        <v>0</v>
      </c>
      <c r="DD182" s="23" t="str">
        <f t="shared" si="203"/>
        <v/>
      </c>
      <c r="DE182" s="57" t="s">
        <v>0</v>
      </c>
      <c r="DF182" s="95" t="str">
        <f t="shared" si="173"/>
        <v/>
      </c>
      <c r="DG182" s="57" t="s">
        <v>0</v>
      </c>
      <c r="DH182" s="68" t="str">
        <f>IF(BZ182="","",MAX(DH$11:DH181)+1)</f>
        <v/>
      </c>
      <c r="DI182" s="86" t="str">
        <f t="shared" si="174"/>
        <v/>
      </c>
      <c r="DJ182" s="86" t="str">
        <f t="shared" si="204"/>
        <v/>
      </c>
      <c r="DK182" s="86" t="str">
        <f t="shared" si="175"/>
        <v/>
      </c>
      <c r="DL182" s="86" t="str">
        <f t="shared" si="176"/>
        <v/>
      </c>
      <c r="DM182" s="86" t="str">
        <f t="shared" si="177"/>
        <v/>
      </c>
      <c r="DN182" s="86" t="str">
        <f t="shared" si="205"/>
        <v/>
      </c>
      <c r="DO182" s="86"/>
      <c r="DP182" s="86"/>
      <c r="DQ182" s="86"/>
      <c r="DR182" s="63" t="e">
        <f>IF(#REF!="","",#REF!)</f>
        <v>#REF!</v>
      </c>
      <c r="DS182" s="57" t="s">
        <v>0</v>
      </c>
    </row>
    <row r="183" spans="1:123" x14ac:dyDescent="0.25">
      <c r="A183" t="s">
        <v>0</v>
      </c>
      <c r="B183" s="62" t="str">
        <f>IF(csv!E174="","",csv!S174)</f>
        <v>Ž21B</v>
      </c>
      <c r="C183" s="36" t="s">
        <v>0</v>
      </c>
      <c r="D183" s="36" t="str">
        <f>IF(csv!E174="","",csv!E174)</f>
        <v>Olga</v>
      </c>
      <c r="E183" s="36" t="str">
        <f>IF(csv!D174="","",csv!D174)</f>
        <v>Pajnić</v>
      </c>
      <c r="F183" s="36" t="s">
        <v>0</v>
      </c>
      <c r="G183" s="86" t="str">
        <f>IF(csv!L174="","",csv!L174)</f>
        <v>37:48</v>
      </c>
      <c r="H183" s="86" t="str">
        <f>IF(csv!M174="","",csv!M174)</f>
        <v>0</v>
      </c>
      <c r="I183" s="36" t="s">
        <v>0</v>
      </c>
      <c r="J183" s="36" t="str">
        <f>IF(csv!O174="","",csv!O174)</f>
        <v>KAP</v>
      </c>
      <c r="K183" s="36" t="str">
        <f>IF(csv!P174="","",csv!P174)</f>
        <v>OK Kapela</v>
      </c>
      <c r="L183" s="36" t="s">
        <v>0</v>
      </c>
      <c r="M183" s="79" t="str">
        <f>IF(csv!Q174="","",csv!Q174)</f>
        <v>CRO</v>
      </c>
      <c r="N183" s="57" t="s">
        <v>0</v>
      </c>
      <c r="O183" s="62" t="str">
        <f>IF(csv!E174="","",csv!S174)</f>
        <v>Ž21B</v>
      </c>
      <c r="P183" s="86">
        <f>IF(O183="","",IF(COUNTIF(O$11:O182,O183)=0,P182+1,P182))</f>
        <v>18</v>
      </c>
      <c r="Q183" s="102">
        <f t="shared" si="152"/>
        <v>118</v>
      </c>
      <c r="R183" s="103" t="str" cm="1">
        <f t="array" ref="R183">IF(S183="","",INDEX(natjecanjeStaze_naziv,MATCH(S183,natjecanjeStaze_stazaId,0)))</f>
        <v>Ž16 – Ž21B</v>
      </c>
      <c r="S183" s="63">
        <f t="shared" si="153"/>
        <v>1007</v>
      </c>
      <c r="T183" s="57" t="s">
        <v>0</v>
      </c>
      <c r="U183" s="191" t="str">
        <f t="shared" si="154"/>
        <v>Ž21B</v>
      </c>
      <c r="V183" s="57" t="s">
        <v>0</v>
      </c>
      <c r="W183" s="62" t="str">
        <f t="shared" si="178"/>
        <v>CRO</v>
      </c>
      <c r="X183" s="86">
        <f t="shared" si="155"/>
        <v>1</v>
      </c>
      <c r="Y183" s="36" t="str">
        <f t="shared" si="179"/>
        <v/>
      </c>
      <c r="Z183" s="79" t="str">
        <f>IF(Y183="","",MAX(Z$11:Z182)+1)</f>
        <v/>
      </c>
      <c r="AA183" s="57" t="s">
        <v>0</v>
      </c>
      <c r="AB183" s="149"/>
      <c r="AC183" s="57" t="s">
        <v>0</v>
      </c>
      <c r="AD183" s="23" t="str">
        <f t="shared" si="180"/>
        <v/>
      </c>
      <c r="AE183" s="57" t="s">
        <v>0</v>
      </c>
      <c r="AF183" s="191" t="str">
        <f t="shared" si="181"/>
        <v>CRO</v>
      </c>
      <c r="AG183" s="57" t="s">
        <v>0</v>
      </c>
      <c r="AH183" s="62" t="str">
        <f t="shared" si="182"/>
        <v>KAP</v>
      </c>
      <c r="AI183" s="36" t="str">
        <f t="shared" si="183"/>
        <v>OK Kapela</v>
      </c>
      <c r="AJ183" s="86" t="str">
        <f t="shared" si="156"/>
        <v/>
      </c>
      <c r="AK183" s="36" t="str" cm="1">
        <f t="array" ref="AK183">IF(AJ183="",""&amp;AI183,IF(AJ183="NEMA",AI183,INDEX(klub_naziv,MATCH(INDEX(klubAlias_klubId,AJ183),klub_id,0))))</f>
        <v>OK Kapela</v>
      </c>
      <c r="AL183" s="36" t="str" cm="1">
        <f t="array" ref="AL183">IFERROR(INDEX(registarNatjecatelji,CG183,4),"")</f>
        <v>OK Kapela</v>
      </c>
      <c r="AM183" s="105" t="str">
        <f t="shared" si="184"/>
        <v/>
      </c>
      <c r="AN183" s="79" t="str">
        <f t="shared" si="185"/>
        <v>OK Kapela</v>
      </c>
      <c r="AO183" s="57" t="s">
        <v>0</v>
      </c>
      <c r="AP183" s="95" t="str">
        <f>IF(AJ183&lt;&gt;"NEMA","",IF(IFERROR(MATCH(AI183,AI$11:AI182,0),0)&lt;&gt;0,"",AI183))</f>
        <v/>
      </c>
      <c r="AQ183" s="57" t="s">
        <v>0</v>
      </c>
      <c r="AR183" s="149"/>
      <c r="AS183" s="57" t="s">
        <v>0</v>
      </c>
      <c r="AT183" s="62" t="str">
        <f t="shared" si="186"/>
        <v/>
      </c>
      <c r="AU183" s="36" t="str">
        <f>IF(AT183="","",MAX(AU$11:AU182)+1)</f>
        <v/>
      </c>
      <c r="AV183" s="36" t="str">
        <f t="shared" si="187"/>
        <v/>
      </c>
      <c r="AW183" s="36" t="str">
        <f t="shared" si="188"/>
        <v/>
      </c>
      <c r="AX183" s="36" t="str">
        <f>IF(AR183="","",MAX(AX$11:AX182)+1)</f>
        <v/>
      </c>
      <c r="AY183" s="103" t="str">
        <f t="shared" si="189"/>
        <v/>
      </c>
      <c r="AZ183" s="79" t="str">
        <f t="shared" si="190"/>
        <v/>
      </c>
      <c r="BA183" s="57" t="s">
        <v>0</v>
      </c>
      <c r="BB183" s="23" t="str">
        <f t="shared" si="191"/>
        <v/>
      </c>
      <c r="BC183" s="57" t="s">
        <v>0</v>
      </c>
      <c r="BD183" s="191" t="str">
        <f t="shared" si="192"/>
        <v>OK Kapela</v>
      </c>
      <c r="BE183" s="57" t="s">
        <v>0</v>
      </c>
      <c r="BF183" s="68" t="str">
        <f t="shared" si="193"/>
        <v>37:48</v>
      </c>
      <c r="BG183" s="102" t="str">
        <f t="shared" si="194"/>
        <v>0</v>
      </c>
      <c r="BH183" s="238">
        <f t="shared" si="195"/>
        <v>2268</v>
      </c>
      <c r="BI183" s="239">
        <f t="shared" si="157"/>
        <v>1</v>
      </c>
      <c r="BJ183" s="57" t="s">
        <v>0</v>
      </c>
      <c r="BK183" s="62" t="str">
        <f t="shared" si="196"/>
        <v>Olga</v>
      </c>
      <c r="BL183" s="36" t="str">
        <f t="shared" si="197"/>
        <v>Pajnić</v>
      </c>
      <c r="BM183" s="86">
        <f t="shared" si="158"/>
        <v>1212</v>
      </c>
      <c r="BN183" s="86" t="str">
        <f t="shared" si="159"/>
        <v/>
      </c>
      <c r="BO183" s="36" t="str">
        <f t="shared" si="160"/>
        <v>Olga</v>
      </c>
      <c r="BP183" s="79" t="str">
        <f t="shared" si="161"/>
        <v>Pajnić</v>
      </c>
      <c r="BQ183" s="57" t="s">
        <v>0</v>
      </c>
      <c r="BR183" s="95" t="str">
        <f t="shared" si="162"/>
        <v/>
      </c>
      <c r="BS183" s="57" t="s">
        <v>0</v>
      </c>
      <c r="BT183" s="23" t="str">
        <f>IF(OR(BB183&lt;&gt;"NEMA",BR183&lt;&gt;""),"","SELECT '"&amp;BA183&amp;"',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3" s="57" t="s">
        <v>0</v>
      </c>
      <c r="BV183" s="172"/>
      <c r="BW183" s="172"/>
      <c r="BX183" s="172"/>
      <c r="BY183" s="57" t="s">
        <v>0</v>
      </c>
      <c r="BZ183" s="62" t="str">
        <f t="shared" si="163"/>
        <v>Olga – Pajnić – OK Kapela – Ž21B</v>
      </c>
      <c r="CA183" s="63">
        <f t="shared" si="198"/>
        <v>287</v>
      </c>
      <c r="CB183" s="57" t="s">
        <v>0</v>
      </c>
      <c r="CC183" s="62" t="str">
        <f t="shared" si="164"/>
        <v>Olga – Pajnić – OK Kapela</v>
      </c>
      <c r="CD183" s="63">
        <f t="shared" si="199"/>
        <v>287</v>
      </c>
      <c r="CE183" s="57" t="s">
        <v>0</v>
      </c>
      <c r="CF183" s="62" t="str">
        <f t="shared" si="165"/>
        <v>Olga – Pajnić</v>
      </c>
      <c r="CG183" s="63">
        <f t="shared" si="200"/>
        <v>287</v>
      </c>
      <c r="CH183" s="57" t="s">
        <v>0</v>
      </c>
      <c r="CI183" s="68">
        <f t="shared" si="201"/>
        <v>287</v>
      </c>
      <c r="CJ183" s="86" cm="1">
        <f t="array" ref="CJ183">IF(CI183="","",INDEX(imePrezime_id,CI183,0))</f>
        <v>1212</v>
      </c>
      <c r="CK183" s="63" t="str">
        <f t="shared" si="166"/>
        <v/>
      </c>
      <c r="CL183" s="57" t="s">
        <v>0</v>
      </c>
      <c r="CM183" s="23" t="str">
        <f t="shared" si="167"/>
        <v/>
      </c>
      <c r="CN183" s="57" t="s">
        <v>0</v>
      </c>
      <c r="CO183" s="149"/>
      <c r="CP183" s="57" t="s">
        <v>0</v>
      </c>
      <c r="CQ183" s="62" t="str">
        <f t="shared" si="168"/>
        <v/>
      </c>
      <c r="CR183" s="86" t="str">
        <f>IF(CO183="","",MAX(CR$11:CR182)+1)</f>
        <v/>
      </c>
      <c r="CS183" s="63" t="str">
        <f t="shared" si="169"/>
        <v/>
      </c>
      <c r="CT183" s="57" t="s">
        <v>0</v>
      </c>
      <c r="CU183" s="23" t="str">
        <f t="shared" si="202"/>
        <v/>
      </c>
      <c r="CV183" s="57" t="s">
        <v>0</v>
      </c>
      <c r="CW183" s="72" t="str">
        <f>IF(AND(CG183="NEMA",CK183=""),MAX(CW$11:CW182)+1,"")</f>
        <v/>
      </c>
      <c r="CX183" t="s">
        <v>0</v>
      </c>
      <c r="CY183" s="152" t="str">
        <f t="shared" si="170"/>
        <v>Ž</v>
      </c>
      <c r="CZ183" t="s">
        <v>0</v>
      </c>
      <c r="DA183" s="62" t="str">
        <f t="shared" si="171"/>
        <v/>
      </c>
      <c r="DB183" s="79" t="str">
        <f t="shared" si="172"/>
        <v/>
      </c>
      <c r="DC183" t="s">
        <v>0</v>
      </c>
      <c r="DD183" s="23" t="str">
        <f t="shared" si="203"/>
        <v/>
      </c>
      <c r="DE183" s="57" t="s">
        <v>0</v>
      </c>
      <c r="DF183" s="95" t="str">
        <f t="shared" si="173"/>
        <v>ime-pre-klu-kat</v>
      </c>
      <c r="DG183" s="57" t="s">
        <v>0</v>
      </c>
      <c r="DH183" s="68">
        <f>IF(BZ183="","",MAX(DH$11:DH182)+1)</f>
        <v>1141</v>
      </c>
      <c r="DI183" s="86">
        <f t="shared" si="174"/>
        <v>1007</v>
      </c>
      <c r="DJ183" s="86">
        <f t="shared" si="204"/>
        <v>1212</v>
      </c>
      <c r="DK183" s="86">
        <f t="shared" si="175"/>
        <v>2268</v>
      </c>
      <c r="DL183" s="86">
        <f t="shared" si="176"/>
        <v>1</v>
      </c>
      <c r="DM183" s="86">
        <f t="shared" si="177"/>
        <v>1</v>
      </c>
      <c r="DN183" s="86">
        <f t="shared" si="205"/>
        <v>1</v>
      </c>
      <c r="DO183" s="86"/>
      <c r="DP183" s="86"/>
      <c r="DQ183" s="86"/>
      <c r="DR183" s="63" t="e">
        <f>IF(#REF!="","",#REF!)</f>
        <v>#REF!</v>
      </c>
      <c r="DS183" s="57" t="s">
        <v>0</v>
      </c>
    </row>
    <row r="184" spans="1:123" x14ac:dyDescent="0.25">
      <c r="A184" t="s">
        <v>0</v>
      </c>
      <c r="B184" s="62" t="str">
        <f>IF(csv!E175="","",csv!S175)</f>
        <v>Ž21B</v>
      </c>
      <c r="C184" s="36" t="s">
        <v>0</v>
      </c>
      <c r="D184" s="36" t="str">
        <f>IF(csv!E175="","",csv!E175)</f>
        <v>Barbara</v>
      </c>
      <c r="E184" s="36" t="str">
        <f>IF(csv!D175="","",csv!D175)</f>
        <v>Arbanas</v>
      </c>
      <c r="F184" s="36" t="s">
        <v>0</v>
      </c>
      <c r="G184" s="86" t="str">
        <f>IF(csv!L175="","",csv!L175)</f>
        <v>39:14</v>
      </c>
      <c r="H184" s="86" t="str">
        <f>IF(csv!M175="","",csv!M175)</f>
        <v>0</v>
      </c>
      <c r="I184" s="36" t="s">
        <v>0</v>
      </c>
      <c r="J184" s="36" t="str">
        <f>IF(csv!O175="","",csv!O175)</f>
        <v>KAP</v>
      </c>
      <c r="K184" s="36" t="str">
        <f>IF(csv!P175="","",csv!P175)</f>
        <v>OK Kapela</v>
      </c>
      <c r="L184" s="36" t="s">
        <v>0</v>
      </c>
      <c r="M184" s="79" t="str">
        <f>IF(csv!Q175="","",csv!Q175)</f>
        <v>CRO</v>
      </c>
      <c r="N184" s="57" t="s">
        <v>0</v>
      </c>
      <c r="O184" s="62" t="str">
        <f>IF(csv!E175="","",csv!S175)</f>
        <v>Ž21B</v>
      </c>
      <c r="P184" s="86">
        <f>IF(O184="","",IF(COUNTIF(O$11:O183,O184)=0,P183+1,P183))</f>
        <v>18</v>
      </c>
      <c r="Q184" s="102">
        <f t="shared" si="152"/>
        <v>118</v>
      </c>
      <c r="R184" s="103" t="str" cm="1">
        <f t="array" ref="R184">IF(S184="","",INDEX(natjecanjeStaze_naziv,MATCH(S184,natjecanjeStaze_stazaId,0)))</f>
        <v>Ž16 – Ž21B</v>
      </c>
      <c r="S184" s="63">
        <f t="shared" si="153"/>
        <v>1007</v>
      </c>
      <c r="T184" s="57" t="s">
        <v>0</v>
      </c>
      <c r="U184" s="191" t="str">
        <f t="shared" si="154"/>
        <v>Ž21B</v>
      </c>
      <c r="V184" s="57" t="s">
        <v>0</v>
      </c>
      <c r="W184" s="62" t="str">
        <f t="shared" si="178"/>
        <v>CRO</v>
      </c>
      <c r="X184" s="86">
        <f t="shared" si="155"/>
        <v>1</v>
      </c>
      <c r="Y184" s="36" t="str">
        <f t="shared" si="179"/>
        <v/>
      </c>
      <c r="Z184" s="79" t="str">
        <f>IF(Y184="","",MAX(Z$11:Z183)+1)</f>
        <v/>
      </c>
      <c r="AA184" s="57" t="s">
        <v>0</v>
      </c>
      <c r="AB184" s="149"/>
      <c r="AC184" s="57" t="s">
        <v>0</v>
      </c>
      <c r="AD184" s="23" t="str">
        <f t="shared" si="180"/>
        <v/>
      </c>
      <c r="AE184" s="57" t="s">
        <v>0</v>
      </c>
      <c r="AF184" s="191" t="str">
        <f t="shared" si="181"/>
        <v>CRO</v>
      </c>
      <c r="AG184" s="57" t="s">
        <v>0</v>
      </c>
      <c r="AH184" s="62" t="str">
        <f t="shared" si="182"/>
        <v>KAP</v>
      </c>
      <c r="AI184" s="36" t="str">
        <f t="shared" si="183"/>
        <v>OK Kapela</v>
      </c>
      <c r="AJ184" s="86" t="str">
        <f t="shared" si="156"/>
        <v/>
      </c>
      <c r="AK184" s="36" t="str" cm="1">
        <f t="array" ref="AK184">IF(AJ184="",""&amp;AI184,IF(AJ184="NEMA",AI184,INDEX(klub_naziv,MATCH(INDEX(klubAlias_klubId,AJ184),klub_id,0))))</f>
        <v>OK Kapela</v>
      </c>
      <c r="AL184" s="36" t="str" cm="1">
        <f t="array" ref="AL184">IFERROR(INDEX(registarNatjecatelji,CG184,4),"")</f>
        <v>OK Vihor</v>
      </c>
      <c r="AM184" s="105">
        <f t="shared" si="184"/>
        <v>1</v>
      </c>
      <c r="AN184" s="79" t="str">
        <f t="shared" si="185"/>
        <v>OK Vihor</v>
      </c>
      <c r="AO184" s="57" t="s">
        <v>0</v>
      </c>
      <c r="AP184" s="95" t="str">
        <f>IF(AJ184&lt;&gt;"NEMA","",IF(IFERROR(MATCH(AI184,AI$11:AI183,0),0)&lt;&gt;0,"",AI184))</f>
        <v/>
      </c>
      <c r="AQ184" s="57" t="s">
        <v>0</v>
      </c>
      <c r="AR184" s="149"/>
      <c r="AS184" s="57" t="s">
        <v>0</v>
      </c>
      <c r="AT184" s="62" t="str">
        <f t="shared" si="186"/>
        <v/>
      </c>
      <c r="AU184" s="36" t="str">
        <f>IF(AT184="","",MAX(AU$11:AU183)+1)</f>
        <v/>
      </c>
      <c r="AV184" s="36" t="str">
        <f t="shared" si="187"/>
        <v/>
      </c>
      <c r="AW184" s="36" t="str">
        <f t="shared" si="188"/>
        <v/>
      </c>
      <c r="AX184" s="36" t="str">
        <f>IF(AR184="","",MAX(AX$11:AX183)+1)</f>
        <v/>
      </c>
      <c r="AY184" s="103" t="str">
        <f t="shared" si="189"/>
        <v/>
      </c>
      <c r="AZ184" s="79" t="str">
        <f t="shared" si="190"/>
        <v/>
      </c>
      <c r="BA184" s="57" t="s">
        <v>0</v>
      </c>
      <c r="BB184" s="23" t="str">
        <f t="shared" si="191"/>
        <v/>
      </c>
      <c r="BC184" s="57" t="s">
        <v>0</v>
      </c>
      <c r="BD184" s="191" t="str">
        <f t="shared" si="192"/>
        <v>OK Vihor</v>
      </c>
      <c r="BE184" s="57" t="s">
        <v>0</v>
      </c>
      <c r="BF184" s="68" t="str">
        <f t="shared" si="193"/>
        <v>39:14</v>
      </c>
      <c r="BG184" s="102" t="str">
        <f t="shared" si="194"/>
        <v>0</v>
      </c>
      <c r="BH184" s="238">
        <f t="shared" si="195"/>
        <v>2354</v>
      </c>
      <c r="BI184" s="239">
        <f t="shared" si="157"/>
        <v>1</v>
      </c>
      <c r="BJ184" s="57" t="s">
        <v>0</v>
      </c>
      <c r="BK184" s="62" t="str">
        <f t="shared" si="196"/>
        <v>Barbara</v>
      </c>
      <c r="BL184" s="36" t="str">
        <f t="shared" si="197"/>
        <v>Arbanas</v>
      </c>
      <c r="BM184" s="86">
        <f t="shared" si="158"/>
        <v>1113</v>
      </c>
      <c r="BN184" s="86" t="str">
        <f t="shared" si="159"/>
        <v/>
      </c>
      <c r="BO184" s="36" t="str">
        <f t="shared" si="160"/>
        <v>Barbara</v>
      </c>
      <c r="BP184" s="79" t="str">
        <f t="shared" si="161"/>
        <v>Arbanas</v>
      </c>
      <c r="BQ184" s="57" t="s">
        <v>0</v>
      </c>
      <c r="BR184" s="95" t="str">
        <f t="shared" si="162"/>
        <v/>
      </c>
      <c r="BS184" s="57" t="s">
        <v>0</v>
      </c>
      <c r="BT184" s="23" t="str">
        <f>IF(OR(BB184&lt;&gt;"NEMA",BR184&lt;&gt;""),"","SELECT '"&amp;BA184&amp;"',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4" s="57" t="s">
        <v>0</v>
      </c>
      <c r="BV184" s="172"/>
      <c r="BW184" s="172"/>
      <c r="BX184" s="172"/>
      <c r="BY184" s="57" t="s">
        <v>0</v>
      </c>
      <c r="BZ184" s="62" t="str">
        <f t="shared" si="163"/>
        <v>Barbara – Arbanas – OK Vihor – Ž21B</v>
      </c>
      <c r="CA184" s="63">
        <f t="shared" si="198"/>
        <v>601</v>
      </c>
      <c r="CB184" s="57" t="s">
        <v>0</v>
      </c>
      <c r="CC184" s="62" t="str">
        <f t="shared" si="164"/>
        <v>Barbara – Arbanas – OK Vihor</v>
      </c>
      <c r="CD184" s="63">
        <f t="shared" si="199"/>
        <v>601</v>
      </c>
      <c r="CE184" s="57" t="s">
        <v>0</v>
      </c>
      <c r="CF184" s="62" t="str">
        <f t="shared" si="165"/>
        <v>Barbara – Arbanas</v>
      </c>
      <c r="CG184" s="63">
        <f t="shared" si="200"/>
        <v>601</v>
      </c>
      <c r="CH184" s="57" t="s">
        <v>0</v>
      </c>
      <c r="CI184" s="68">
        <f t="shared" si="201"/>
        <v>601</v>
      </c>
      <c r="CJ184" s="86" cm="1">
        <f t="array" ref="CJ184">IF(CI184="","",INDEX(imePrezime_id,CI184,0))</f>
        <v>1113</v>
      </c>
      <c r="CK184" s="63" t="str">
        <f t="shared" si="166"/>
        <v/>
      </c>
      <c r="CL184" s="57" t="s">
        <v>0</v>
      </c>
      <c r="CM184" s="23" t="str">
        <f t="shared" si="167"/>
        <v/>
      </c>
      <c r="CN184" s="57" t="s">
        <v>0</v>
      </c>
      <c r="CO184" s="149"/>
      <c r="CP184" s="57" t="s">
        <v>0</v>
      </c>
      <c r="CQ184" s="62" t="str">
        <f t="shared" si="168"/>
        <v/>
      </c>
      <c r="CR184" s="86" t="str">
        <f>IF(CO184="","",MAX(CR$11:CR183)+1)</f>
        <v/>
      </c>
      <c r="CS184" s="63" t="str">
        <f t="shared" si="169"/>
        <v/>
      </c>
      <c r="CT184" s="57" t="s">
        <v>0</v>
      </c>
      <c r="CU184" s="23" t="str">
        <f t="shared" si="202"/>
        <v/>
      </c>
      <c r="CV184" s="57" t="s">
        <v>0</v>
      </c>
      <c r="CW184" s="72" t="str">
        <f>IF(AND(CG184="NEMA",CK184=""),MAX(CW$11:CW183)+1,"")</f>
        <v/>
      </c>
      <c r="CX184" t="s">
        <v>0</v>
      </c>
      <c r="CY184" s="152" t="str">
        <f t="shared" si="170"/>
        <v>Ž</v>
      </c>
      <c r="CZ184" t="s">
        <v>0</v>
      </c>
      <c r="DA184" s="62" t="str">
        <f t="shared" si="171"/>
        <v/>
      </c>
      <c r="DB184" s="79" t="str">
        <f t="shared" si="172"/>
        <v/>
      </c>
      <c r="DC184" t="s">
        <v>0</v>
      </c>
      <c r="DD184" s="23" t="str">
        <f t="shared" si="203"/>
        <v/>
      </c>
      <c r="DE184" s="57" t="s">
        <v>0</v>
      </c>
      <c r="DF184" s="95" t="str">
        <f t="shared" si="173"/>
        <v>ime-pre-klu-kat</v>
      </c>
      <c r="DG184" s="57" t="s">
        <v>0</v>
      </c>
      <c r="DH184" s="68">
        <f>IF(BZ184="","",MAX(DH$11:DH183)+1)</f>
        <v>1142</v>
      </c>
      <c r="DI184" s="86">
        <f t="shared" si="174"/>
        <v>1007</v>
      </c>
      <c r="DJ184" s="86">
        <f t="shared" si="204"/>
        <v>1113</v>
      </c>
      <c r="DK184" s="86">
        <f t="shared" si="175"/>
        <v>2354</v>
      </c>
      <c r="DL184" s="86">
        <f t="shared" si="176"/>
        <v>1</v>
      </c>
      <c r="DM184" s="86">
        <f t="shared" si="177"/>
        <v>1</v>
      </c>
      <c r="DN184" s="86">
        <f t="shared" si="205"/>
        <v>1</v>
      </c>
      <c r="DO184" s="86"/>
      <c r="DP184" s="86"/>
      <c r="DQ184" s="86"/>
      <c r="DR184" s="63" t="e">
        <f>IF(#REF!="","",#REF!)</f>
        <v>#REF!</v>
      </c>
      <c r="DS184" s="57" t="s">
        <v>0</v>
      </c>
    </row>
    <row r="185" spans="1:123" x14ac:dyDescent="0.25">
      <c r="A185" t="s">
        <v>0</v>
      </c>
      <c r="B185" s="62" t="str">
        <f>IF(csv!E176="","",csv!S176)</f>
        <v>Ž21B</v>
      </c>
      <c r="C185" s="36" t="s">
        <v>0</v>
      </c>
      <c r="D185" s="36" t="str">
        <f>IF(csv!E176="","",csv!E176)</f>
        <v>Ana-Marija</v>
      </c>
      <c r="E185" s="36" t="str">
        <f>IF(csv!D176="","",csv!D176)</f>
        <v>Pavić</v>
      </c>
      <c r="F185" s="36" t="s">
        <v>0</v>
      </c>
      <c r="G185" s="86" t="str">
        <f>IF(csv!L176="","",csv!L176)</f>
        <v>46:01</v>
      </c>
      <c r="H185" s="86" t="str">
        <f>IF(csv!M176="","",csv!M176)</f>
        <v>0</v>
      </c>
      <c r="I185" s="36" t="s">
        <v>0</v>
      </c>
      <c r="J185" s="36" t="str">
        <f>IF(csv!O176="","",csv!O176)</f>
        <v>Vihor</v>
      </c>
      <c r="K185" s="36" t="str">
        <f>IF(csv!P176="","",csv!P176)</f>
        <v>OK Vihor</v>
      </c>
      <c r="L185" s="36" t="s">
        <v>0</v>
      </c>
      <c r="M185" s="79" t="str">
        <f>IF(csv!Q176="","",csv!Q176)</f>
        <v>CRO</v>
      </c>
      <c r="N185" s="57" t="s">
        <v>0</v>
      </c>
      <c r="O185" s="62" t="str">
        <f>IF(csv!E176="","",csv!S176)</f>
        <v>Ž21B</v>
      </c>
      <c r="P185" s="86">
        <f>IF(O185="","",IF(COUNTIF(O$11:O184,O185)=0,P184+1,P184))</f>
        <v>18</v>
      </c>
      <c r="Q185" s="102">
        <f t="shared" si="152"/>
        <v>118</v>
      </c>
      <c r="R185" s="103" t="str" cm="1">
        <f t="array" ref="R185">IF(S185="","",INDEX(natjecanjeStaze_naziv,MATCH(S185,natjecanjeStaze_stazaId,0)))</f>
        <v>Ž16 – Ž21B</v>
      </c>
      <c r="S185" s="63">
        <f t="shared" si="153"/>
        <v>1007</v>
      </c>
      <c r="T185" s="57" t="s">
        <v>0</v>
      </c>
      <c r="U185" s="191" t="str">
        <f t="shared" si="154"/>
        <v>Ž21B</v>
      </c>
      <c r="V185" s="57" t="s">
        <v>0</v>
      </c>
      <c r="W185" s="62" t="str">
        <f t="shared" si="178"/>
        <v>CRO</v>
      </c>
      <c r="X185" s="86">
        <f t="shared" si="155"/>
        <v>1</v>
      </c>
      <c r="Y185" s="36" t="str">
        <f t="shared" si="179"/>
        <v/>
      </c>
      <c r="Z185" s="79" t="str">
        <f>IF(Y185="","",MAX(Z$11:Z184)+1)</f>
        <v/>
      </c>
      <c r="AA185" s="57" t="s">
        <v>0</v>
      </c>
      <c r="AB185" s="149"/>
      <c r="AC185" s="57" t="s">
        <v>0</v>
      </c>
      <c r="AD185" s="23" t="str">
        <f t="shared" si="180"/>
        <v/>
      </c>
      <c r="AE185" s="57" t="s">
        <v>0</v>
      </c>
      <c r="AF185" s="191" t="str">
        <f t="shared" si="181"/>
        <v>CRO</v>
      </c>
      <c r="AG185" s="57" t="s">
        <v>0</v>
      </c>
      <c r="AH185" s="62" t="str">
        <f t="shared" si="182"/>
        <v>Vihor</v>
      </c>
      <c r="AI185" s="36" t="str">
        <f t="shared" si="183"/>
        <v>OK Vihor</v>
      </c>
      <c r="AJ185" s="86" t="str">
        <f t="shared" si="156"/>
        <v/>
      </c>
      <c r="AK185" s="36" t="str" cm="1">
        <f t="array" ref="AK185">IF(AJ185="",""&amp;AI185,IF(AJ185="NEMA",AI185,INDEX(klub_naziv,MATCH(INDEX(klubAlias_klubId,AJ185),klub_id,0))))</f>
        <v>OK Vihor</v>
      </c>
      <c r="AL185" s="36" t="str" cm="1">
        <f t="array" ref="AL185">IFERROR(INDEX(registarNatjecatelji,CG185,4),"")</f>
        <v>OK Vihor</v>
      </c>
      <c r="AM185" s="105" t="str">
        <f t="shared" si="184"/>
        <v/>
      </c>
      <c r="AN185" s="79" t="str">
        <f t="shared" si="185"/>
        <v>OK Vihor</v>
      </c>
      <c r="AO185" s="57" t="s">
        <v>0</v>
      </c>
      <c r="AP185" s="95" t="str">
        <f>IF(AJ185&lt;&gt;"NEMA","",IF(IFERROR(MATCH(AI185,AI$11:AI184,0),0)&lt;&gt;0,"",AI185))</f>
        <v/>
      </c>
      <c r="AQ185" s="57" t="s">
        <v>0</v>
      </c>
      <c r="AR185" s="149"/>
      <c r="AS185" s="57" t="s">
        <v>0</v>
      </c>
      <c r="AT185" s="62" t="str">
        <f t="shared" si="186"/>
        <v/>
      </c>
      <c r="AU185" s="36" t="str">
        <f>IF(AT185="","",MAX(AU$11:AU184)+1)</f>
        <v/>
      </c>
      <c r="AV185" s="36" t="str">
        <f t="shared" si="187"/>
        <v/>
      </c>
      <c r="AW185" s="36" t="str">
        <f t="shared" si="188"/>
        <v/>
      </c>
      <c r="AX185" s="36" t="str">
        <f>IF(AR185="","",MAX(AX$11:AX184)+1)</f>
        <v/>
      </c>
      <c r="AY185" s="103" t="str">
        <f t="shared" si="189"/>
        <v/>
      </c>
      <c r="AZ185" s="79" t="str">
        <f t="shared" si="190"/>
        <v/>
      </c>
      <c r="BA185" s="57" t="s">
        <v>0</v>
      </c>
      <c r="BB185" s="23" t="str">
        <f t="shared" si="191"/>
        <v/>
      </c>
      <c r="BC185" s="57" t="s">
        <v>0</v>
      </c>
      <c r="BD185" s="191" t="str">
        <f t="shared" si="192"/>
        <v>OK Vihor</v>
      </c>
      <c r="BE185" s="57" t="s">
        <v>0</v>
      </c>
      <c r="BF185" s="68" t="str">
        <f t="shared" si="193"/>
        <v>46:01</v>
      </c>
      <c r="BG185" s="102" t="str">
        <f t="shared" si="194"/>
        <v>0</v>
      </c>
      <c r="BH185" s="238">
        <f t="shared" si="195"/>
        <v>2761</v>
      </c>
      <c r="BI185" s="239">
        <f t="shared" si="157"/>
        <v>1</v>
      </c>
      <c r="BJ185" s="57" t="s">
        <v>0</v>
      </c>
      <c r="BK185" s="62" t="str">
        <f t="shared" si="196"/>
        <v>Ana-Marija</v>
      </c>
      <c r="BL185" s="36" t="str">
        <f t="shared" si="197"/>
        <v>Pavić</v>
      </c>
      <c r="BM185" s="86">
        <f t="shared" si="158"/>
        <v>1189</v>
      </c>
      <c r="BN185" s="86" t="str">
        <f t="shared" si="159"/>
        <v/>
      </c>
      <c r="BO185" s="36" t="str">
        <f t="shared" si="160"/>
        <v>Ana-Marija</v>
      </c>
      <c r="BP185" s="79" t="str">
        <f t="shared" si="161"/>
        <v>Pavić</v>
      </c>
      <c r="BQ185" s="57" t="s">
        <v>0</v>
      </c>
      <c r="BR185" s="95" t="str">
        <f t="shared" si="162"/>
        <v/>
      </c>
      <c r="BS185" s="57" t="s">
        <v>0</v>
      </c>
      <c r="BT185" s="23" t="str">
        <f>IF(OR(BB185&lt;&gt;"NEMA",BR185&lt;&gt;""),"","SELECT '"&amp;BA185&amp;"',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5" s="57" t="s">
        <v>0</v>
      </c>
      <c r="BV185" s="172"/>
      <c r="BW185" s="172"/>
      <c r="BX185" s="172"/>
      <c r="BY185" s="57" t="s">
        <v>0</v>
      </c>
      <c r="BZ185" s="62" t="str">
        <f t="shared" si="163"/>
        <v>Ana-Marija – Pavić – OK Vihor – Ž21B</v>
      </c>
      <c r="CA185" s="63">
        <f t="shared" si="198"/>
        <v>828</v>
      </c>
      <c r="CB185" s="57" t="s">
        <v>0</v>
      </c>
      <c r="CC185" s="62" t="str">
        <f t="shared" si="164"/>
        <v>Ana-Marija – Pavić – OK Vihor</v>
      </c>
      <c r="CD185" s="63">
        <f t="shared" si="199"/>
        <v>828</v>
      </c>
      <c r="CE185" s="57" t="s">
        <v>0</v>
      </c>
      <c r="CF185" s="62" t="str">
        <f t="shared" si="165"/>
        <v>Ana-Marija – Pavić</v>
      </c>
      <c r="CG185" s="63">
        <f t="shared" si="200"/>
        <v>828</v>
      </c>
      <c r="CH185" s="57" t="s">
        <v>0</v>
      </c>
      <c r="CI185" s="68">
        <f t="shared" si="201"/>
        <v>828</v>
      </c>
      <c r="CJ185" s="86" cm="1">
        <f t="array" ref="CJ185">IF(CI185="","",INDEX(imePrezime_id,CI185,0))</f>
        <v>1189</v>
      </c>
      <c r="CK185" s="63" t="str">
        <f t="shared" si="166"/>
        <v/>
      </c>
      <c r="CL185" s="57" t="s">
        <v>0</v>
      </c>
      <c r="CM185" s="23" t="str">
        <f t="shared" si="167"/>
        <v/>
      </c>
      <c r="CN185" s="57" t="s">
        <v>0</v>
      </c>
      <c r="CO185" s="149"/>
      <c r="CP185" s="57" t="s">
        <v>0</v>
      </c>
      <c r="CQ185" s="62" t="str">
        <f t="shared" si="168"/>
        <v/>
      </c>
      <c r="CR185" s="86" t="str">
        <f>IF(CO185="","",MAX(CR$11:CR184)+1)</f>
        <v/>
      </c>
      <c r="CS185" s="63" t="str">
        <f t="shared" si="169"/>
        <v/>
      </c>
      <c r="CT185" s="57" t="s">
        <v>0</v>
      </c>
      <c r="CU185" s="23" t="str">
        <f t="shared" si="202"/>
        <v/>
      </c>
      <c r="CV185" s="57" t="s">
        <v>0</v>
      </c>
      <c r="CW185" s="72" t="str">
        <f>IF(AND(CG185="NEMA",CK185=""),MAX(CW$11:CW184)+1,"")</f>
        <v/>
      </c>
      <c r="CX185" t="s">
        <v>0</v>
      </c>
      <c r="CY185" s="152" t="str">
        <f t="shared" si="170"/>
        <v>Ž</v>
      </c>
      <c r="CZ185" t="s">
        <v>0</v>
      </c>
      <c r="DA185" s="62" t="str">
        <f t="shared" si="171"/>
        <v/>
      </c>
      <c r="DB185" s="79" t="str">
        <f t="shared" si="172"/>
        <v/>
      </c>
      <c r="DC185" t="s">
        <v>0</v>
      </c>
      <c r="DD185" s="23" t="str">
        <f t="shared" si="203"/>
        <v/>
      </c>
      <c r="DE185" s="57" t="s">
        <v>0</v>
      </c>
      <c r="DF185" s="95" t="str">
        <f t="shared" si="173"/>
        <v>ime-pre-klu-kat</v>
      </c>
      <c r="DG185" s="57" t="s">
        <v>0</v>
      </c>
      <c r="DH185" s="68">
        <f>IF(BZ185="","",MAX(DH$11:DH184)+1)</f>
        <v>1143</v>
      </c>
      <c r="DI185" s="86">
        <f t="shared" si="174"/>
        <v>1007</v>
      </c>
      <c r="DJ185" s="86">
        <f t="shared" si="204"/>
        <v>1189</v>
      </c>
      <c r="DK185" s="86">
        <f t="shared" si="175"/>
        <v>2761</v>
      </c>
      <c r="DL185" s="86">
        <f t="shared" si="176"/>
        <v>1</v>
      </c>
      <c r="DM185" s="86">
        <f t="shared" si="177"/>
        <v>1</v>
      </c>
      <c r="DN185" s="86">
        <f t="shared" si="205"/>
        <v>1</v>
      </c>
      <c r="DO185" s="86"/>
      <c r="DP185" s="86"/>
      <c r="DQ185" s="86"/>
      <c r="DR185" s="63" t="e">
        <f>IF(#REF!="","",#REF!)</f>
        <v>#REF!</v>
      </c>
      <c r="DS185" s="57" t="s">
        <v>0</v>
      </c>
    </row>
    <row r="186" spans="1:123" x14ac:dyDescent="0.25">
      <c r="A186" t="s">
        <v>0</v>
      </c>
      <c r="B186" s="62" t="str">
        <f>IF(csv!E177="","",csv!S177)</f>
        <v>Ž21B</v>
      </c>
      <c r="C186" s="36" t="s">
        <v>0</v>
      </c>
      <c r="D186" s="36" t="str">
        <f>IF(csv!E177="","",csv!E177)</f>
        <v>Višnja</v>
      </c>
      <c r="E186" s="36" t="str">
        <f>IF(csv!D177="","",csv!D177)</f>
        <v>Dukić</v>
      </c>
      <c r="F186" s="36" t="s">
        <v>0</v>
      </c>
      <c r="G186" s="86" t="str">
        <f>IF(csv!L177="","",csv!L177)</f>
        <v>54:18</v>
      </c>
      <c r="H186" s="86" t="str">
        <f>IF(csv!M177="","",csv!M177)</f>
        <v>0</v>
      </c>
      <c r="I186" s="36" t="s">
        <v>0</v>
      </c>
      <c r="J186" s="36" t="str">
        <f>IF(csv!O177="","",csv!O177)</f>
        <v>KAP</v>
      </c>
      <c r="K186" s="36" t="str">
        <f>IF(csv!P177="","",csv!P177)</f>
        <v>OK Kapela</v>
      </c>
      <c r="L186" s="36" t="s">
        <v>0</v>
      </c>
      <c r="M186" s="79" t="str">
        <f>IF(csv!Q177="","",csv!Q177)</f>
        <v>CRO</v>
      </c>
      <c r="N186" s="57" t="s">
        <v>0</v>
      </c>
      <c r="O186" s="62" t="str">
        <f>IF(csv!E177="","",csv!S177)</f>
        <v>Ž21B</v>
      </c>
      <c r="P186" s="86">
        <f>IF(O186="","",IF(COUNTIF(O$11:O185,O186)=0,P185+1,P185))</f>
        <v>18</v>
      </c>
      <c r="Q186" s="102">
        <f t="shared" si="152"/>
        <v>118</v>
      </c>
      <c r="R186" s="103" t="str" cm="1">
        <f t="array" ref="R186">IF(S186="","",INDEX(natjecanjeStaze_naziv,MATCH(S186,natjecanjeStaze_stazaId,0)))</f>
        <v>Ž16 – Ž21B</v>
      </c>
      <c r="S186" s="63">
        <f t="shared" si="153"/>
        <v>1007</v>
      </c>
      <c r="T186" s="57" t="s">
        <v>0</v>
      </c>
      <c r="U186" s="191" t="str">
        <f t="shared" si="154"/>
        <v>Ž21B</v>
      </c>
      <c r="V186" s="57" t="s">
        <v>0</v>
      </c>
      <c r="W186" s="62" t="str">
        <f t="shared" si="178"/>
        <v>CRO</v>
      </c>
      <c r="X186" s="86">
        <f t="shared" si="155"/>
        <v>1</v>
      </c>
      <c r="Y186" s="36" t="str">
        <f t="shared" si="179"/>
        <v/>
      </c>
      <c r="Z186" s="79" t="str">
        <f>IF(Y186="","",MAX(Z$11:Z185)+1)</f>
        <v/>
      </c>
      <c r="AA186" s="57" t="s">
        <v>0</v>
      </c>
      <c r="AB186" s="149"/>
      <c r="AC186" s="57" t="s">
        <v>0</v>
      </c>
      <c r="AD186" s="23" t="str">
        <f t="shared" si="180"/>
        <v/>
      </c>
      <c r="AE186" s="57" t="s">
        <v>0</v>
      </c>
      <c r="AF186" s="191" t="str">
        <f t="shared" si="181"/>
        <v>CRO</v>
      </c>
      <c r="AG186" s="57" t="s">
        <v>0</v>
      </c>
      <c r="AH186" s="62" t="str">
        <f t="shared" si="182"/>
        <v>KAP</v>
      </c>
      <c r="AI186" s="36" t="str">
        <f t="shared" si="183"/>
        <v>OK Kapela</v>
      </c>
      <c r="AJ186" s="86" t="str">
        <f t="shared" si="156"/>
        <v/>
      </c>
      <c r="AK186" s="36" t="str" cm="1">
        <f t="array" ref="AK186">IF(AJ186="",""&amp;AI186,IF(AJ186="NEMA",AI186,INDEX(klub_naziv,MATCH(INDEX(klubAlias_klubId,AJ186),klub_id,0))))</f>
        <v>OK Kapela</v>
      </c>
      <c r="AL186" s="36" t="str" cm="1">
        <f t="array" ref="AL186">IFERROR(INDEX(registarNatjecatelji,CG186,4),"")</f>
        <v>OK Kapela</v>
      </c>
      <c r="AM186" s="105" t="str">
        <f t="shared" si="184"/>
        <v/>
      </c>
      <c r="AN186" s="79" t="str">
        <f t="shared" si="185"/>
        <v>OK Kapela</v>
      </c>
      <c r="AO186" s="57" t="s">
        <v>0</v>
      </c>
      <c r="AP186" s="95" t="str">
        <f>IF(AJ186&lt;&gt;"NEMA","",IF(IFERROR(MATCH(AI186,AI$11:AI185,0),0)&lt;&gt;0,"",AI186))</f>
        <v/>
      </c>
      <c r="AQ186" s="57" t="s">
        <v>0</v>
      </c>
      <c r="AR186" s="149"/>
      <c r="AS186" s="57" t="s">
        <v>0</v>
      </c>
      <c r="AT186" s="62" t="str">
        <f t="shared" si="186"/>
        <v/>
      </c>
      <c r="AU186" s="36" t="str">
        <f>IF(AT186="","",MAX(AU$11:AU185)+1)</f>
        <v/>
      </c>
      <c r="AV186" s="36" t="str">
        <f t="shared" si="187"/>
        <v/>
      </c>
      <c r="AW186" s="36" t="str">
        <f t="shared" si="188"/>
        <v/>
      </c>
      <c r="AX186" s="36" t="str">
        <f>IF(AR186="","",MAX(AX$11:AX185)+1)</f>
        <v/>
      </c>
      <c r="AY186" s="103" t="str">
        <f t="shared" si="189"/>
        <v/>
      </c>
      <c r="AZ186" s="79" t="str">
        <f t="shared" si="190"/>
        <v/>
      </c>
      <c r="BA186" s="57" t="s">
        <v>0</v>
      </c>
      <c r="BB186" s="23" t="str">
        <f t="shared" si="191"/>
        <v/>
      </c>
      <c r="BC186" s="57" t="s">
        <v>0</v>
      </c>
      <c r="BD186" s="191" t="str">
        <f t="shared" si="192"/>
        <v>OK Kapela</v>
      </c>
      <c r="BE186" s="57" t="s">
        <v>0</v>
      </c>
      <c r="BF186" s="68" t="str">
        <f t="shared" si="193"/>
        <v>54:18</v>
      </c>
      <c r="BG186" s="102" t="str">
        <f t="shared" si="194"/>
        <v>0</v>
      </c>
      <c r="BH186" s="238">
        <f t="shared" si="195"/>
        <v>3258</v>
      </c>
      <c r="BI186" s="239">
        <f t="shared" si="157"/>
        <v>1</v>
      </c>
      <c r="BJ186" s="57" t="s">
        <v>0</v>
      </c>
      <c r="BK186" s="62" t="str">
        <f t="shared" si="196"/>
        <v>Višnja</v>
      </c>
      <c r="BL186" s="36" t="str">
        <f t="shared" si="197"/>
        <v>Dukić</v>
      </c>
      <c r="BM186" s="86">
        <f t="shared" si="158"/>
        <v>1059</v>
      </c>
      <c r="BN186" s="86" t="str">
        <f t="shared" si="159"/>
        <v/>
      </c>
      <c r="BO186" s="36" t="str">
        <f t="shared" si="160"/>
        <v>Višnja</v>
      </c>
      <c r="BP186" s="79" t="str">
        <f t="shared" si="161"/>
        <v>Dukić</v>
      </c>
      <c r="BQ186" s="57" t="s">
        <v>0</v>
      </c>
      <c r="BR186" s="95" t="str">
        <f t="shared" si="162"/>
        <v/>
      </c>
      <c r="BS186" s="57" t="s">
        <v>0</v>
      </c>
      <c r="BT186" s="23" t="str">
        <f>IF(OR(BB186&lt;&gt;"NEMA",BR186&lt;&gt;""),"","SELECT '"&amp;BA186&amp;"',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6" s="57" t="s">
        <v>0</v>
      </c>
      <c r="BV186" s="172"/>
      <c r="BW186" s="172"/>
      <c r="BX186" s="172"/>
      <c r="BY186" s="57" t="s">
        <v>0</v>
      </c>
      <c r="BZ186" s="62" t="str">
        <f t="shared" si="163"/>
        <v>Višnja – Dukić – OK Kapela – Ž21B</v>
      </c>
      <c r="CA186" s="63">
        <f t="shared" si="198"/>
        <v>230</v>
      </c>
      <c r="CB186" s="57" t="s">
        <v>0</v>
      </c>
      <c r="CC186" s="62" t="str">
        <f t="shared" si="164"/>
        <v>Višnja – Dukić – OK Kapela</v>
      </c>
      <c r="CD186" s="63">
        <f t="shared" si="199"/>
        <v>230</v>
      </c>
      <c r="CE186" s="57" t="s">
        <v>0</v>
      </c>
      <c r="CF186" s="62" t="str">
        <f t="shared" si="165"/>
        <v>Višnja – Dukić</v>
      </c>
      <c r="CG186" s="63">
        <f t="shared" si="200"/>
        <v>230</v>
      </c>
      <c r="CH186" s="57" t="s">
        <v>0</v>
      </c>
      <c r="CI186" s="68">
        <f t="shared" si="201"/>
        <v>230</v>
      </c>
      <c r="CJ186" s="86" cm="1">
        <f t="array" ref="CJ186">IF(CI186="","",INDEX(imePrezime_id,CI186,0))</f>
        <v>1059</v>
      </c>
      <c r="CK186" s="63" t="str">
        <f t="shared" si="166"/>
        <v/>
      </c>
      <c r="CL186" s="57" t="s">
        <v>0</v>
      </c>
      <c r="CM186" s="23" t="str">
        <f t="shared" si="167"/>
        <v/>
      </c>
      <c r="CN186" s="57" t="s">
        <v>0</v>
      </c>
      <c r="CO186" s="149"/>
      <c r="CP186" s="57" t="s">
        <v>0</v>
      </c>
      <c r="CQ186" s="62" t="str">
        <f t="shared" si="168"/>
        <v/>
      </c>
      <c r="CR186" s="86" t="str">
        <f>IF(CO186="","",MAX(CR$11:CR185)+1)</f>
        <v/>
      </c>
      <c r="CS186" s="63" t="str">
        <f t="shared" si="169"/>
        <v/>
      </c>
      <c r="CT186" s="57" t="s">
        <v>0</v>
      </c>
      <c r="CU186" s="23" t="str">
        <f t="shared" si="202"/>
        <v/>
      </c>
      <c r="CV186" s="57" t="s">
        <v>0</v>
      </c>
      <c r="CW186" s="72" t="str">
        <f>IF(AND(CG186="NEMA",CK186=""),MAX(CW$11:CW185)+1,"")</f>
        <v/>
      </c>
      <c r="CX186" t="s">
        <v>0</v>
      </c>
      <c r="CY186" s="152" t="str">
        <f t="shared" si="170"/>
        <v>Ž</v>
      </c>
      <c r="CZ186" t="s">
        <v>0</v>
      </c>
      <c r="DA186" s="62" t="str">
        <f t="shared" si="171"/>
        <v/>
      </c>
      <c r="DB186" s="79" t="str">
        <f t="shared" si="172"/>
        <v/>
      </c>
      <c r="DC186" t="s">
        <v>0</v>
      </c>
      <c r="DD186" s="23" t="str">
        <f t="shared" si="203"/>
        <v/>
      </c>
      <c r="DE186" s="57" t="s">
        <v>0</v>
      </c>
      <c r="DF186" s="95" t="str">
        <f t="shared" si="173"/>
        <v>ime-pre-klu-kat</v>
      </c>
      <c r="DG186" s="57" t="s">
        <v>0</v>
      </c>
      <c r="DH186" s="68">
        <f>IF(BZ186="","",MAX(DH$11:DH185)+1)</f>
        <v>1144</v>
      </c>
      <c r="DI186" s="86">
        <f t="shared" si="174"/>
        <v>1007</v>
      </c>
      <c r="DJ186" s="86">
        <f t="shared" si="204"/>
        <v>1059</v>
      </c>
      <c r="DK186" s="86">
        <f t="shared" si="175"/>
        <v>3258</v>
      </c>
      <c r="DL186" s="86">
        <f t="shared" si="176"/>
        <v>1</v>
      </c>
      <c r="DM186" s="86">
        <f t="shared" si="177"/>
        <v>1</v>
      </c>
      <c r="DN186" s="86">
        <f t="shared" si="205"/>
        <v>1</v>
      </c>
      <c r="DO186" s="86"/>
      <c r="DP186" s="86"/>
      <c r="DQ186" s="86"/>
      <c r="DR186" s="63" t="e">
        <f>IF(#REF!="","",#REF!)</f>
        <v>#REF!</v>
      </c>
      <c r="DS186" s="57" t="s">
        <v>0</v>
      </c>
    </row>
    <row r="187" spans="1:123" x14ac:dyDescent="0.25">
      <c r="A187" t="s">
        <v>0</v>
      </c>
      <c r="B187" s="62" t="str">
        <f>IF(csv!E178="","",csv!S178)</f>
        <v>Ž21B</v>
      </c>
      <c r="C187" s="36" t="s">
        <v>0</v>
      </c>
      <c r="D187" s="36" t="str">
        <f>IF(csv!E178="","",csv!E178)</f>
        <v>Petra</v>
      </c>
      <c r="E187" s="36" t="str">
        <f>IF(csv!D178="","",csv!D178)</f>
        <v>Kos</v>
      </c>
      <c r="F187" s="36" t="s">
        <v>0</v>
      </c>
      <c r="G187" s="86" t="str">
        <f>IF(csv!L178="","",csv!L178)</f>
        <v>59:04</v>
      </c>
      <c r="H187" s="86" t="str">
        <f>IF(csv!M178="","",csv!M178)</f>
        <v>0</v>
      </c>
      <c r="I187" s="36" t="s">
        <v>0</v>
      </c>
      <c r="J187" s="36" t="str">
        <f>IF(csv!O178="","",csv!O178)</f>
        <v>Vihor</v>
      </c>
      <c r="K187" s="36" t="str">
        <f>IF(csv!P178="","",csv!P178)</f>
        <v>OK Vihor</v>
      </c>
      <c r="L187" s="36" t="s">
        <v>0</v>
      </c>
      <c r="M187" s="79" t="str">
        <f>IF(csv!Q178="","",csv!Q178)</f>
        <v>CRO</v>
      </c>
      <c r="N187" s="57" t="s">
        <v>0</v>
      </c>
      <c r="O187" s="62" t="str">
        <f>IF(csv!E178="","",csv!S178)</f>
        <v>Ž21B</v>
      </c>
      <c r="P187" s="86">
        <f>IF(O187="","",IF(COUNTIF(O$11:O186,O187)=0,P186+1,P186))</f>
        <v>18</v>
      </c>
      <c r="Q187" s="102">
        <f t="shared" si="152"/>
        <v>118</v>
      </c>
      <c r="R187" s="103" t="str" cm="1">
        <f t="array" ref="R187">IF(S187="","",INDEX(natjecanjeStaze_naziv,MATCH(S187,natjecanjeStaze_stazaId,0)))</f>
        <v>Ž16 – Ž21B</v>
      </c>
      <c r="S187" s="63">
        <f t="shared" si="153"/>
        <v>1007</v>
      </c>
      <c r="T187" s="57" t="s">
        <v>0</v>
      </c>
      <c r="U187" s="191" t="str">
        <f t="shared" si="154"/>
        <v>Ž21B</v>
      </c>
      <c r="V187" s="57" t="s">
        <v>0</v>
      </c>
      <c r="W187" s="62" t="str">
        <f t="shared" si="178"/>
        <v>CRO</v>
      </c>
      <c r="X187" s="86">
        <f t="shared" si="155"/>
        <v>1</v>
      </c>
      <c r="Y187" s="36" t="str">
        <f t="shared" si="179"/>
        <v/>
      </c>
      <c r="Z187" s="79" t="str">
        <f>IF(Y187="","",MAX(Z$11:Z186)+1)</f>
        <v/>
      </c>
      <c r="AA187" s="57" t="s">
        <v>0</v>
      </c>
      <c r="AB187" s="149"/>
      <c r="AC187" s="57" t="s">
        <v>0</v>
      </c>
      <c r="AD187" s="23" t="str">
        <f t="shared" si="180"/>
        <v/>
      </c>
      <c r="AE187" s="57" t="s">
        <v>0</v>
      </c>
      <c r="AF187" s="191" t="str">
        <f t="shared" si="181"/>
        <v>CRO</v>
      </c>
      <c r="AG187" s="57" t="s">
        <v>0</v>
      </c>
      <c r="AH187" s="62" t="str">
        <f t="shared" si="182"/>
        <v>Vihor</v>
      </c>
      <c r="AI187" s="36" t="str">
        <f t="shared" si="183"/>
        <v>OK Vihor</v>
      </c>
      <c r="AJ187" s="86" t="str">
        <f t="shared" si="156"/>
        <v/>
      </c>
      <c r="AK187" s="36" t="str" cm="1">
        <f t="array" ref="AK187">IF(AJ187="",""&amp;AI187,IF(AJ187="NEMA",AI187,INDEX(klub_naziv,MATCH(INDEX(klubAlias_klubId,AJ187),klub_id,0))))</f>
        <v>OK Vihor</v>
      </c>
      <c r="AL187" s="36" t="str" cm="1">
        <f t="array" ref="AL187">IFERROR(INDEX(registarNatjecatelji,CG187,4),"")</f>
        <v>OK Vihor</v>
      </c>
      <c r="AM187" s="105" t="str">
        <f t="shared" si="184"/>
        <v/>
      </c>
      <c r="AN187" s="79" t="str">
        <f t="shared" si="185"/>
        <v>OK Vihor</v>
      </c>
      <c r="AO187" s="57" t="s">
        <v>0</v>
      </c>
      <c r="AP187" s="95" t="str">
        <f>IF(AJ187&lt;&gt;"NEMA","",IF(IFERROR(MATCH(AI187,AI$11:AI186,0),0)&lt;&gt;0,"",AI187))</f>
        <v/>
      </c>
      <c r="AQ187" s="57" t="s">
        <v>0</v>
      </c>
      <c r="AR187" s="149"/>
      <c r="AS187" s="57" t="s">
        <v>0</v>
      </c>
      <c r="AT187" s="62" t="str">
        <f t="shared" si="186"/>
        <v/>
      </c>
      <c r="AU187" s="36" t="str">
        <f>IF(AT187="","",MAX(AU$11:AU186)+1)</f>
        <v/>
      </c>
      <c r="AV187" s="36" t="str">
        <f t="shared" si="187"/>
        <v/>
      </c>
      <c r="AW187" s="36" t="str">
        <f t="shared" si="188"/>
        <v/>
      </c>
      <c r="AX187" s="36" t="str">
        <f>IF(AR187="","",MAX(AX$11:AX186)+1)</f>
        <v/>
      </c>
      <c r="AY187" s="103" t="str">
        <f t="shared" si="189"/>
        <v/>
      </c>
      <c r="AZ187" s="79" t="str">
        <f t="shared" si="190"/>
        <v/>
      </c>
      <c r="BA187" s="57" t="s">
        <v>0</v>
      </c>
      <c r="BB187" s="23" t="str">
        <f t="shared" si="191"/>
        <v/>
      </c>
      <c r="BC187" s="57" t="s">
        <v>0</v>
      </c>
      <c r="BD187" s="191" t="str">
        <f t="shared" si="192"/>
        <v>OK Vihor</v>
      </c>
      <c r="BE187" s="57" t="s">
        <v>0</v>
      </c>
      <c r="BF187" s="68" t="str">
        <f t="shared" si="193"/>
        <v>59:04</v>
      </c>
      <c r="BG187" s="102" t="str">
        <f t="shared" si="194"/>
        <v>0</v>
      </c>
      <c r="BH187" s="238">
        <f t="shared" si="195"/>
        <v>3544</v>
      </c>
      <c r="BI187" s="239">
        <f t="shared" si="157"/>
        <v>1</v>
      </c>
      <c r="BJ187" s="57" t="s">
        <v>0</v>
      </c>
      <c r="BK187" s="62" t="str">
        <f t="shared" si="196"/>
        <v>Petra</v>
      </c>
      <c r="BL187" s="36" t="str">
        <f t="shared" si="197"/>
        <v>Kos</v>
      </c>
      <c r="BM187" s="86">
        <f t="shared" si="158"/>
        <v>1895</v>
      </c>
      <c r="BN187" s="86" t="str">
        <f t="shared" si="159"/>
        <v/>
      </c>
      <c r="BO187" s="36" t="str">
        <f t="shared" si="160"/>
        <v>Petra</v>
      </c>
      <c r="BP187" s="79" t="str">
        <f t="shared" si="161"/>
        <v>Kos</v>
      </c>
      <c r="BQ187" s="57" t="s">
        <v>0</v>
      </c>
      <c r="BR187" s="95" t="str">
        <f t="shared" si="162"/>
        <v/>
      </c>
      <c r="BS187" s="57" t="s">
        <v>0</v>
      </c>
      <c r="BT187" s="23" t="str">
        <f>IF(OR(BB187&lt;&gt;"NEMA",BR187&lt;&gt;""),"","SELECT '"&amp;BA187&amp;"',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7" s="57" t="s">
        <v>0</v>
      </c>
      <c r="BV187" s="172"/>
      <c r="BW187" s="172"/>
      <c r="BX187" s="172"/>
      <c r="BY187" s="57" t="s">
        <v>0</v>
      </c>
      <c r="BZ187" s="62" t="str">
        <f t="shared" si="163"/>
        <v>Petra – Kos – OK Vihor – Ž21B</v>
      </c>
      <c r="CA187" s="63">
        <f t="shared" si="198"/>
        <v>739</v>
      </c>
      <c r="CB187" s="57" t="s">
        <v>0</v>
      </c>
      <c r="CC187" s="62" t="str">
        <f t="shared" si="164"/>
        <v>Petra – Kos – OK Vihor</v>
      </c>
      <c r="CD187" s="63">
        <f t="shared" si="199"/>
        <v>739</v>
      </c>
      <c r="CE187" s="57" t="s">
        <v>0</v>
      </c>
      <c r="CF187" s="62" t="str">
        <f t="shared" si="165"/>
        <v>Petra – Kos</v>
      </c>
      <c r="CG187" s="63">
        <f t="shared" si="200"/>
        <v>739</v>
      </c>
      <c r="CH187" s="57" t="s">
        <v>0</v>
      </c>
      <c r="CI187" s="68">
        <f t="shared" si="201"/>
        <v>739</v>
      </c>
      <c r="CJ187" s="86" cm="1">
        <f t="array" ref="CJ187">IF(CI187="","",INDEX(imePrezime_id,CI187,0))</f>
        <v>1895</v>
      </c>
      <c r="CK187" s="63" t="str">
        <f t="shared" si="166"/>
        <v/>
      </c>
      <c r="CL187" s="57" t="s">
        <v>0</v>
      </c>
      <c r="CM187" s="23" t="str">
        <f t="shared" si="167"/>
        <v/>
      </c>
      <c r="CN187" s="57" t="s">
        <v>0</v>
      </c>
      <c r="CO187" s="149"/>
      <c r="CP187" s="57" t="s">
        <v>0</v>
      </c>
      <c r="CQ187" s="62" t="str">
        <f t="shared" si="168"/>
        <v/>
      </c>
      <c r="CR187" s="86" t="str">
        <f>IF(CO187="","",MAX(CR$11:CR186)+1)</f>
        <v/>
      </c>
      <c r="CS187" s="63" t="str">
        <f t="shared" si="169"/>
        <v/>
      </c>
      <c r="CT187" s="57" t="s">
        <v>0</v>
      </c>
      <c r="CU187" s="23" t="str">
        <f t="shared" si="202"/>
        <v/>
      </c>
      <c r="CV187" s="57" t="s">
        <v>0</v>
      </c>
      <c r="CW187" s="72" t="str">
        <f>IF(AND(CG187="NEMA",CK187=""),MAX(CW$11:CW186)+1,"")</f>
        <v/>
      </c>
      <c r="CX187" t="s">
        <v>0</v>
      </c>
      <c r="CY187" s="152" t="str">
        <f t="shared" si="170"/>
        <v>Ž</v>
      </c>
      <c r="CZ187" t="s">
        <v>0</v>
      </c>
      <c r="DA187" s="62" t="str">
        <f t="shared" si="171"/>
        <v/>
      </c>
      <c r="DB187" s="79" t="str">
        <f t="shared" si="172"/>
        <v/>
      </c>
      <c r="DC187" t="s">
        <v>0</v>
      </c>
      <c r="DD187" s="23" t="str">
        <f t="shared" si="203"/>
        <v/>
      </c>
      <c r="DE187" s="57" t="s">
        <v>0</v>
      </c>
      <c r="DF187" s="95" t="str">
        <f t="shared" si="173"/>
        <v>ime-pre-klu-kat</v>
      </c>
      <c r="DG187" s="57" t="s">
        <v>0</v>
      </c>
      <c r="DH187" s="68">
        <f>IF(BZ187="","",MAX(DH$11:DH186)+1)</f>
        <v>1145</v>
      </c>
      <c r="DI187" s="86">
        <f t="shared" si="174"/>
        <v>1007</v>
      </c>
      <c r="DJ187" s="86">
        <f t="shared" si="204"/>
        <v>1895</v>
      </c>
      <c r="DK187" s="86">
        <f t="shared" si="175"/>
        <v>3544</v>
      </c>
      <c r="DL187" s="86">
        <f t="shared" si="176"/>
        <v>1</v>
      </c>
      <c r="DM187" s="86">
        <f t="shared" si="177"/>
        <v>1</v>
      </c>
      <c r="DN187" s="86">
        <f t="shared" si="205"/>
        <v>1</v>
      </c>
      <c r="DO187" s="86"/>
      <c r="DP187" s="86"/>
      <c r="DQ187" s="86"/>
      <c r="DR187" s="63" t="e">
        <f>IF(#REF!="","",#REF!)</f>
        <v>#REF!</v>
      </c>
      <c r="DS187" s="57" t="s">
        <v>0</v>
      </c>
    </row>
    <row r="188" spans="1:123" x14ac:dyDescent="0.25">
      <c r="A188" t="s">
        <v>0</v>
      </c>
      <c r="B188" s="62" t="str">
        <f>IF(csv!E179="","",csv!S179)</f>
        <v>Ž21B</v>
      </c>
      <c r="C188" s="36" t="s">
        <v>0</v>
      </c>
      <c r="D188" s="36" t="str">
        <f>IF(csv!E179="","",csv!E179)</f>
        <v>Andrea</v>
      </c>
      <c r="E188" s="36" t="str">
        <f>IF(csv!D179="","",csv!D179)</f>
        <v>Hribar</v>
      </c>
      <c r="F188" s="36" t="s">
        <v>0</v>
      </c>
      <c r="G188" s="86" t="str">
        <f>IF(csv!L179="","",csv!L179)</f>
        <v>62:40</v>
      </c>
      <c r="H188" s="86" t="str">
        <f>IF(csv!M179="","",csv!M179)</f>
        <v>0</v>
      </c>
      <c r="I188" s="36" t="s">
        <v>0</v>
      </c>
      <c r="J188" s="36" t="str">
        <f>IF(csv!O179="","",csv!O179)</f>
        <v>Vihor</v>
      </c>
      <c r="K188" s="36" t="str">
        <f>IF(csv!P179="","",csv!P179)</f>
        <v>OK Vihor</v>
      </c>
      <c r="L188" s="36" t="s">
        <v>0</v>
      </c>
      <c r="M188" s="79" t="str">
        <f>IF(csv!Q179="","",csv!Q179)</f>
        <v>CRO</v>
      </c>
      <c r="N188" s="57" t="s">
        <v>0</v>
      </c>
      <c r="O188" s="62" t="str">
        <f>IF(csv!E179="","",csv!S179)</f>
        <v>Ž21B</v>
      </c>
      <c r="P188" s="86">
        <f>IF(O188="","",IF(COUNTIF(O$11:O187,O188)=0,P187+1,P187))</f>
        <v>18</v>
      </c>
      <c r="Q188" s="102">
        <f t="shared" si="152"/>
        <v>118</v>
      </c>
      <c r="R188" s="103" t="str" cm="1">
        <f t="array" ref="R188">IF(S188="","",INDEX(natjecanjeStaze_naziv,MATCH(S188,natjecanjeStaze_stazaId,0)))</f>
        <v>Ž16 – Ž21B</v>
      </c>
      <c r="S188" s="63">
        <f t="shared" si="153"/>
        <v>1007</v>
      </c>
      <c r="T188" s="57" t="s">
        <v>0</v>
      </c>
      <c r="U188" s="191" t="str">
        <f t="shared" si="154"/>
        <v>Ž21B</v>
      </c>
      <c r="V188" s="57" t="s">
        <v>0</v>
      </c>
      <c r="W188" s="62" t="str">
        <f t="shared" si="178"/>
        <v>CRO</v>
      </c>
      <c r="X188" s="86">
        <f t="shared" si="155"/>
        <v>1</v>
      </c>
      <c r="Y188" s="36" t="str">
        <f t="shared" si="179"/>
        <v/>
      </c>
      <c r="Z188" s="79" t="str">
        <f>IF(Y188="","",MAX(Z$11:Z187)+1)</f>
        <v/>
      </c>
      <c r="AA188" s="57" t="s">
        <v>0</v>
      </c>
      <c r="AB188" s="149"/>
      <c r="AC188" s="57" t="s">
        <v>0</v>
      </c>
      <c r="AD188" s="23" t="str">
        <f t="shared" si="180"/>
        <v/>
      </c>
      <c r="AE188" s="57" t="s">
        <v>0</v>
      </c>
      <c r="AF188" s="191" t="str">
        <f t="shared" si="181"/>
        <v>CRO</v>
      </c>
      <c r="AG188" s="57" t="s">
        <v>0</v>
      </c>
      <c r="AH188" s="62" t="str">
        <f t="shared" si="182"/>
        <v>Vihor</v>
      </c>
      <c r="AI188" s="36" t="str">
        <f t="shared" si="183"/>
        <v>OK Vihor</v>
      </c>
      <c r="AJ188" s="86" t="str">
        <f t="shared" si="156"/>
        <v/>
      </c>
      <c r="AK188" s="36" t="str" cm="1">
        <f t="array" ref="AK188">IF(AJ188="",""&amp;AI188,IF(AJ188="NEMA",AI188,INDEX(klub_naziv,MATCH(INDEX(klubAlias_klubId,AJ188),klub_id,0))))</f>
        <v>OK Vihor</v>
      </c>
      <c r="AL188" s="36" t="str" cm="1">
        <f t="array" ref="AL188">IFERROR(INDEX(registarNatjecatelji,CG188,4),"")</f>
        <v>OK Vihor</v>
      </c>
      <c r="AM188" s="105" t="str">
        <f t="shared" si="184"/>
        <v/>
      </c>
      <c r="AN188" s="79" t="str">
        <f t="shared" si="185"/>
        <v>OK Vihor</v>
      </c>
      <c r="AO188" s="57" t="s">
        <v>0</v>
      </c>
      <c r="AP188" s="95" t="str">
        <f>IF(AJ188&lt;&gt;"NEMA","",IF(IFERROR(MATCH(AI188,AI$11:AI187,0),0)&lt;&gt;0,"",AI188))</f>
        <v/>
      </c>
      <c r="AQ188" s="57" t="s">
        <v>0</v>
      </c>
      <c r="AR188" s="149"/>
      <c r="AS188" s="57" t="s">
        <v>0</v>
      </c>
      <c r="AT188" s="62" t="str">
        <f t="shared" si="186"/>
        <v/>
      </c>
      <c r="AU188" s="36" t="str">
        <f>IF(AT188="","",MAX(AU$11:AU187)+1)</f>
        <v/>
      </c>
      <c r="AV188" s="36" t="str">
        <f t="shared" si="187"/>
        <v/>
      </c>
      <c r="AW188" s="36" t="str">
        <f t="shared" si="188"/>
        <v/>
      </c>
      <c r="AX188" s="36" t="str">
        <f>IF(AR188="","",MAX(AX$11:AX187)+1)</f>
        <v/>
      </c>
      <c r="AY188" s="103" t="str">
        <f t="shared" si="189"/>
        <v/>
      </c>
      <c r="AZ188" s="79" t="str">
        <f t="shared" si="190"/>
        <v/>
      </c>
      <c r="BA188" s="57" t="s">
        <v>0</v>
      </c>
      <c r="BB188" s="23" t="str">
        <f t="shared" si="191"/>
        <v/>
      </c>
      <c r="BC188" s="57" t="s">
        <v>0</v>
      </c>
      <c r="BD188" s="191" t="str">
        <f t="shared" si="192"/>
        <v>OK Vihor</v>
      </c>
      <c r="BE188" s="57" t="s">
        <v>0</v>
      </c>
      <c r="BF188" s="68" t="str">
        <f t="shared" si="193"/>
        <v>62:40</v>
      </c>
      <c r="BG188" s="102" t="str">
        <f t="shared" si="194"/>
        <v>0</v>
      </c>
      <c r="BH188" s="238">
        <f t="shared" si="195"/>
        <v>3760</v>
      </c>
      <c r="BI188" s="239">
        <f t="shared" si="157"/>
        <v>1</v>
      </c>
      <c r="BJ188" s="57" t="s">
        <v>0</v>
      </c>
      <c r="BK188" s="62" t="str">
        <f t="shared" si="196"/>
        <v>Andrea</v>
      </c>
      <c r="BL188" s="36" t="str">
        <f t="shared" si="197"/>
        <v>Hribar</v>
      </c>
      <c r="BM188" s="86">
        <f t="shared" si="158"/>
        <v>1943</v>
      </c>
      <c r="BN188" s="86" t="str">
        <f t="shared" si="159"/>
        <v/>
      </c>
      <c r="BO188" s="36" t="str">
        <f t="shared" si="160"/>
        <v>Andrea</v>
      </c>
      <c r="BP188" s="79" t="str">
        <f t="shared" si="161"/>
        <v>Hribar</v>
      </c>
      <c r="BQ188" s="57" t="s">
        <v>0</v>
      </c>
      <c r="BR188" s="95" t="str">
        <f t="shared" si="162"/>
        <v/>
      </c>
      <c r="BS188" s="57" t="s">
        <v>0</v>
      </c>
      <c r="BT188" s="23" t="str">
        <f>IF(OR(BB188&lt;&gt;"NEMA",BR188&lt;&gt;""),"","SELECT '"&amp;BA188&amp;"',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8" s="57" t="s">
        <v>0</v>
      </c>
      <c r="BV188" s="172"/>
      <c r="BW188" s="172"/>
      <c r="BX188" s="172"/>
      <c r="BY188" s="57" t="s">
        <v>0</v>
      </c>
      <c r="BZ188" s="62" t="str">
        <f t="shared" si="163"/>
        <v>Andrea – Hribar – OK Vihor – Ž21B</v>
      </c>
      <c r="CA188" s="63">
        <f t="shared" si="198"/>
        <v>692</v>
      </c>
      <c r="CB188" s="57" t="s">
        <v>0</v>
      </c>
      <c r="CC188" s="62" t="str">
        <f t="shared" si="164"/>
        <v>Andrea – Hribar – OK Vihor</v>
      </c>
      <c r="CD188" s="63">
        <f t="shared" si="199"/>
        <v>692</v>
      </c>
      <c r="CE188" s="57" t="s">
        <v>0</v>
      </c>
      <c r="CF188" s="62" t="str">
        <f t="shared" si="165"/>
        <v>Andrea – Hribar</v>
      </c>
      <c r="CG188" s="63">
        <f t="shared" si="200"/>
        <v>692</v>
      </c>
      <c r="CH188" s="57" t="s">
        <v>0</v>
      </c>
      <c r="CI188" s="68">
        <f t="shared" si="201"/>
        <v>692</v>
      </c>
      <c r="CJ188" s="86" cm="1">
        <f t="array" ref="CJ188">IF(CI188="","",INDEX(imePrezime_id,CI188,0))</f>
        <v>1943</v>
      </c>
      <c r="CK188" s="63" t="str">
        <f t="shared" si="166"/>
        <v/>
      </c>
      <c r="CL188" s="57" t="s">
        <v>0</v>
      </c>
      <c r="CM188" s="23" t="str">
        <f t="shared" si="167"/>
        <v/>
      </c>
      <c r="CN188" s="57" t="s">
        <v>0</v>
      </c>
      <c r="CO188" s="149"/>
      <c r="CP188" s="57" t="s">
        <v>0</v>
      </c>
      <c r="CQ188" s="62" t="str">
        <f t="shared" si="168"/>
        <v/>
      </c>
      <c r="CR188" s="86" t="str">
        <f>IF(CO188="","",MAX(CR$11:CR187)+1)</f>
        <v/>
      </c>
      <c r="CS188" s="63" t="str">
        <f t="shared" si="169"/>
        <v/>
      </c>
      <c r="CT188" s="57" t="s">
        <v>0</v>
      </c>
      <c r="CU188" s="23" t="str">
        <f t="shared" si="202"/>
        <v/>
      </c>
      <c r="CV188" s="57" t="s">
        <v>0</v>
      </c>
      <c r="CW188" s="72" t="str">
        <f>IF(AND(CG188="NEMA",CK188=""),MAX(CW$11:CW187)+1,"")</f>
        <v/>
      </c>
      <c r="CX188" t="s">
        <v>0</v>
      </c>
      <c r="CY188" s="152" t="str">
        <f t="shared" si="170"/>
        <v>Ž</v>
      </c>
      <c r="CZ188" t="s">
        <v>0</v>
      </c>
      <c r="DA188" s="62" t="str">
        <f t="shared" si="171"/>
        <v/>
      </c>
      <c r="DB188" s="79" t="str">
        <f t="shared" si="172"/>
        <v/>
      </c>
      <c r="DC188" t="s">
        <v>0</v>
      </c>
      <c r="DD188" s="23" t="str">
        <f t="shared" si="203"/>
        <v/>
      </c>
      <c r="DE188" s="57" t="s">
        <v>0</v>
      </c>
      <c r="DF188" s="95" t="str">
        <f t="shared" si="173"/>
        <v>ime-pre-klu-kat</v>
      </c>
      <c r="DG188" s="57" t="s">
        <v>0</v>
      </c>
      <c r="DH188" s="68">
        <f>IF(BZ188="","",MAX(DH$11:DH187)+1)</f>
        <v>1146</v>
      </c>
      <c r="DI188" s="86">
        <f t="shared" si="174"/>
        <v>1007</v>
      </c>
      <c r="DJ188" s="86">
        <f t="shared" si="204"/>
        <v>1943</v>
      </c>
      <c r="DK188" s="86">
        <f t="shared" si="175"/>
        <v>3760</v>
      </c>
      <c r="DL188" s="86">
        <f t="shared" si="176"/>
        <v>1</v>
      </c>
      <c r="DM188" s="86">
        <f t="shared" si="177"/>
        <v>1</v>
      </c>
      <c r="DN188" s="86">
        <f t="shared" si="205"/>
        <v>1</v>
      </c>
      <c r="DO188" s="86"/>
      <c r="DP188" s="86"/>
      <c r="DQ188" s="86"/>
      <c r="DR188" s="63" t="e">
        <f>IF(#REF!="","",#REF!)</f>
        <v>#REF!</v>
      </c>
      <c r="DS188" s="57" t="s">
        <v>0</v>
      </c>
    </row>
    <row r="189" spans="1:123" x14ac:dyDescent="0.25">
      <c r="A189" t="s">
        <v>0</v>
      </c>
      <c r="B189" s="62" t="str">
        <f>IF(csv!E180="","",csv!S180)</f>
        <v>Ž21B</v>
      </c>
      <c r="C189" s="36" t="s">
        <v>0</v>
      </c>
      <c r="D189" s="36" t="str">
        <f>IF(csv!E180="","",csv!E180)</f>
        <v>Hana</v>
      </c>
      <c r="E189" s="36" t="str">
        <f>IF(csv!D180="","",csv!D180)</f>
        <v>Glušica</v>
      </c>
      <c r="F189" s="36" t="s">
        <v>0</v>
      </c>
      <c r="G189" s="86" t="str">
        <f>IF(csv!L180="","",csv!L180)</f>
        <v>63:58</v>
      </c>
      <c r="H189" s="86" t="str">
        <f>IF(csv!M180="","",csv!M180)</f>
        <v>0</v>
      </c>
      <c r="I189" s="36" t="s">
        <v>0</v>
      </c>
      <c r="J189" s="36" t="str">
        <f>IF(csv!O180="","",csv!O180)</f>
        <v>KAP</v>
      </c>
      <c r="K189" s="36" t="str">
        <f>IF(csv!P180="","",csv!P180)</f>
        <v>OK Kapela</v>
      </c>
      <c r="L189" s="36" t="s">
        <v>0</v>
      </c>
      <c r="M189" s="79" t="str">
        <f>IF(csv!Q180="","",csv!Q180)</f>
        <v>CRO</v>
      </c>
      <c r="N189" s="57" t="s">
        <v>0</v>
      </c>
      <c r="O189" s="62" t="str">
        <f>IF(csv!E180="","",csv!S180)</f>
        <v>Ž21B</v>
      </c>
      <c r="P189" s="86">
        <f>IF(O189="","",IF(COUNTIF(O$11:O188,O189)=0,P188+1,P188))</f>
        <v>18</v>
      </c>
      <c r="Q189" s="102">
        <f t="shared" si="152"/>
        <v>118</v>
      </c>
      <c r="R189" s="103" t="str" cm="1">
        <f t="array" ref="R189">IF(S189="","",INDEX(natjecanjeStaze_naziv,MATCH(S189,natjecanjeStaze_stazaId,0)))</f>
        <v>Ž16 – Ž21B</v>
      </c>
      <c r="S189" s="63">
        <f t="shared" si="153"/>
        <v>1007</v>
      </c>
      <c r="T189" s="57" t="s">
        <v>0</v>
      </c>
      <c r="U189" s="191" t="str">
        <f t="shared" si="154"/>
        <v>Ž21B</v>
      </c>
      <c r="V189" s="57" t="s">
        <v>0</v>
      </c>
      <c r="W189" s="62" t="str">
        <f t="shared" si="178"/>
        <v>CRO</v>
      </c>
      <c r="X189" s="86">
        <f t="shared" si="155"/>
        <v>1</v>
      </c>
      <c r="Y189" s="36" t="str">
        <f t="shared" si="179"/>
        <v/>
      </c>
      <c r="Z189" s="79" t="str">
        <f>IF(Y189="","",MAX(Z$11:Z188)+1)</f>
        <v/>
      </c>
      <c r="AA189" s="57" t="s">
        <v>0</v>
      </c>
      <c r="AB189" s="149"/>
      <c r="AC189" s="57" t="s">
        <v>0</v>
      </c>
      <c r="AD189" s="23" t="str">
        <f t="shared" si="180"/>
        <v/>
      </c>
      <c r="AE189" s="57" t="s">
        <v>0</v>
      </c>
      <c r="AF189" s="191" t="str">
        <f t="shared" si="181"/>
        <v>CRO</v>
      </c>
      <c r="AG189" s="57" t="s">
        <v>0</v>
      </c>
      <c r="AH189" s="62" t="str">
        <f t="shared" si="182"/>
        <v>KAP</v>
      </c>
      <c r="AI189" s="36" t="str">
        <f t="shared" si="183"/>
        <v>OK Kapela</v>
      </c>
      <c r="AJ189" s="86" t="str">
        <f t="shared" si="156"/>
        <v/>
      </c>
      <c r="AK189" s="36" t="str" cm="1">
        <f t="array" ref="AK189">IF(AJ189="",""&amp;AI189,IF(AJ189="NEMA",AI189,INDEX(klub_naziv,MATCH(INDEX(klubAlias_klubId,AJ189),klub_id,0))))</f>
        <v>OK Kapela</v>
      </c>
      <c r="AL189" s="36" t="str" cm="1">
        <f t="array" ref="AL189">IFERROR(INDEX(registarNatjecatelji,CG189,4),"")</f>
        <v>OK Kapela</v>
      </c>
      <c r="AM189" s="105" t="str">
        <f t="shared" si="184"/>
        <v/>
      </c>
      <c r="AN189" s="79" t="str">
        <f t="shared" si="185"/>
        <v>OK Kapela</v>
      </c>
      <c r="AO189" s="57" t="s">
        <v>0</v>
      </c>
      <c r="AP189" s="95" t="str">
        <f>IF(AJ189&lt;&gt;"NEMA","",IF(IFERROR(MATCH(AI189,AI$11:AI188,0),0)&lt;&gt;0,"",AI189))</f>
        <v/>
      </c>
      <c r="AQ189" s="57" t="s">
        <v>0</v>
      </c>
      <c r="AR189" s="149"/>
      <c r="AS189" s="57" t="s">
        <v>0</v>
      </c>
      <c r="AT189" s="62" t="str">
        <f t="shared" si="186"/>
        <v/>
      </c>
      <c r="AU189" s="36" t="str">
        <f>IF(AT189="","",MAX(AU$11:AU188)+1)</f>
        <v/>
      </c>
      <c r="AV189" s="36" t="str">
        <f t="shared" si="187"/>
        <v/>
      </c>
      <c r="AW189" s="36" t="str">
        <f t="shared" si="188"/>
        <v/>
      </c>
      <c r="AX189" s="36" t="str">
        <f>IF(AR189="","",MAX(AX$11:AX188)+1)</f>
        <v/>
      </c>
      <c r="AY189" s="103" t="str">
        <f t="shared" si="189"/>
        <v/>
      </c>
      <c r="AZ189" s="79" t="str">
        <f t="shared" si="190"/>
        <v/>
      </c>
      <c r="BA189" s="57" t="s">
        <v>0</v>
      </c>
      <c r="BB189" s="23" t="str">
        <f t="shared" si="191"/>
        <v/>
      </c>
      <c r="BC189" s="57" t="s">
        <v>0</v>
      </c>
      <c r="BD189" s="191" t="str">
        <f t="shared" si="192"/>
        <v>OK Kapela</v>
      </c>
      <c r="BE189" s="57" t="s">
        <v>0</v>
      </c>
      <c r="BF189" s="68" t="str">
        <f t="shared" si="193"/>
        <v>63:58</v>
      </c>
      <c r="BG189" s="102" t="str">
        <f t="shared" si="194"/>
        <v>0</v>
      </c>
      <c r="BH189" s="238">
        <f t="shared" si="195"/>
        <v>3838</v>
      </c>
      <c r="BI189" s="239">
        <f t="shared" si="157"/>
        <v>1</v>
      </c>
      <c r="BJ189" s="57" t="s">
        <v>0</v>
      </c>
      <c r="BK189" s="62" t="str">
        <f t="shared" si="196"/>
        <v>Hana</v>
      </c>
      <c r="BL189" s="36" t="str">
        <f t="shared" si="197"/>
        <v>Glušica</v>
      </c>
      <c r="BM189" s="86">
        <f t="shared" si="158"/>
        <v>1857</v>
      </c>
      <c r="BN189" s="86" t="str">
        <f t="shared" si="159"/>
        <v/>
      </c>
      <c r="BO189" s="36" t="str">
        <f t="shared" si="160"/>
        <v>Hana</v>
      </c>
      <c r="BP189" s="79" t="str">
        <f t="shared" si="161"/>
        <v>Glušica</v>
      </c>
      <c r="BQ189" s="57" t="s">
        <v>0</v>
      </c>
      <c r="BR189" s="95" t="str">
        <f t="shared" si="162"/>
        <v/>
      </c>
      <c r="BS189" s="57" t="s">
        <v>0</v>
      </c>
      <c r="BT189" s="23" t="str">
        <f>IF(OR(BB189&lt;&gt;"NEMA",BR189&lt;&gt;""),"","SELECT '"&amp;BA189&amp;"',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89" s="57" t="s">
        <v>0</v>
      </c>
      <c r="BV189" s="172"/>
      <c r="BW189" s="172"/>
      <c r="BX189" s="172"/>
      <c r="BY189" s="57" t="s">
        <v>0</v>
      </c>
      <c r="BZ189" s="62" t="str">
        <f t="shared" si="163"/>
        <v>Hana – Glušica – OK Kapela – Ž21B</v>
      </c>
      <c r="CA189" s="63">
        <f t="shared" si="198"/>
        <v>243</v>
      </c>
      <c r="CB189" s="57" t="s">
        <v>0</v>
      </c>
      <c r="CC189" s="62" t="str">
        <f t="shared" si="164"/>
        <v>Hana – Glušica – OK Kapela</v>
      </c>
      <c r="CD189" s="63">
        <f t="shared" si="199"/>
        <v>243</v>
      </c>
      <c r="CE189" s="57" t="s">
        <v>0</v>
      </c>
      <c r="CF189" s="62" t="str">
        <f t="shared" si="165"/>
        <v>Hana – Glušica</v>
      </c>
      <c r="CG189" s="63">
        <f t="shared" si="200"/>
        <v>243</v>
      </c>
      <c r="CH189" s="57" t="s">
        <v>0</v>
      </c>
      <c r="CI189" s="68">
        <f t="shared" si="201"/>
        <v>243</v>
      </c>
      <c r="CJ189" s="86" cm="1">
        <f t="array" ref="CJ189">IF(CI189="","",INDEX(imePrezime_id,CI189,0))</f>
        <v>1857</v>
      </c>
      <c r="CK189" s="63" t="str">
        <f t="shared" si="166"/>
        <v/>
      </c>
      <c r="CL189" s="57" t="s">
        <v>0</v>
      </c>
      <c r="CM189" s="23" t="str">
        <f t="shared" si="167"/>
        <v/>
      </c>
      <c r="CN189" s="57" t="s">
        <v>0</v>
      </c>
      <c r="CO189" s="149"/>
      <c r="CP189" s="57" t="s">
        <v>0</v>
      </c>
      <c r="CQ189" s="62" t="str">
        <f t="shared" si="168"/>
        <v/>
      </c>
      <c r="CR189" s="86" t="str">
        <f>IF(CO189="","",MAX(CR$11:CR188)+1)</f>
        <v/>
      </c>
      <c r="CS189" s="63" t="str">
        <f t="shared" si="169"/>
        <v/>
      </c>
      <c r="CT189" s="57" t="s">
        <v>0</v>
      </c>
      <c r="CU189" s="23" t="str">
        <f t="shared" si="202"/>
        <v/>
      </c>
      <c r="CV189" s="57" t="s">
        <v>0</v>
      </c>
      <c r="CW189" s="72" t="str">
        <f>IF(AND(CG189="NEMA",CK189=""),MAX(CW$11:CW188)+1,"")</f>
        <v/>
      </c>
      <c r="CX189" t="s">
        <v>0</v>
      </c>
      <c r="CY189" s="152" t="str">
        <f t="shared" si="170"/>
        <v>Ž</v>
      </c>
      <c r="CZ189" t="s">
        <v>0</v>
      </c>
      <c r="DA189" s="62" t="str">
        <f t="shared" si="171"/>
        <v/>
      </c>
      <c r="DB189" s="79" t="str">
        <f t="shared" si="172"/>
        <v/>
      </c>
      <c r="DC189" t="s">
        <v>0</v>
      </c>
      <c r="DD189" s="23" t="str">
        <f t="shared" si="203"/>
        <v/>
      </c>
      <c r="DE189" s="57" t="s">
        <v>0</v>
      </c>
      <c r="DF189" s="95" t="str">
        <f t="shared" si="173"/>
        <v>ime-pre-klu-kat</v>
      </c>
      <c r="DG189" s="57" t="s">
        <v>0</v>
      </c>
      <c r="DH189" s="68">
        <f>IF(BZ189="","",MAX(DH$11:DH188)+1)</f>
        <v>1147</v>
      </c>
      <c r="DI189" s="86">
        <f t="shared" si="174"/>
        <v>1007</v>
      </c>
      <c r="DJ189" s="86">
        <f t="shared" si="204"/>
        <v>1857</v>
      </c>
      <c r="DK189" s="86">
        <f t="shared" si="175"/>
        <v>3838</v>
      </c>
      <c r="DL189" s="86">
        <f t="shared" si="176"/>
        <v>1</v>
      </c>
      <c r="DM189" s="86">
        <f t="shared" si="177"/>
        <v>1</v>
      </c>
      <c r="DN189" s="86">
        <f t="shared" si="205"/>
        <v>1</v>
      </c>
      <c r="DO189" s="86"/>
      <c r="DP189" s="86"/>
      <c r="DQ189" s="86"/>
      <c r="DR189" s="63" t="e">
        <f>IF(#REF!="","",#REF!)</f>
        <v>#REF!</v>
      </c>
      <c r="DS189" s="57" t="s">
        <v>0</v>
      </c>
    </row>
    <row r="190" spans="1:123" x14ac:dyDescent="0.25">
      <c r="A190" t="s">
        <v>0</v>
      </c>
      <c r="B190" s="62" t="str">
        <f>IF(csv!E181="","",csv!S181)</f>
        <v>Ž21B</v>
      </c>
      <c r="C190" s="36" t="s">
        <v>0</v>
      </c>
      <c r="D190" s="36" t="str">
        <f>IF(csv!E181="","",csv!E181)</f>
        <v>Olga</v>
      </c>
      <c r="E190" s="36" t="str">
        <f>IF(csv!D181="","",csv!D181)</f>
        <v>Zaitseva</v>
      </c>
      <c r="F190" s="36" t="s">
        <v>0</v>
      </c>
      <c r="G190" s="86" t="str">
        <f>IF(csv!L181="","",csv!L181)</f>
        <v>64:39</v>
      </c>
      <c r="H190" s="86" t="str">
        <f>IF(csv!M181="","",csv!M181)</f>
        <v>0</v>
      </c>
      <c r="I190" s="36" t="s">
        <v>0</v>
      </c>
      <c r="J190" s="36" t="str">
        <f>IF(csv!O181="","",csv!O181)</f>
        <v>Vihor</v>
      </c>
      <c r="K190" s="36" t="str">
        <f>IF(csv!P181="","",csv!P181)</f>
        <v>OK Vihor</v>
      </c>
      <c r="L190" s="36" t="s">
        <v>0</v>
      </c>
      <c r="M190" s="79" t="str">
        <f>IF(csv!Q181="","",csv!Q181)</f>
        <v>CRO</v>
      </c>
      <c r="N190" s="57" t="s">
        <v>0</v>
      </c>
      <c r="O190" s="62" t="str">
        <f>IF(csv!E181="","",csv!S181)</f>
        <v>Ž21B</v>
      </c>
      <c r="P190" s="86">
        <f>IF(O190="","",IF(COUNTIF(O$11:O189,O190)=0,P189+1,P189))</f>
        <v>18</v>
      </c>
      <c r="Q190" s="102">
        <f t="shared" si="152"/>
        <v>118</v>
      </c>
      <c r="R190" s="103" t="str" cm="1">
        <f t="array" ref="R190">IF(S190="","",INDEX(natjecanjeStaze_naziv,MATCH(S190,natjecanjeStaze_stazaId,0)))</f>
        <v>Ž16 – Ž21B</v>
      </c>
      <c r="S190" s="63">
        <f t="shared" si="153"/>
        <v>1007</v>
      </c>
      <c r="T190" s="57" t="s">
        <v>0</v>
      </c>
      <c r="U190" s="191" t="str">
        <f t="shared" si="154"/>
        <v>Ž21B</v>
      </c>
      <c r="V190" s="57" t="s">
        <v>0</v>
      </c>
      <c r="W190" s="62" t="str">
        <f t="shared" si="178"/>
        <v>CRO</v>
      </c>
      <c r="X190" s="86">
        <f t="shared" si="155"/>
        <v>1</v>
      </c>
      <c r="Y190" s="36" t="str">
        <f t="shared" si="179"/>
        <v/>
      </c>
      <c r="Z190" s="79" t="str">
        <f>IF(Y190="","",MAX(Z$11:Z189)+1)</f>
        <v/>
      </c>
      <c r="AA190" s="57" t="s">
        <v>0</v>
      </c>
      <c r="AB190" s="149"/>
      <c r="AC190" s="57" t="s">
        <v>0</v>
      </c>
      <c r="AD190" s="23" t="str">
        <f t="shared" si="180"/>
        <v/>
      </c>
      <c r="AE190" s="57" t="s">
        <v>0</v>
      </c>
      <c r="AF190" s="191" t="str">
        <f t="shared" si="181"/>
        <v>CRO</v>
      </c>
      <c r="AG190" s="57" t="s">
        <v>0</v>
      </c>
      <c r="AH190" s="62" t="str">
        <f t="shared" si="182"/>
        <v>Vihor</v>
      </c>
      <c r="AI190" s="36" t="str">
        <f t="shared" si="183"/>
        <v>OK Vihor</v>
      </c>
      <c r="AJ190" s="86" t="str">
        <f t="shared" si="156"/>
        <v/>
      </c>
      <c r="AK190" s="36" t="str" cm="1">
        <f t="array" ref="AK190">IF(AJ190="",""&amp;AI190,IF(AJ190="NEMA",AI190,INDEX(klub_naziv,MATCH(INDEX(klubAlias_klubId,AJ190),klub_id,0))))</f>
        <v>OK Vihor</v>
      </c>
      <c r="AL190" s="36" t="str" cm="1">
        <f t="array" ref="AL190">IFERROR(INDEX(registarNatjecatelji,CG190,4),"")</f>
        <v>OK Vihor</v>
      </c>
      <c r="AM190" s="105" t="str">
        <f t="shared" si="184"/>
        <v/>
      </c>
      <c r="AN190" s="79" t="str">
        <f t="shared" si="185"/>
        <v>OK Vihor</v>
      </c>
      <c r="AO190" s="57" t="s">
        <v>0</v>
      </c>
      <c r="AP190" s="95" t="str">
        <f>IF(AJ190&lt;&gt;"NEMA","",IF(IFERROR(MATCH(AI190,AI$11:AI189,0),0)&lt;&gt;0,"",AI190))</f>
        <v/>
      </c>
      <c r="AQ190" s="57" t="s">
        <v>0</v>
      </c>
      <c r="AR190" s="149"/>
      <c r="AS190" s="57" t="s">
        <v>0</v>
      </c>
      <c r="AT190" s="62" t="str">
        <f t="shared" si="186"/>
        <v/>
      </c>
      <c r="AU190" s="36" t="str">
        <f>IF(AT190="","",MAX(AU$11:AU189)+1)</f>
        <v/>
      </c>
      <c r="AV190" s="36" t="str">
        <f t="shared" si="187"/>
        <v/>
      </c>
      <c r="AW190" s="36" t="str">
        <f t="shared" si="188"/>
        <v/>
      </c>
      <c r="AX190" s="36" t="str">
        <f>IF(AR190="","",MAX(AX$11:AX189)+1)</f>
        <v/>
      </c>
      <c r="AY190" s="103" t="str">
        <f t="shared" si="189"/>
        <v/>
      </c>
      <c r="AZ190" s="79" t="str">
        <f t="shared" si="190"/>
        <v/>
      </c>
      <c r="BA190" s="57" t="s">
        <v>0</v>
      </c>
      <c r="BB190" s="23" t="str">
        <f t="shared" si="191"/>
        <v/>
      </c>
      <c r="BC190" s="57" t="s">
        <v>0</v>
      </c>
      <c r="BD190" s="191" t="str">
        <f t="shared" si="192"/>
        <v>OK Vihor</v>
      </c>
      <c r="BE190" s="57" t="s">
        <v>0</v>
      </c>
      <c r="BF190" s="68" t="str">
        <f t="shared" si="193"/>
        <v>64:39</v>
      </c>
      <c r="BG190" s="102" t="str">
        <f t="shared" si="194"/>
        <v>0</v>
      </c>
      <c r="BH190" s="238">
        <f t="shared" si="195"/>
        <v>3879</v>
      </c>
      <c r="BI190" s="239">
        <f t="shared" si="157"/>
        <v>1</v>
      </c>
      <c r="BJ190" s="57" t="s">
        <v>0</v>
      </c>
      <c r="BK190" s="62" t="str">
        <f t="shared" si="196"/>
        <v>Olga</v>
      </c>
      <c r="BL190" s="36" t="str">
        <f t="shared" si="197"/>
        <v>Zaitseva</v>
      </c>
      <c r="BM190" s="86">
        <f t="shared" si="158"/>
        <v>1912</v>
      </c>
      <c r="BN190" s="86" t="str">
        <f t="shared" si="159"/>
        <v/>
      </c>
      <c r="BO190" s="36" t="str">
        <f t="shared" si="160"/>
        <v>Olga</v>
      </c>
      <c r="BP190" s="79" t="str">
        <f t="shared" si="161"/>
        <v>Zaitseva</v>
      </c>
      <c r="BQ190" s="57" t="s">
        <v>0</v>
      </c>
      <c r="BR190" s="95" t="str">
        <f t="shared" si="162"/>
        <v/>
      </c>
      <c r="BS190" s="57" t="s">
        <v>0</v>
      </c>
      <c r="BT190" s="23" t="str">
        <f>IF(OR(BB190&lt;&gt;"NEMA",BR190&lt;&gt;""),"","SELECT '"&amp;BA190&amp;"',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0" s="57" t="s">
        <v>0</v>
      </c>
      <c r="BV190" s="172"/>
      <c r="BW190" s="172"/>
      <c r="BX190" s="172"/>
      <c r="BY190" s="57" t="s">
        <v>0</v>
      </c>
      <c r="BZ190" s="62" t="str">
        <f t="shared" si="163"/>
        <v>Olga – Zaitseva – OK Vihor – Ž21B</v>
      </c>
      <c r="CA190" s="63">
        <f t="shared" si="198"/>
        <v>939</v>
      </c>
      <c r="CB190" s="57" t="s">
        <v>0</v>
      </c>
      <c r="CC190" s="62" t="str">
        <f t="shared" si="164"/>
        <v>Olga – Zaitseva – OK Vihor</v>
      </c>
      <c r="CD190" s="63">
        <f t="shared" si="199"/>
        <v>939</v>
      </c>
      <c r="CE190" s="57" t="s">
        <v>0</v>
      </c>
      <c r="CF190" s="62" t="str">
        <f t="shared" si="165"/>
        <v>Olga – Zaitseva</v>
      </c>
      <c r="CG190" s="63">
        <f t="shared" si="200"/>
        <v>939</v>
      </c>
      <c r="CH190" s="57" t="s">
        <v>0</v>
      </c>
      <c r="CI190" s="68">
        <f t="shared" si="201"/>
        <v>939</v>
      </c>
      <c r="CJ190" s="86" cm="1">
        <f t="array" ref="CJ190">IF(CI190="","",INDEX(imePrezime_id,CI190,0))</f>
        <v>1912</v>
      </c>
      <c r="CK190" s="63" t="str">
        <f t="shared" si="166"/>
        <v/>
      </c>
      <c r="CL190" s="57" t="s">
        <v>0</v>
      </c>
      <c r="CM190" s="23" t="str">
        <f t="shared" si="167"/>
        <v/>
      </c>
      <c r="CN190" s="57" t="s">
        <v>0</v>
      </c>
      <c r="CO190" s="149"/>
      <c r="CP190" s="57" t="s">
        <v>0</v>
      </c>
      <c r="CQ190" s="62" t="str">
        <f t="shared" si="168"/>
        <v/>
      </c>
      <c r="CR190" s="86" t="str">
        <f>IF(CO190="","",MAX(CR$11:CR189)+1)</f>
        <v/>
      </c>
      <c r="CS190" s="63" t="str">
        <f t="shared" si="169"/>
        <v/>
      </c>
      <c r="CT190" s="57" t="s">
        <v>0</v>
      </c>
      <c r="CU190" s="23" t="str">
        <f t="shared" si="202"/>
        <v/>
      </c>
      <c r="CV190" s="57" t="s">
        <v>0</v>
      </c>
      <c r="CW190" s="72" t="str">
        <f>IF(AND(CG190="NEMA",CK190=""),MAX(CW$11:CW189)+1,"")</f>
        <v/>
      </c>
      <c r="CX190" t="s">
        <v>0</v>
      </c>
      <c r="CY190" s="152" t="str">
        <f t="shared" si="170"/>
        <v>Ž</v>
      </c>
      <c r="CZ190" t="s">
        <v>0</v>
      </c>
      <c r="DA190" s="62" t="str">
        <f t="shared" si="171"/>
        <v/>
      </c>
      <c r="DB190" s="79" t="str">
        <f t="shared" si="172"/>
        <v/>
      </c>
      <c r="DC190" t="s">
        <v>0</v>
      </c>
      <c r="DD190" s="23" t="str">
        <f t="shared" si="203"/>
        <v/>
      </c>
      <c r="DE190" s="57" t="s">
        <v>0</v>
      </c>
      <c r="DF190" s="95" t="str">
        <f t="shared" si="173"/>
        <v>ime-pre-klu-kat</v>
      </c>
      <c r="DG190" s="57" t="s">
        <v>0</v>
      </c>
      <c r="DH190" s="68">
        <f>IF(BZ190="","",MAX(DH$11:DH189)+1)</f>
        <v>1148</v>
      </c>
      <c r="DI190" s="86">
        <f t="shared" si="174"/>
        <v>1007</v>
      </c>
      <c r="DJ190" s="86">
        <f t="shared" si="204"/>
        <v>1912</v>
      </c>
      <c r="DK190" s="86">
        <f t="shared" si="175"/>
        <v>3879</v>
      </c>
      <c r="DL190" s="86">
        <f t="shared" si="176"/>
        <v>1</v>
      </c>
      <c r="DM190" s="86">
        <f t="shared" si="177"/>
        <v>1</v>
      </c>
      <c r="DN190" s="86">
        <f t="shared" si="205"/>
        <v>1</v>
      </c>
      <c r="DO190" s="86"/>
      <c r="DP190" s="86"/>
      <c r="DQ190" s="86"/>
      <c r="DR190" s="63" t="e">
        <f>IF(#REF!="","",#REF!)</f>
        <v>#REF!</v>
      </c>
      <c r="DS190" s="57" t="s">
        <v>0</v>
      </c>
    </row>
    <row r="191" spans="1:123" x14ac:dyDescent="0.25">
      <c r="A191" t="s">
        <v>0</v>
      </c>
      <c r="B191" s="62" t="str">
        <f>IF(csv!E182="","",csv!S182)</f>
        <v>Ž21B</v>
      </c>
      <c r="C191" s="36" t="s">
        <v>0</v>
      </c>
      <c r="D191" s="36" t="str">
        <f>IF(csv!E182="","",csv!E182)</f>
        <v>Martina</v>
      </c>
      <c r="E191" s="36" t="str">
        <f>IF(csv!D182="","",csv!D182)</f>
        <v>Martin</v>
      </c>
      <c r="F191" s="36" t="s">
        <v>0</v>
      </c>
      <c r="G191" s="86" t="str">
        <f>IF(csv!L182="","",csv!L182)</f>
        <v>65:10</v>
      </c>
      <c r="H191" s="86" t="str">
        <f>IF(csv!M182="","",csv!M182)</f>
        <v>0</v>
      </c>
      <c r="I191" s="36" t="s">
        <v>0</v>
      </c>
      <c r="J191" s="36" t="str">
        <f>IF(csv!O182="","",csv!O182)</f>
        <v>KAP</v>
      </c>
      <c r="K191" s="36" t="str">
        <f>IF(csv!P182="","",csv!P182)</f>
        <v>OK Kapela</v>
      </c>
      <c r="L191" s="36" t="s">
        <v>0</v>
      </c>
      <c r="M191" s="79" t="str">
        <f>IF(csv!Q182="","",csv!Q182)</f>
        <v>CRO</v>
      </c>
      <c r="N191" s="57" t="s">
        <v>0</v>
      </c>
      <c r="O191" s="62" t="str">
        <f>IF(csv!E182="","",csv!S182)</f>
        <v>Ž21B</v>
      </c>
      <c r="P191" s="86">
        <f>IF(O191="","",IF(COUNTIF(O$11:O190,O191)=0,P190+1,P190))</f>
        <v>18</v>
      </c>
      <c r="Q191" s="102">
        <f t="shared" si="152"/>
        <v>118</v>
      </c>
      <c r="R191" s="103" t="str" cm="1">
        <f t="array" ref="R191">IF(S191="","",INDEX(natjecanjeStaze_naziv,MATCH(S191,natjecanjeStaze_stazaId,0)))</f>
        <v>Ž16 – Ž21B</v>
      </c>
      <c r="S191" s="63">
        <f t="shared" si="153"/>
        <v>1007</v>
      </c>
      <c r="T191" s="57" t="s">
        <v>0</v>
      </c>
      <c r="U191" s="191" t="str">
        <f t="shared" si="154"/>
        <v>Ž21B</v>
      </c>
      <c r="V191" s="57" t="s">
        <v>0</v>
      </c>
      <c r="W191" s="62" t="str">
        <f t="shared" si="178"/>
        <v>CRO</v>
      </c>
      <c r="X191" s="86">
        <f t="shared" si="155"/>
        <v>1</v>
      </c>
      <c r="Y191" s="36" t="str">
        <f t="shared" si="179"/>
        <v/>
      </c>
      <c r="Z191" s="79" t="str">
        <f>IF(Y191="","",MAX(Z$11:Z190)+1)</f>
        <v/>
      </c>
      <c r="AA191" s="57" t="s">
        <v>0</v>
      </c>
      <c r="AB191" s="149"/>
      <c r="AC191" s="57" t="s">
        <v>0</v>
      </c>
      <c r="AD191" s="23" t="str">
        <f t="shared" si="180"/>
        <v/>
      </c>
      <c r="AE191" s="57" t="s">
        <v>0</v>
      </c>
      <c r="AF191" s="191" t="str">
        <f t="shared" si="181"/>
        <v>CRO</v>
      </c>
      <c r="AG191" s="57" t="s">
        <v>0</v>
      </c>
      <c r="AH191" s="62" t="str">
        <f t="shared" si="182"/>
        <v>KAP</v>
      </c>
      <c r="AI191" s="36" t="str">
        <f t="shared" si="183"/>
        <v>OK Kapela</v>
      </c>
      <c r="AJ191" s="86" t="str">
        <f t="shared" si="156"/>
        <v/>
      </c>
      <c r="AK191" s="36" t="str" cm="1">
        <f t="array" ref="AK191">IF(AJ191="",""&amp;AI191,IF(AJ191="NEMA",AI191,INDEX(klub_naziv,MATCH(INDEX(klubAlias_klubId,AJ191),klub_id,0))))</f>
        <v>OK Kapela</v>
      </c>
      <c r="AL191" s="36" t="str" cm="1">
        <f t="array" ref="AL191">IFERROR(INDEX(registarNatjecatelji,CG191,4),"")</f>
        <v>OK Kapela</v>
      </c>
      <c r="AM191" s="105" t="str">
        <f t="shared" si="184"/>
        <v/>
      </c>
      <c r="AN191" s="79" t="str">
        <f t="shared" si="185"/>
        <v>OK Kapela</v>
      </c>
      <c r="AO191" s="57" t="s">
        <v>0</v>
      </c>
      <c r="AP191" s="95" t="str">
        <f>IF(AJ191&lt;&gt;"NEMA","",IF(IFERROR(MATCH(AI191,AI$11:AI190,0),0)&lt;&gt;0,"",AI191))</f>
        <v/>
      </c>
      <c r="AQ191" s="57" t="s">
        <v>0</v>
      </c>
      <c r="AR191" s="149"/>
      <c r="AS191" s="57" t="s">
        <v>0</v>
      </c>
      <c r="AT191" s="62" t="str">
        <f t="shared" si="186"/>
        <v/>
      </c>
      <c r="AU191" s="36" t="str">
        <f>IF(AT191="","",MAX(AU$11:AU190)+1)</f>
        <v/>
      </c>
      <c r="AV191" s="36" t="str">
        <f t="shared" si="187"/>
        <v/>
      </c>
      <c r="AW191" s="36" t="str">
        <f t="shared" si="188"/>
        <v/>
      </c>
      <c r="AX191" s="36" t="str">
        <f>IF(AR191="","",MAX(AX$11:AX190)+1)</f>
        <v/>
      </c>
      <c r="AY191" s="103" t="str">
        <f t="shared" si="189"/>
        <v/>
      </c>
      <c r="AZ191" s="79" t="str">
        <f t="shared" si="190"/>
        <v/>
      </c>
      <c r="BA191" s="57" t="s">
        <v>0</v>
      </c>
      <c r="BB191" s="23" t="str">
        <f t="shared" si="191"/>
        <v/>
      </c>
      <c r="BC191" s="57" t="s">
        <v>0</v>
      </c>
      <c r="BD191" s="191" t="str">
        <f t="shared" si="192"/>
        <v>OK Kapela</v>
      </c>
      <c r="BE191" s="57" t="s">
        <v>0</v>
      </c>
      <c r="BF191" s="68" t="str">
        <f t="shared" si="193"/>
        <v>65:10</v>
      </c>
      <c r="BG191" s="102" t="str">
        <f t="shared" si="194"/>
        <v>0</v>
      </c>
      <c r="BH191" s="238">
        <f t="shared" si="195"/>
        <v>3910</v>
      </c>
      <c r="BI191" s="239">
        <f t="shared" si="157"/>
        <v>1</v>
      </c>
      <c r="BJ191" s="57" t="s">
        <v>0</v>
      </c>
      <c r="BK191" s="62" t="str">
        <f t="shared" si="196"/>
        <v>Martina</v>
      </c>
      <c r="BL191" s="36" t="str">
        <f t="shared" si="197"/>
        <v>Martin</v>
      </c>
      <c r="BM191" s="86">
        <f t="shared" si="158"/>
        <v>1866</v>
      </c>
      <c r="BN191" s="86" t="str">
        <f t="shared" si="159"/>
        <v/>
      </c>
      <c r="BO191" s="36" t="str">
        <f t="shared" si="160"/>
        <v>Martina</v>
      </c>
      <c r="BP191" s="79" t="str">
        <f t="shared" si="161"/>
        <v>Martin</v>
      </c>
      <c r="BQ191" s="57" t="s">
        <v>0</v>
      </c>
      <c r="BR191" s="95" t="str">
        <f t="shared" si="162"/>
        <v/>
      </c>
      <c r="BS191" s="57" t="s">
        <v>0</v>
      </c>
      <c r="BT191" s="23" t="str">
        <f>IF(OR(BB191&lt;&gt;"NEMA",BR191&lt;&gt;""),"","SELECT '"&amp;BA191&amp;"',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1" s="57" t="s">
        <v>0</v>
      </c>
      <c r="BV191" s="172"/>
      <c r="BW191" s="172"/>
      <c r="BX191" s="172"/>
      <c r="BY191" s="57" t="s">
        <v>0</v>
      </c>
      <c r="BZ191" s="62" t="str">
        <f t="shared" si="163"/>
        <v>Martina – Martin – OK Kapela – Ž21B</v>
      </c>
      <c r="CA191" s="63">
        <f t="shared" si="198"/>
        <v>275</v>
      </c>
      <c r="CB191" s="57" t="s">
        <v>0</v>
      </c>
      <c r="CC191" s="62" t="str">
        <f t="shared" si="164"/>
        <v>Martina – Martin – OK Kapela</v>
      </c>
      <c r="CD191" s="63">
        <f t="shared" si="199"/>
        <v>275</v>
      </c>
      <c r="CE191" s="57" t="s">
        <v>0</v>
      </c>
      <c r="CF191" s="62" t="str">
        <f t="shared" si="165"/>
        <v>Martina – Martin</v>
      </c>
      <c r="CG191" s="63">
        <f t="shared" si="200"/>
        <v>275</v>
      </c>
      <c r="CH191" s="57" t="s">
        <v>0</v>
      </c>
      <c r="CI191" s="68">
        <f t="shared" si="201"/>
        <v>275</v>
      </c>
      <c r="CJ191" s="86" cm="1">
        <f t="array" ref="CJ191">IF(CI191="","",INDEX(imePrezime_id,CI191,0))</f>
        <v>1866</v>
      </c>
      <c r="CK191" s="63" t="str">
        <f t="shared" si="166"/>
        <v/>
      </c>
      <c r="CL191" s="57" t="s">
        <v>0</v>
      </c>
      <c r="CM191" s="23" t="str">
        <f t="shared" si="167"/>
        <v/>
      </c>
      <c r="CN191" s="57" t="s">
        <v>0</v>
      </c>
      <c r="CO191" s="149"/>
      <c r="CP191" s="57" t="s">
        <v>0</v>
      </c>
      <c r="CQ191" s="62" t="str">
        <f t="shared" si="168"/>
        <v/>
      </c>
      <c r="CR191" s="86" t="str">
        <f>IF(CO191="","",MAX(CR$11:CR190)+1)</f>
        <v/>
      </c>
      <c r="CS191" s="63" t="str">
        <f t="shared" si="169"/>
        <v/>
      </c>
      <c r="CT191" s="57" t="s">
        <v>0</v>
      </c>
      <c r="CU191" s="23" t="str">
        <f t="shared" si="202"/>
        <v/>
      </c>
      <c r="CV191" s="57" t="s">
        <v>0</v>
      </c>
      <c r="CW191" s="72" t="str">
        <f>IF(AND(CG191="NEMA",CK191=""),MAX(CW$11:CW190)+1,"")</f>
        <v/>
      </c>
      <c r="CX191" t="s">
        <v>0</v>
      </c>
      <c r="CY191" s="152" t="str">
        <f t="shared" si="170"/>
        <v>Ž</v>
      </c>
      <c r="CZ191" t="s">
        <v>0</v>
      </c>
      <c r="DA191" s="62" t="str">
        <f t="shared" si="171"/>
        <v/>
      </c>
      <c r="DB191" s="79" t="str">
        <f t="shared" si="172"/>
        <v/>
      </c>
      <c r="DC191" t="s">
        <v>0</v>
      </c>
      <c r="DD191" s="23" t="str">
        <f t="shared" si="203"/>
        <v/>
      </c>
      <c r="DE191" s="57" t="s">
        <v>0</v>
      </c>
      <c r="DF191" s="95" t="str">
        <f t="shared" si="173"/>
        <v>ime-pre-klu-kat</v>
      </c>
      <c r="DG191" s="57" t="s">
        <v>0</v>
      </c>
      <c r="DH191" s="68">
        <f>IF(BZ191="","",MAX(DH$11:DH190)+1)</f>
        <v>1149</v>
      </c>
      <c r="DI191" s="86">
        <f t="shared" si="174"/>
        <v>1007</v>
      </c>
      <c r="DJ191" s="86">
        <f t="shared" si="204"/>
        <v>1866</v>
      </c>
      <c r="DK191" s="86">
        <f t="shared" si="175"/>
        <v>3910</v>
      </c>
      <c r="DL191" s="86">
        <f t="shared" si="176"/>
        <v>1</v>
      </c>
      <c r="DM191" s="86">
        <f t="shared" si="177"/>
        <v>1</v>
      </c>
      <c r="DN191" s="86">
        <f t="shared" si="205"/>
        <v>1</v>
      </c>
      <c r="DO191" s="86"/>
      <c r="DP191" s="86"/>
      <c r="DQ191" s="86"/>
      <c r="DR191" s="63" t="e">
        <f>IF(#REF!="","",#REF!)</f>
        <v>#REF!</v>
      </c>
      <c r="DS191" s="57" t="s">
        <v>0</v>
      </c>
    </row>
    <row r="192" spans="1:123" x14ac:dyDescent="0.25">
      <c r="A192" t="s">
        <v>0</v>
      </c>
      <c r="B192" s="62" t="str">
        <f>IF(csv!E183="","",csv!S183)</f>
        <v>Ž21B</v>
      </c>
      <c r="C192" s="36" t="s">
        <v>0</v>
      </c>
      <c r="D192" s="36" t="str">
        <f>IF(csv!E183="","",csv!E183)</f>
        <v>Sandra</v>
      </c>
      <c r="E192" s="36" t="str">
        <f>IF(csv!D183="","",csv!D183)</f>
        <v>Latinger</v>
      </c>
      <c r="F192" s="36" t="s">
        <v>0</v>
      </c>
      <c r="G192" s="86" t="str">
        <f>IF(csv!L183="","",csv!L183)</f>
        <v>65:22</v>
      </c>
      <c r="H192" s="86" t="str">
        <f>IF(csv!M183="","",csv!M183)</f>
        <v>0</v>
      </c>
      <c r="I192" s="36" t="s">
        <v>0</v>
      </c>
      <c r="J192" s="36" t="str">
        <f>IF(csv!O183="","",csv!O183)</f>
        <v>KAP</v>
      </c>
      <c r="K192" s="36" t="str">
        <f>IF(csv!P183="","",csv!P183)</f>
        <v>OK Kapela</v>
      </c>
      <c r="L192" s="36" t="s">
        <v>0</v>
      </c>
      <c r="M192" s="79" t="str">
        <f>IF(csv!Q183="","",csv!Q183)</f>
        <v>CRO</v>
      </c>
      <c r="N192" s="57" t="s">
        <v>0</v>
      </c>
      <c r="O192" s="62" t="str">
        <f>IF(csv!E183="","",csv!S183)</f>
        <v>Ž21B</v>
      </c>
      <c r="P192" s="86">
        <f>IF(O192="","",IF(COUNTIF(O$11:O191,O192)=0,P191+1,P191))</f>
        <v>18</v>
      </c>
      <c r="Q192" s="102">
        <f t="shared" si="152"/>
        <v>118</v>
      </c>
      <c r="R192" s="103" t="str" cm="1">
        <f t="array" ref="R192">IF(S192="","",INDEX(natjecanjeStaze_naziv,MATCH(S192,natjecanjeStaze_stazaId,0)))</f>
        <v>Ž16 – Ž21B</v>
      </c>
      <c r="S192" s="63">
        <f t="shared" si="153"/>
        <v>1007</v>
      </c>
      <c r="T192" s="57" t="s">
        <v>0</v>
      </c>
      <c r="U192" s="191" t="str">
        <f t="shared" si="154"/>
        <v>Ž21B</v>
      </c>
      <c r="V192" s="57" t="s">
        <v>0</v>
      </c>
      <c r="W192" s="62" t="str">
        <f t="shared" si="178"/>
        <v>CRO</v>
      </c>
      <c r="X192" s="86">
        <f t="shared" si="155"/>
        <v>1</v>
      </c>
      <c r="Y192" s="36" t="str">
        <f t="shared" si="179"/>
        <v/>
      </c>
      <c r="Z192" s="79" t="str">
        <f>IF(Y192="","",MAX(Z$11:Z191)+1)</f>
        <v/>
      </c>
      <c r="AA192" s="57" t="s">
        <v>0</v>
      </c>
      <c r="AB192" s="149"/>
      <c r="AC192" s="57" t="s">
        <v>0</v>
      </c>
      <c r="AD192" s="23" t="str">
        <f t="shared" si="180"/>
        <v/>
      </c>
      <c r="AE192" s="57" t="s">
        <v>0</v>
      </c>
      <c r="AF192" s="191" t="str">
        <f t="shared" si="181"/>
        <v>CRO</v>
      </c>
      <c r="AG192" s="57" t="s">
        <v>0</v>
      </c>
      <c r="AH192" s="62" t="str">
        <f t="shared" si="182"/>
        <v>KAP</v>
      </c>
      <c r="AI192" s="36" t="str">
        <f t="shared" si="183"/>
        <v>OK Kapela</v>
      </c>
      <c r="AJ192" s="86" t="str">
        <f t="shared" si="156"/>
        <v/>
      </c>
      <c r="AK192" s="36" t="str" cm="1">
        <f t="array" ref="AK192">IF(AJ192="",""&amp;AI192,IF(AJ192="NEMA",AI192,INDEX(klub_naziv,MATCH(INDEX(klubAlias_klubId,AJ192),klub_id,0))))</f>
        <v>OK Kapela</v>
      </c>
      <c r="AL192" s="36" t="str" cm="1">
        <f t="array" ref="AL192">IFERROR(INDEX(registarNatjecatelji,CG192,4),"")</f>
        <v>OK Kapela</v>
      </c>
      <c r="AM192" s="105" t="str">
        <f t="shared" si="184"/>
        <v/>
      </c>
      <c r="AN192" s="79" t="str">
        <f t="shared" si="185"/>
        <v>OK Kapela</v>
      </c>
      <c r="AO192" s="57" t="s">
        <v>0</v>
      </c>
      <c r="AP192" s="95" t="str">
        <f>IF(AJ192&lt;&gt;"NEMA","",IF(IFERROR(MATCH(AI192,AI$11:AI191,0),0)&lt;&gt;0,"",AI192))</f>
        <v/>
      </c>
      <c r="AQ192" s="57" t="s">
        <v>0</v>
      </c>
      <c r="AR192" s="149"/>
      <c r="AS192" s="57" t="s">
        <v>0</v>
      </c>
      <c r="AT192" s="62" t="str">
        <f t="shared" si="186"/>
        <v/>
      </c>
      <c r="AU192" s="36" t="str">
        <f>IF(AT192="","",MAX(AU$11:AU191)+1)</f>
        <v/>
      </c>
      <c r="AV192" s="36" t="str">
        <f t="shared" si="187"/>
        <v/>
      </c>
      <c r="AW192" s="36" t="str">
        <f t="shared" si="188"/>
        <v/>
      </c>
      <c r="AX192" s="36" t="str">
        <f>IF(AR192="","",MAX(AX$11:AX191)+1)</f>
        <v/>
      </c>
      <c r="AY192" s="103" t="str">
        <f t="shared" si="189"/>
        <v/>
      </c>
      <c r="AZ192" s="79" t="str">
        <f t="shared" si="190"/>
        <v/>
      </c>
      <c r="BA192" s="57" t="s">
        <v>0</v>
      </c>
      <c r="BB192" s="23" t="str">
        <f t="shared" si="191"/>
        <v/>
      </c>
      <c r="BC192" s="57" t="s">
        <v>0</v>
      </c>
      <c r="BD192" s="191" t="str">
        <f t="shared" si="192"/>
        <v>OK Kapela</v>
      </c>
      <c r="BE192" s="57" t="s">
        <v>0</v>
      </c>
      <c r="BF192" s="68" t="str">
        <f t="shared" si="193"/>
        <v>65:22</v>
      </c>
      <c r="BG192" s="102" t="str">
        <f t="shared" si="194"/>
        <v>0</v>
      </c>
      <c r="BH192" s="238">
        <f t="shared" si="195"/>
        <v>3922</v>
      </c>
      <c r="BI192" s="239">
        <f t="shared" si="157"/>
        <v>1</v>
      </c>
      <c r="BJ192" s="57" t="s">
        <v>0</v>
      </c>
      <c r="BK192" s="62" t="str">
        <f t="shared" si="196"/>
        <v>Sandra</v>
      </c>
      <c r="BL192" s="36" t="str">
        <f t="shared" si="197"/>
        <v>Latinger</v>
      </c>
      <c r="BM192" s="86">
        <f t="shared" si="158"/>
        <v>1476</v>
      </c>
      <c r="BN192" s="86" t="str">
        <f t="shared" si="159"/>
        <v/>
      </c>
      <c r="BO192" s="36" t="str">
        <f t="shared" si="160"/>
        <v>Sandra</v>
      </c>
      <c r="BP192" s="79" t="str">
        <f t="shared" si="161"/>
        <v>Latinger</v>
      </c>
      <c r="BQ192" s="57" t="s">
        <v>0</v>
      </c>
      <c r="BR192" s="95" t="str">
        <f t="shared" si="162"/>
        <v/>
      </c>
      <c r="BS192" s="57" t="s">
        <v>0</v>
      </c>
      <c r="BT192" s="23" t="str">
        <f>IF(OR(BB192&lt;&gt;"NEMA",BR192&lt;&gt;""),"","SELECT '"&amp;BA192&amp;"',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2" s="57" t="s">
        <v>0</v>
      </c>
      <c r="BV192" s="172"/>
      <c r="BW192" s="172"/>
      <c r="BX192" s="172"/>
      <c r="BY192" s="57" t="s">
        <v>0</v>
      </c>
      <c r="BZ192" s="62" t="str">
        <f t="shared" si="163"/>
        <v>Sandra – Latinger – OK Kapela – Ž21B</v>
      </c>
      <c r="CA192" s="63">
        <f t="shared" si="198"/>
        <v>270</v>
      </c>
      <c r="CB192" s="57" t="s">
        <v>0</v>
      </c>
      <c r="CC192" s="62" t="str">
        <f t="shared" si="164"/>
        <v>Sandra – Latinger – OK Kapela</v>
      </c>
      <c r="CD192" s="63">
        <f t="shared" si="199"/>
        <v>270</v>
      </c>
      <c r="CE192" s="57" t="s">
        <v>0</v>
      </c>
      <c r="CF192" s="62" t="str">
        <f t="shared" si="165"/>
        <v>Sandra – Latinger</v>
      </c>
      <c r="CG192" s="63">
        <f t="shared" si="200"/>
        <v>270</v>
      </c>
      <c r="CH192" s="57" t="s">
        <v>0</v>
      </c>
      <c r="CI192" s="68">
        <f t="shared" si="201"/>
        <v>270</v>
      </c>
      <c r="CJ192" s="86" cm="1">
        <f t="array" ref="CJ192">IF(CI192="","",INDEX(imePrezime_id,CI192,0))</f>
        <v>1476</v>
      </c>
      <c r="CK192" s="63" t="str">
        <f t="shared" si="166"/>
        <v/>
      </c>
      <c r="CL192" s="57" t="s">
        <v>0</v>
      </c>
      <c r="CM192" s="23" t="str">
        <f t="shared" si="167"/>
        <v/>
      </c>
      <c r="CN192" s="57" t="s">
        <v>0</v>
      </c>
      <c r="CO192" s="149"/>
      <c r="CP192" s="57" t="s">
        <v>0</v>
      </c>
      <c r="CQ192" s="62" t="str">
        <f t="shared" si="168"/>
        <v/>
      </c>
      <c r="CR192" s="86" t="str">
        <f>IF(CO192="","",MAX(CR$11:CR191)+1)</f>
        <v/>
      </c>
      <c r="CS192" s="63" t="str">
        <f t="shared" si="169"/>
        <v/>
      </c>
      <c r="CT192" s="57" t="s">
        <v>0</v>
      </c>
      <c r="CU192" s="23" t="str">
        <f t="shared" si="202"/>
        <v/>
      </c>
      <c r="CV192" s="57" t="s">
        <v>0</v>
      </c>
      <c r="CW192" s="72" t="str">
        <f>IF(AND(CG192="NEMA",CK192=""),MAX(CW$11:CW191)+1,"")</f>
        <v/>
      </c>
      <c r="CX192" t="s">
        <v>0</v>
      </c>
      <c r="CY192" s="152" t="str">
        <f t="shared" si="170"/>
        <v>Ž</v>
      </c>
      <c r="CZ192" t="s">
        <v>0</v>
      </c>
      <c r="DA192" s="62" t="str">
        <f t="shared" si="171"/>
        <v/>
      </c>
      <c r="DB192" s="79" t="str">
        <f t="shared" si="172"/>
        <v/>
      </c>
      <c r="DC192" t="s">
        <v>0</v>
      </c>
      <c r="DD192" s="23" t="str">
        <f t="shared" si="203"/>
        <v/>
      </c>
      <c r="DE192" s="57" t="s">
        <v>0</v>
      </c>
      <c r="DF192" s="95" t="str">
        <f t="shared" si="173"/>
        <v>ime-pre-klu-kat</v>
      </c>
      <c r="DG192" s="57" t="s">
        <v>0</v>
      </c>
      <c r="DH192" s="68">
        <f>IF(BZ192="","",MAX(DH$11:DH191)+1)</f>
        <v>1150</v>
      </c>
      <c r="DI192" s="86">
        <f t="shared" si="174"/>
        <v>1007</v>
      </c>
      <c r="DJ192" s="86">
        <f t="shared" si="204"/>
        <v>1476</v>
      </c>
      <c r="DK192" s="86">
        <f t="shared" si="175"/>
        <v>3922</v>
      </c>
      <c r="DL192" s="86">
        <f t="shared" si="176"/>
        <v>1</v>
      </c>
      <c r="DM192" s="86">
        <f t="shared" si="177"/>
        <v>1</v>
      </c>
      <c r="DN192" s="86">
        <f t="shared" si="205"/>
        <v>1</v>
      </c>
      <c r="DO192" s="86"/>
      <c r="DP192" s="86"/>
      <c r="DQ192" s="86"/>
      <c r="DR192" s="63" t="e">
        <f>IF(#REF!="","",#REF!)</f>
        <v>#REF!</v>
      </c>
      <c r="DS192" s="57" t="s">
        <v>0</v>
      </c>
    </row>
    <row r="193" spans="1:123" x14ac:dyDescent="0.25">
      <c r="A193" t="s">
        <v>0</v>
      </c>
      <c r="B193" s="62" t="str">
        <f>IF(csv!E184="","",csv!S184)</f>
        <v>Ž21B</v>
      </c>
      <c r="C193" s="36" t="s">
        <v>0</v>
      </c>
      <c r="D193" s="36" t="str">
        <f>IF(csv!E184="","",csv!E184)</f>
        <v>Aleksandra</v>
      </c>
      <c r="E193" s="36" t="str">
        <f>IF(csv!D184="","",csv!D184)</f>
        <v>Miličević</v>
      </c>
      <c r="F193" s="36" t="s">
        <v>0</v>
      </c>
      <c r="G193" s="86" t="str">
        <f>IF(csv!L184="","",csv!L184)</f>
        <v>86:10</v>
      </c>
      <c r="H193" s="86" t="str">
        <f>IF(csv!M184="","",csv!M184)</f>
        <v>0</v>
      </c>
      <c r="I193" s="36" t="s">
        <v>0</v>
      </c>
      <c r="J193" s="36" t="str">
        <f>IF(csv!O184="","",csv!O184)</f>
        <v>Vihor</v>
      </c>
      <c r="K193" s="36" t="str">
        <f>IF(csv!P184="","",csv!P184)</f>
        <v>OK Vihor</v>
      </c>
      <c r="L193" s="36" t="s">
        <v>0</v>
      </c>
      <c r="M193" s="79" t="str">
        <f>IF(csv!Q184="","",csv!Q184)</f>
        <v>CRO</v>
      </c>
      <c r="N193" s="57" t="s">
        <v>0</v>
      </c>
      <c r="O193" s="62" t="str">
        <f>IF(csv!E184="","",csv!S184)</f>
        <v>Ž21B</v>
      </c>
      <c r="P193" s="86">
        <f>IF(O193="","",IF(COUNTIF(O$11:O192,O193)=0,P192+1,P192))</f>
        <v>18</v>
      </c>
      <c r="Q193" s="102">
        <f t="shared" si="152"/>
        <v>118</v>
      </c>
      <c r="R193" s="103" t="str" cm="1">
        <f t="array" ref="R193">IF(S193="","",INDEX(natjecanjeStaze_naziv,MATCH(S193,natjecanjeStaze_stazaId,0)))</f>
        <v>Ž16 – Ž21B</v>
      </c>
      <c r="S193" s="63">
        <f t="shared" si="153"/>
        <v>1007</v>
      </c>
      <c r="T193" s="57" t="s">
        <v>0</v>
      </c>
      <c r="U193" s="191" t="str">
        <f t="shared" si="154"/>
        <v>Ž21B</v>
      </c>
      <c r="V193" s="57" t="s">
        <v>0</v>
      </c>
      <c r="W193" s="62" t="str">
        <f t="shared" si="178"/>
        <v>CRO</v>
      </c>
      <c r="X193" s="86">
        <f t="shared" si="155"/>
        <v>1</v>
      </c>
      <c r="Y193" s="36" t="str">
        <f t="shared" si="179"/>
        <v/>
      </c>
      <c r="Z193" s="79" t="str">
        <f>IF(Y193="","",MAX(Z$11:Z192)+1)</f>
        <v/>
      </c>
      <c r="AA193" s="57" t="s">
        <v>0</v>
      </c>
      <c r="AB193" s="149"/>
      <c r="AC193" s="57" t="s">
        <v>0</v>
      </c>
      <c r="AD193" s="23" t="str">
        <f t="shared" si="180"/>
        <v/>
      </c>
      <c r="AE193" s="57" t="s">
        <v>0</v>
      </c>
      <c r="AF193" s="191" t="str">
        <f t="shared" si="181"/>
        <v>CRO</v>
      </c>
      <c r="AG193" s="57" t="s">
        <v>0</v>
      </c>
      <c r="AH193" s="62" t="str">
        <f t="shared" si="182"/>
        <v>Vihor</v>
      </c>
      <c r="AI193" s="36" t="str">
        <f t="shared" si="183"/>
        <v>OK Vihor</v>
      </c>
      <c r="AJ193" s="86" t="str">
        <f t="shared" si="156"/>
        <v/>
      </c>
      <c r="AK193" s="36" t="str" cm="1">
        <f t="array" ref="AK193">IF(AJ193="",""&amp;AI193,IF(AJ193="NEMA",AI193,INDEX(klub_naziv,MATCH(INDEX(klubAlias_klubId,AJ193),klub_id,0))))</f>
        <v>OK Vihor</v>
      </c>
      <c r="AL193" s="36" t="str" cm="1">
        <f t="array" ref="AL193">IFERROR(INDEX(registarNatjecatelji,CG193,4),"")</f>
        <v>OK Vihor</v>
      </c>
      <c r="AM193" s="105" t="str">
        <f t="shared" si="184"/>
        <v/>
      </c>
      <c r="AN193" s="79" t="str">
        <f t="shared" si="185"/>
        <v>OK Vihor</v>
      </c>
      <c r="AO193" s="57" t="s">
        <v>0</v>
      </c>
      <c r="AP193" s="95" t="str">
        <f>IF(AJ193&lt;&gt;"NEMA","",IF(IFERROR(MATCH(AI193,AI$11:AI192,0),0)&lt;&gt;0,"",AI193))</f>
        <v/>
      </c>
      <c r="AQ193" s="57" t="s">
        <v>0</v>
      </c>
      <c r="AR193" s="149"/>
      <c r="AS193" s="57" t="s">
        <v>0</v>
      </c>
      <c r="AT193" s="62" t="str">
        <f t="shared" si="186"/>
        <v/>
      </c>
      <c r="AU193" s="36" t="str">
        <f>IF(AT193="","",MAX(AU$11:AU192)+1)</f>
        <v/>
      </c>
      <c r="AV193" s="36" t="str">
        <f t="shared" si="187"/>
        <v/>
      </c>
      <c r="AW193" s="36" t="str">
        <f t="shared" si="188"/>
        <v/>
      </c>
      <c r="AX193" s="36" t="str">
        <f>IF(AR193="","",MAX(AX$11:AX192)+1)</f>
        <v/>
      </c>
      <c r="AY193" s="103" t="str">
        <f t="shared" si="189"/>
        <v/>
      </c>
      <c r="AZ193" s="79" t="str">
        <f t="shared" si="190"/>
        <v/>
      </c>
      <c r="BA193" s="57" t="s">
        <v>0</v>
      </c>
      <c r="BB193" s="23" t="str">
        <f t="shared" si="191"/>
        <v/>
      </c>
      <c r="BC193" s="57" t="s">
        <v>0</v>
      </c>
      <c r="BD193" s="191" t="str">
        <f t="shared" si="192"/>
        <v>OK Vihor</v>
      </c>
      <c r="BE193" s="57" t="s">
        <v>0</v>
      </c>
      <c r="BF193" s="68" t="str">
        <f t="shared" si="193"/>
        <v>86:10</v>
      </c>
      <c r="BG193" s="102" t="str">
        <f t="shared" si="194"/>
        <v>0</v>
      </c>
      <c r="BH193" s="238">
        <f t="shared" si="195"/>
        <v>5170</v>
      </c>
      <c r="BI193" s="239">
        <f t="shared" si="157"/>
        <v>1</v>
      </c>
      <c r="BJ193" s="57" t="s">
        <v>0</v>
      </c>
      <c r="BK193" s="62" t="str">
        <f t="shared" si="196"/>
        <v>Aleksandra</v>
      </c>
      <c r="BL193" s="36" t="str">
        <f t="shared" si="197"/>
        <v>Miličević</v>
      </c>
      <c r="BM193" s="86">
        <f t="shared" si="158"/>
        <v>1460</v>
      </c>
      <c r="BN193" s="86" t="str">
        <f t="shared" si="159"/>
        <v/>
      </c>
      <c r="BO193" s="36" t="str">
        <f t="shared" si="160"/>
        <v>Aleksandra</v>
      </c>
      <c r="BP193" s="79" t="str">
        <f t="shared" si="161"/>
        <v>Miličević</v>
      </c>
      <c r="BQ193" s="57" t="s">
        <v>0</v>
      </c>
      <c r="BR193" s="95" t="str">
        <f t="shared" si="162"/>
        <v/>
      </c>
      <c r="BS193" s="57" t="s">
        <v>0</v>
      </c>
      <c r="BT193" s="23" t="str">
        <f>IF(OR(BB193&lt;&gt;"NEMA",BR193&lt;&gt;""),"","SELECT '"&amp;BA193&amp;"',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3" s="57" t="s">
        <v>0</v>
      </c>
      <c r="BV193" s="172"/>
      <c r="BW193" s="172"/>
      <c r="BX193" s="172"/>
      <c r="BY193" s="57" t="s">
        <v>0</v>
      </c>
      <c r="BZ193" s="62" t="str">
        <f t="shared" si="163"/>
        <v>Aleksandra – Miličević – OK Vihor – Ž21B</v>
      </c>
      <c r="CA193" s="63">
        <f t="shared" si="198"/>
        <v>799</v>
      </c>
      <c r="CB193" s="57" t="s">
        <v>0</v>
      </c>
      <c r="CC193" s="62" t="str">
        <f t="shared" si="164"/>
        <v>Aleksandra – Miličević – OK Vihor</v>
      </c>
      <c r="CD193" s="63">
        <f t="shared" si="199"/>
        <v>799</v>
      </c>
      <c r="CE193" s="57" t="s">
        <v>0</v>
      </c>
      <c r="CF193" s="62" t="str">
        <f t="shared" si="165"/>
        <v>Aleksandra – Miličević</v>
      </c>
      <c r="CG193" s="63">
        <f t="shared" si="200"/>
        <v>799</v>
      </c>
      <c r="CH193" s="57" t="s">
        <v>0</v>
      </c>
      <c r="CI193" s="68">
        <f t="shared" si="201"/>
        <v>799</v>
      </c>
      <c r="CJ193" s="86" cm="1">
        <f t="array" ref="CJ193">IF(CI193="","",INDEX(imePrezime_id,CI193,0))</f>
        <v>1460</v>
      </c>
      <c r="CK193" s="63" t="str">
        <f t="shared" si="166"/>
        <v/>
      </c>
      <c r="CL193" s="57" t="s">
        <v>0</v>
      </c>
      <c r="CM193" s="23" t="str">
        <f t="shared" si="167"/>
        <v/>
      </c>
      <c r="CN193" s="57" t="s">
        <v>0</v>
      </c>
      <c r="CO193" s="149"/>
      <c r="CP193" s="57" t="s">
        <v>0</v>
      </c>
      <c r="CQ193" s="62" t="str">
        <f t="shared" si="168"/>
        <v/>
      </c>
      <c r="CR193" s="86" t="str">
        <f>IF(CO193="","",MAX(CR$11:CR192)+1)</f>
        <v/>
      </c>
      <c r="CS193" s="63" t="str">
        <f t="shared" si="169"/>
        <v/>
      </c>
      <c r="CT193" s="57" t="s">
        <v>0</v>
      </c>
      <c r="CU193" s="23" t="str">
        <f t="shared" si="202"/>
        <v/>
      </c>
      <c r="CV193" s="57" t="s">
        <v>0</v>
      </c>
      <c r="CW193" s="72" t="str">
        <f>IF(AND(CG193="NEMA",CK193=""),MAX(CW$11:CW192)+1,"")</f>
        <v/>
      </c>
      <c r="CX193" t="s">
        <v>0</v>
      </c>
      <c r="CY193" s="152" t="str">
        <f t="shared" si="170"/>
        <v>Ž</v>
      </c>
      <c r="CZ193" t="s">
        <v>0</v>
      </c>
      <c r="DA193" s="62" t="str">
        <f t="shared" si="171"/>
        <v/>
      </c>
      <c r="DB193" s="79" t="str">
        <f t="shared" si="172"/>
        <v/>
      </c>
      <c r="DC193" t="s">
        <v>0</v>
      </c>
      <c r="DD193" s="23" t="str">
        <f t="shared" si="203"/>
        <v/>
      </c>
      <c r="DE193" s="57" t="s">
        <v>0</v>
      </c>
      <c r="DF193" s="95" t="str">
        <f t="shared" si="173"/>
        <v>ime-pre-klu-kat</v>
      </c>
      <c r="DG193" s="57" t="s">
        <v>0</v>
      </c>
      <c r="DH193" s="68">
        <f>IF(BZ193="","",MAX(DH$11:DH192)+1)</f>
        <v>1151</v>
      </c>
      <c r="DI193" s="86">
        <f t="shared" si="174"/>
        <v>1007</v>
      </c>
      <c r="DJ193" s="86">
        <f t="shared" si="204"/>
        <v>1460</v>
      </c>
      <c r="DK193" s="86">
        <f t="shared" si="175"/>
        <v>5170</v>
      </c>
      <c r="DL193" s="86">
        <f t="shared" si="176"/>
        <v>1</v>
      </c>
      <c r="DM193" s="86">
        <f t="shared" si="177"/>
        <v>1</v>
      </c>
      <c r="DN193" s="86">
        <f t="shared" si="205"/>
        <v>1</v>
      </c>
      <c r="DO193" s="86"/>
      <c r="DP193" s="86"/>
      <c r="DQ193" s="86"/>
      <c r="DR193" s="63" t="e">
        <f>IF(#REF!="","",#REF!)</f>
        <v>#REF!</v>
      </c>
      <c r="DS193" s="57" t="s">
        <v>0</v>
      </c>
    </row>
    <row r="194" spans="1:123" x14ac:dyDescent="0.25">
      <c r="A194" t="s">
        <v>0</v>
      </c>
      <c r="B194" s="62" t="str">
        <f>IF(csv!E185="","",csv!S185)</f>
        <v>Ž21B</v>
      </c>
      <c r="C194" s="36" t="s">
        <v>0</v>
      </c>
      <c r="D194" s="36" t="str">
        <f>IF(csv!E185="","",csv!E185)</f>
        <v>Vacant</v>
      </c>
      <c r="E194" s="36" t="str">
        <f>IF(csv!D185="","",csv!D185)</f>
        <v/>
      </c>
      <c r="F194" s="36" t="s">
        <v>0</v>
      </c>
      <c r="G194" s="86" t="str">
        <f>IF(csv!L185="","",csv!L185)</f>
        <v/>
      </c>
      <c r="H194" s="86" t="str">
        <f>IF(csv!M185="","",csv!M185)</f>
        <v>0</v>
      </c>
      <c r="I194" s="36" t="s">
        <v>0</v>
      </c>
      <c r="J194" s="36" t="str">
        <f>IF(csv!O185="","",csv!O185)</f>
        <v/>
      </c>
      <c r="K194" s="36" t="str">
        <f>IF(csv!P185="","",csv!P185)</f>
        <v/>
      </c>
      <c r="L194" s="36" t="s">
        <v>0</v>
      </c>
      <c r="M194" s="79" t="str">
        <f>IF(csv!Q185="","",csv!Q185)</f>
        <v/>
      </c>
      <c r="N194" s="57" t="s">
        <v>0</v>
      </c>
      <c r="O194" s="62" t="str">
        <f>IF(csv!E185="","",csv!S185)</f>
        <v>Ž21B</v>
      </c>
      <c r="P194" s="86">
        <f>IF(O194="","",IF(COUNTIF(O$11:O193,O194)=0,P193+1,P193))</f>
        <v>18</v>
      </c>
      <c r="Q194" s="102">
        <f t="shared" si="152"/>
        <v>118</v>
      </c>
      <c r="R194" s="103" t="str" cm="1">
        <f t="array" ref="R194">IF(S194="","",INDEX(natjecanjeStaze_naziv,MATCH(S194,natjecanjeStaze_stazaId,0)))</f>
        <v/>
      </c>
      <c r="S194" s="63" t="str">
        <f t="shared" si="153"/>
        <v/>
      </c>
      <c r="T194" s="57" t="s">
        <v>0</v>
      </c>
      <c r="U194" s="191" t="str">
        <f t="shared" si="154"/>
        <v>Ž21B</v>
      </c>
      <c r="V194" s="57" t="s">
        <v>0</v>
      </c>
      <c r="W194" s="62" t="str">
        <f t="shared" si="178"/>
        <v/>
      </c>
      <c r="X194" s="86" t="str">
        <f t="shared" si="155"/>
        <v/>
      </c>
      <c r="Y194" s="36" t="str">
        <f t="shared" si="179"/>
        <v/>
      </c>
      <c r="Z194" s="79" t="str">
        <f>IF(Y194="","",MAX(Z$11:Z193)+1)</f>
        <v/>
      </c>
      <c r="AA194" s="57" t="s">
        <v>0</v>
      </c>
      <c r="AB194" s="149"/>
      <c r="AC194" s="57" t="s">
        <v>0</v>
      </c>
      <c r="AD194" s="23" t="str">
        <f t="shared" si="180"/>
        <v/>
      </c>
      <c r="AE194" s="57" t="s">
        <v>0</v>
      </c>
      <c r="AF194" s="191" t="str">
        <f t="shared" si="181"/>
        <v/>
      </c>
      <c r="AG194" s="57" t="s">
        <v>0</v>
      </c>
      <c r="AH194" s="62" t="str">
        <f t="shared" si="182"/>
        <v/>
      </c>
      <c r="AI194" s="36" t="str">
        <f t="shared" si="183"/>
        <v/>
      </c>
      <c r="AJ194" s="86" t="str">
        <f t="shared" si="156"/>
        <v/>
      </c>
      <c r="AK194" s="36" t="str" cm="1">
        <f t="array" ref="AK194">IF(AJ194="",""&amp;AI194,IF(AJ194="NEMA",AI194,INDEX(klub_naziv,MATCH(INDEX(klubAlias_klubId,AJ194),klub_id,0))))</f>
        <v/>
      </c>
      <c r="AL194" s="36" t="str" cm="1">
        <f t="array" ref="AL194">IFERROR(INDEX(registarNatjecatelji,CG194,4),"")</f>
        <v/>
      </c>
      <c r="AM194" s="105" t="str">
        <f t="shared" si="184"/>
        <v/>
      </c>
      <c r="AN194" s="79" t="str">
        <f t="shared" si="185"/>
        <v/>
      </c>
      <c r="AO194" s="57" t="s">
        <v>0</v>
      </c>
      <c r="AP194" s="95" t="str">
        <f>IF(AJ194&lt;&gt;"NEMA","",IF(IFERROR(MATCH(AI194,AI$11:AI193,0),0)&lt;&gt;0,"",AI194))</f>
        <v/>
      </c>
      <c r="AQ194" s="57" t="s">
        <v>0</v>
      </c>
      <c r="AR194" s="149"/>
      <c r="AS194" s="57" t="s">
        <v>0</v>
      </c>
      <c r="AT194" s="62" t="str">
        <f t="shared" si="186"/>
        <v/>
      </c>
      <c r="AU194" s="36" t="str">
        <f>IF(AT194="","",MAX(AU$11:AU193)+1)</f>
        <v/>
      </c>
      <c r="AV194" s="36" t="str">
        <f t="shared" si="187"/>
        <v/>
      </c>
      <c r="AW194" s="36" t="str">
        <f t="shared" si="188"/>
        <v/>
      </c>
      <c r="AX194" s="36" t="str">
        <f>IF(AR194="","",MAX(AX$11:AX193)+1)</f>
        <v/>
      </c>
      <c r="AY194" s="103" t="str">
        <f t="shared" si="189"/>
        <v/>
      </c>
      <c r="AZ194" s="79" t="str">
        <f t="shared" si="190"/>
        <v/>
      </c>
      <c r="BA194" s="57" t="s">
        <v>0</v>
      </c>
      <c r="BB194" s="23" t="str">
        <f t="shared" si="191"/>
        <v/>
      </c>
      <c r="BC194" s="57" t="s">
        <v>0</v>
      </c>
      <c r="BD194" s="191" t="str">
        <f t="shared" si="192"/>
        <v/>
      </c>
      <c r="BE194" s="57" t="s">
        <v>0</v>
      </c>
      <c r="BF194" s="68" t="str">
        <f t="shared" si="193"/>
        <v/>
      </c>
      <c r="BG194" s="102" t="str">
        <f t="shared" si="194"/>
        <v>0</v>
      </c>
      <c r="BH194" s="238" t="str">
        <f t="shared" si="195"/>
        <v/>
      </c>
      <c r="BI194" s="239" t="str">
        <f t="shared" si="157"/>
        <v/>
      </c>
      <c r="BJ194" s="57" t="s">
        <v>0</v>
      </c>
      <c r="BK194" s="62" t="str">
        <f t="shared" si="196"/>
        <v>Vacant</v>
      </c>
      <c r="BL194" s="36" t="str">
        <f t="shared" si="197"/>
        <v/>
      </c>
      <c r="BM194" s="86" t="str">
        <f t="shared" si="158"/>
        <v/>
      </c>
      <c r="BN194" s="86" t="str">
        <f t="shared" si="159"/>
        <v/>
      </c>
      <c r="BO194" s="36" t="str">
        <f t="shared" si="160"/>
        <v/>
      </c>
      <c r="BP194" s="79" t="str">
        <f t="shared" si="161"/>
        <v/>
      </c>
      <c r="BQ194" s="57" t="s">
        <v>0</v>
      </c>
      <c r="BR194" s="95" t="str">
        <f t="shared" si="162"/>
        <v/>
      </c>
      <c r="BS194" s="57" t="s">
        <v>0</v>
      </c>
      <c r="BT194" s="23" t="str">
        <f>IF(OR(BB194&lt;&gt;"NEMA",BR194&lt;&gt;""),"","SELECT '"&amp;BA194&amp;"',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4" s="57" t="s">
        <v>0</v>
      </c>
      <c r="BV194" s="172"/>
      <c r="BW194" s="172"/>
      <c r="BX194" s="172"/>
      <c r="BY194" s="57" t="s">
        <v>0</v>
      </c>
      <c r="BZ194" s="62" t="str">
        <f t="shared" si="163"/>
        <v/>
      </c>
      <c r="CA194" s="63" t="str">
        <f t="shared" si="198"/>
        <v/>
      </c>
      <c r="CB194" s="57" t="s">
        <v>0</v>
      </c>
      <c r="CC194" s="62" t="str">
        <f t="shared" si="164"/>
        <v/>
      </c>
      <c r="CD194" s="63" t="str">
        <f t="shared" si="199"/>
        <v/>
      </c>
      <c r="CE194" s="57" t="s">
        <v>0</v>
      </c>
      <c r="CF194" s="62" t="str">
        <f t="shared" si="165"/>
        <v/>
      </c>
      <c r="CG194" s="63" t="str">
        <f t="shared" si="200"/>
        <v/>
      </c>
      <c r="CH194" s="57" t="s">
        <v>0</v>
      </c>
      <c r="CI194" s="68" t="str">
        <f t="shared" si="201"/>
        <v/>
      </c>
      <c r="CJ194" s="86" t="str" cm="1">
        <f t="array" ref="CJ194">IF(CI194="","",INDEX(imePrezime_id,CI194,0))</f>
        <v/>
      </c>
      <c r="CK194" s="63" t="str">
        <f t="shared" si="166"/>
        <v/>
      </c>
      <c r="CL194" s="57" t="s">
        <v>0</v>
      </c>
      <c r="CM194" s="23" t="str">
        <f t="shared" si="167"/>
        <v/>
      </c>
      <c r="CN194" s="57" t="s">
        <v>0</v>
      </c>
      <c r="CO194" s="149"/>
      <c r="CP194" s="57" t="s">
        <v>0</v>
      </c>
      <c r="CQ194" s="62" t="str">
        <f t="shared" si="168"/>
        <v/>
      </c>
      <c r="CR194" s="86" t="str">
        <f>IF(CO194="","",MAX(CR$11:CR193)+1)</f>
        <v/>
      </c>
      <c r="CS194" s="63" t="str">
        <f t="shared" si="169"/>
        <v/>
      </c>
      <c r="CT194" s="57" t="s">
        <v>0</v>
      </c>
      <c r="CU194" s="23" t="str">
        <f t="shared" si="202"/>
        <v/>
      </c>
      <c r="CV194" s="57" t="s">
        <v>0</v>
      </c>
      <c r="CW194" s="72" t="str">
        <f>IF(AND(CG194="NEMA",CK194=""),MAX(CW$11:CW193)+1,"")</f>
        <v/>
      </c>
      <c r="CX194" t="s">
        <v>0</v>
      </c>
      <c r="CY194" s="152" t="str">
        <f t="shared" si="170"/>
        <v>Ž</v>
      </c>
      <c r="CZ194" t="s">
        <v>0</v>
      </c>
      <c r="DA194" s="62" t="str">
        <f t="shared" si="171"/>
        <v/>
      </c>
      <c r="DB194" s="79" t="str">
        <f t="shared" si="172"/>
        <v/>
      </c>
      <c r="DC194" t="s">
        <v>0</v>
      </c>
      <c r="DD194" s="23" t="str">
        <f t="shared" si="203"/>
        <v/>
      </c>
      <c r="DE194" s="57" t="s">
        <v>0</v>
      </c>
      <c r="DF194" s="95" t="str">
        <f t="shared" si="173"/>
        <v/>
      </c>
      <c r="DG194" s="57" t="s">
        <v>0</v>
      </c>
      <c r="DH194" s="68" t="str">
        <f>IF(BZ194="","",MAX(DH$11:DH193)+1)</f>
        <v/>
      </c>
      <c r="DI194" s="86" t="str">
        <f t="shared" si="174"/>
        <v/>
      </c>
      <c r="DJ194" s="86" t="str">
        <f t="shared" si="204"/>
        <v/>
      </c>
      <c r="DK194" s="86" t="str">
        <f t="shared" si="175"/>
        <v/>
      </c>
      <c r="DL194" s="86" t="str">
        <f t="shared" si="176"/>
        <v/>
      </c>
      <c r="DM194" s="86" t="str">
        <f t="shared" si="177"/>
        <v/>
      </c>
      <c r="DN194" s="86" t="str">
        <f t="shared" si="205"/>
        <v/>
      </c>
      <c r="DO194" s="86"/>
      <c r="DP194" s="86"/>
      <c r="DQ194" s="86"/>
      <c r="DR194" s="63" t="e">
        <f>IF(#REF!="","",#REF!)</f>
        <v>#REF!</v>
      </c>
      <c r="DS194" s="57" t="s">
        <v>0</v>
      </c>
    </row>
    <row r="195" spans="1:123" x14ac:dyDescent="0.25">
      <c r="A195" t="s">
        <v>0</v>
      </c>
      <c r="B195" s="62" t="str">
        <f>IF(csv!E186="","",csv!S186)</f>
        <v>Ž21B</v>
      </c>
      <c r="C195" s="36" t="s">
        <v>0</v>
      </c>
      <c r="D195" s="36" t="str">
        <f>IF(csv!E186="","",csv!E186)</f>
        <v>Vacant</v>
      </c>
      <c r="E195" s="36" t="str">
        <f>IF(csv!D186="","",csv!D186)</f>
        <v/>
      </c>
      <c r="F195" s="36" t="s">
        <v>0</v>
      </c>
      <c r="G195" s="86" t="str">
        <f>IF(csv!L186="","",csv!L186)</f>
        <v/>
      </c>
      <c r="H195" s="86" t="str">
        <f>IF(csv!M186="","",csv!M186)</f>
        <v>0</v>
      </c>
      <c r="I195" s="36" t="s">
        <v>0</v>
      </c>
      <c r="J195" s="36" t="str">
        <f>IF(csv!O186="","",csv!O186)</f>
        <v/>
      </c>
      <c r="K195" s="36" t="str">
        <f>IF(csv!P186="","",csv!P186)</f>
        <v/>
      </c>
      <c r="L195" s="36" t="s">
        <v>0</v>
      </c>
      <c r="M195" s="79" t="str">
        <f>IF(csv!Q186="","",csv!Q186)</f>
        <v/>
      </c>
      <c r="N195" s="57" t="s">
        <v>0</v>
      </c>
      <c r="O195" s="62" t="str">
        <f>IF(csv!E186="","",csv!S186)</f>
        <v>Ž21B</v>
      </c>
      <c r="P195" s="86">
        <f>IF(O195="","",IF(COUNTIF(O$11:O194,O195)=0,P194+1,P194))</f>
        <v>18</v>
      </c>
      <c r="Q195" s="102">
        <f t="shared" si="152"/>
        <v>118</v>
      </c>
      <c r="R195" s="103" t="str" cm="1">
        <f t="array" ref="R195">IF(S195="","",INDEX(natjecanjeStaze_naziv,MATCH(S195,natjecanjeStaze_stazaId,0)))</f>
        <v/>
      </c>
      <c r="S195" s="63" t="str">
        <f t="shared" si="153"/>
        <v/>
      </c>
      <c r="T195" s="57" t="s">
        <v>0</v>
      </c>
      <c r="U195" s="191" t="str">
        <f t="shared" si="154"/>
        <v>Ž21B</v>
      </c>
      <c r="V195" s="57" t="s">
        <v>0</v>
      </c>
      <c r="W195" s="62" t="str">
        <f t="shared" si="178"/>
        <v/>
      </c>
      <c r="X195" s="86" t="str">
        <f t="shared" si="155"/>
        <v/>
      </c>
      <c r="Y195" s="36" t="str">
        <f t="shared" si="179"/>
        <v/>
      </c>
      <c r="Z195" s="79" t="str">
        <f>IF(Y195="","",MAX(Z$11:Z194)+1)</f>
        <v/>
      </c>
      <c r="AA195" s="57" t="s">
        <v>0</v>
      </c>
      <c r="AB195" s="149"/>
      <c r="AC195" s="57" t="s">
        <v>0</v>
      </c>
      <c r="AD195" s="23" t="str">
        <f t="shared" si="180"/>
        <v/>
      </c>
      <c r="AE195" s="57" t="s">
        <v>0</v>
      </c>
      <c r="AF195" s="191" t="str">
        <f t="shared" si="181"/>
        <v/>
      </c>
      <c r="AG195" s="57" t="s">
        <v>0</v>
      </c>
      <c r="AH195" s="62" t="str">
        <f t="shared" si="182"/>
        <v/>
      </c>
      <c r="AI195" s="36" t="str">
        <f t="shared" si="183"/>
        <v/>
      </c>
      <c r="AJ195" s="86" t="str">
        <f t="shared" si="156"/>
        <v/>
      </c>
      <c r="AK195" s="36" t="str" cm="1">
        <f t="array" ref="AK195">IF(AJ195="",""&amp;AI195,IF(AJ195="NEMA",AI195,INDEX(klub_naziv,MATCH(INDEX(klubAlias_klubId,AJ195),klub_id,0))))</f>
        <v/>
      </c>
      <c r="AL195" s="36" t="str" cm="1">
        <f t="array" ref="AL195">IFERROR(INDEX(registarNatjecatelji,CG195,4),"")</f>
        <v/>
      </c>
      <c r="AM195" s="105" t="str">
        <f t="shared" si="184"/>
        <v/>
      </c>
      <c r="AN195" s="79" t="str">
        <f t="shared" si="185"/>
        <v/>
      </c>
      <c r="AO195" s="57" t="s">
        <v>0</v>
      </c>
      <c r="AP195" s="95" t="str">
        <f>IF(AJ195&lt;&gt;"NEMA","",IF(IFERROR(MATCH(AI195,AI$11:AI194,0),0)&lt;&gt;0,"",AI195))</f>
        <v/>
      </c>
      <c r="AQ195" s="57" t="s">
        <v>0</v>
      </c>
      <c r="AR195" s="149"/>
      <c r="AS195" s="57" t="s">
        <v>0</v>
      </c>
      <c r="AT195" s="62" t="str">
        <f t="shared" si="186"/>
        <v/>
      </c>
      <c r="AU195" s="36" t="str">
        <f>IF(AT195="","",MAX(AU$11:AU194)+1)</f>
        <v/>
      </c>
      <c r="AV195" s="36" t="str">
        <f t="shared" si="187"/>
        <v/>
      </c>
      <c r="AW195" s="36" t="str">
        <f t="shared" si="188"/>
        <v/>
      </c>
      <c r="AX195" s="36" t="str">
        <f>IF(AR195="","",MAX(AX$11:AX194)+1)</f>
        <v/>
      </c>
      <c r="AY195" s="103" t="str">
        <f t="shared" si="189"/>
        <v/>
      </c>
      <c r="AZ195" s="79" t="str">
        <f t="shared" si="190"/>
        <v/>
      </c>
      <c r="BA195" s="57" t="s">
        <v>0</v>
      </c>
      <c r="BB195" s="23" t="str">
        <f t="shared" si="191"/>
        <v/>
      </c>
      <c r="BC195" s="57" t="s">
        <v>0</v>
      </c>
      <c r="BD195" s="191" t="str">
        <f t="shared" si="192"/>
        <v/>
      </c>
      <c r="BE195" s="57" t="s">
        <v>0</v>
      </c>
      <c r="BF195" s="68" t="str">
        <f t="shared" si="193"/>
        <v/>
      </c>
      <c r="BG195" s="102" t="str">
        <f t="shared" si="194"/>
        <v>0</v>
      </c>
      <c r="BH195" s="238" t="str">
        <f t="shared" si="195"/>
        <v/>
      </c>
      <c r="BI195" s="239" t="str">
        <f t="shared" si="157"/>
        <v/>
      </c>
      <c r="BJ195" s="57" t="s">
        <v>0</v>
      </c>
      <c r="BK195" s="62" t="str">
        <f t="shared" si="196"/>
        <v>Vacant</v>
      </c>
      <c r="BL195" s="36" t="str">
        <f t="shared" si="197"/>
        <v/>
      </c>
      <c r="BM195" s="86" t="str">
        <f t="shared" si="158"/>
        <v/>
      </c>
      <c r="BN195" s="86" t="str">
        <f t="shared" si="159"/>
        <v/>
      </c>
      <c r="BO195" s="36" t="str">
        <f t="shared" si="160"/>
        <v/>
      </c>
      <c r="BP195" s="79" t="str">
        <f t="shared" si="161"/>
        <v/>
      </c>
      <c r="BQ195" s="57" t="s">
        <v>0</v>
      </c>
      <c r="BR195" s="95" t="str">
        <f t="shared" si="162"/>
        <v/>
      </c>
      <c r="BS195" s="57" t="s">
        <v>0</v>
      </c>
      <c r="BT195" s="23" t="str">
        <f>IF(OR(BB195&lt;&gt;"NEMA",BR195&lt;&gt;""),"","SELECT '"&amp;BA195&amp;"',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5" s="57" t="s">
        <v>0</v>
      </c>
      <c r="BV195" s="172"/>
      <c r="BW195" s="172"/>
      <c r="BX195" s="172"/>
      <c r="BY195" s="57" t="s">
        <v>0</v>
      </c>
      <c r="BZ195" s="62" t="str">
        <f t="shared" si="163"/>
        <v/>
      </c>
      <c r="CA195" s="63" t="str">
        <f t="shared" si="198"/>
        <v/>
      </c>
      <c r="CB195" s="57" t="s">
        <v>0</v>
      </c>
      <c r="CC195" s="62" t="str">
        <f t="shared" si="164"/>
        <v/>
      </c>
      <c r="CD195" s="63" t="str">
        <f t="shared" si="199"/>
        <v/>
      </c>
      <c r="CE195" s="57" t="s">
        <v>0</v>
      </c>
      <c r="CF195" s="62" t="str">
        <f t="shared" si="165"/>
        <v/>
      </c>
      <c r="CG195" s="63" t="str">
        <f t="shared" si="200"/>
        <v/>
      </c>
      <c r="CH195" s="57" t="s">
        <v>0</v>
      </c>
      <c r="CI195" s="68" t="str">
        <f t="shared" si="201"/>
        <v/>
      </c>
      <c r="CJ195" s="86" t="str" cm="1">
        <f t="array" ref="CJ195">IF(CI195="","",INDEX(imePrezime_id,CI195,0))</f>
        <v/>
      </c>
      <c r="CK195" s="63" t="str">
        <f t="shared" si="166"/>
        <v/>
      </c>
      <c r="CL195" s="57" t="s">
        <v>0</v>
      </c>
      <c r="CM195" s="23" t="str">
        <f t="shared" si="167"/>
        <v/>
      </c>
      <c r="CN195" s="57" t="s">
        <v>0</v>
      </c>
      <c r="CO195" s="149"/>
      <c r="CP195" s="57" t="s">
        <v>0</v>
      </c>
      <c r="CQ195" s="62" t="str">
        <f t="shared" si="168"/>
        <v/>
      </c>
      <c r="CR195" s="86" t="str">
        <f>IF(CO195="","",MAX(CR$11:CR194)+1)</f>
        <v/>
      </c>
      <c r="CS195" s="63" t="str">
        <f t="shared" si="169"/>
        <v/>
      </c>
      <c r="CT195" s="57" t="s">
        <v>0</v>
      </c>
      <c r="CU195" s="23" t="str">
        <f t="shared" si="202"/>
        <v/>
      </c>
      <c r="CV195" s="57" t="s">
        <v>0</v>
      </c>
      <c r="CW195" s="72" t="str">
        <f>IF(AND(CG195="NEMA",CK195=""),MAX(CW$11:CW194)+1,"")</f>
        <v/>
      </c>
      <c r="CX195" t="s">
        <v>0</v>
      </c>
      <c r="CY195" s="152" t="str">
        <f t="shared" si="170"/>
        <v>Ž</v>
      </c>
      <c r="CZ195" t="s">
        <v>0</v>
      </c>
      <c r="DA195" s="62" t="str">
        <f t="shared" si="171"/>
        <v/>
      </c>
      <c r="DB195" s="79" t="str">
        <f t="shared" si="172"/>
        <v/>
      </c>
      <c r="DC195" t="s">
        <v>0</v>
      </c>
      <c r="DD195" s="23" t="str">
        <f t="shared" si="203"/>
        <v/>
      </c>
      <c r="DE195" s="57" t="s">
        <v>0</v>
      </c>
      <c r="DF195" s="95" t="str">
        <f t="shared" si="173"/>
        <v/>
      </c>
      <c r="DG195" s="57" t="s">
        <v>0</v>
      </c>
      <c r="DH195" s="68" t="str">
        <f>IF(BZ195="","",MAX(DH$11:DH194)+1)</f>
        <v/>
      </c>
      <c r="DI195" s="86" t="str">
        <f t="shared" si="174"/>
        <v/>
      </c>
      <c r="DJ195" s="86" t="str">
        <f t="shared" si="204"/>
        <v/>
      </c>
      <c r="DK195" s="86" t="str">
        <f t="shared" si="175"/>
        <v/>
      </c>
      <c r="DL195" s="86" t="str">
        <f t="shared" si="176"/>
        <v/>
      </c>
      <c r="DM195" s="86" t="str">
        <f t="shared" si="177"/>
        <v/>
      </c>
      <c r="DN195" s="86" t="str">
        <f t="shared" si="205"/>
        <v/>
      </c>
      <c r="DO195" s="86"/>
      <c r="DP195" s="86"/>
      <c r="DQ195" s="86"/>
      <c r="DR195" s="63" t="e">
        <f>IF(#REF!="","",#REF!)</f>
        <v>#REF!</v>
      </c>
      <c r="DS195" s="57" t="s">
        <v>0</v>
      </c>
    </row>
    <row r="196" spans="1:123" x14ac:dyDescent="0.25">
      <c r="A196" t="s">
        <v>0</v>
      </c>
      <c r="B196" s="62" t="str">
        <f>IF(csv!E187="","",csv!S187)</f>
        <v>Ž21B</v>
      </c>
      <c r="C196" s="36" t="s">
        <v>0</v>
      </c>
      <c r="D196" s="36" t="str">
        <f>IF(csv!E187="","",csv!E187)</f>
        <v>Ines</v>
      </c>
      <c r="E196" s="36" t="str">
        <f>IF(csv!D187="","",csv!D187)</f>
        <v>Jurač</v>
      </c>
      <c r="F196" s="36" t="s">
        <v>0</v>
      </c>
      <c r="G196" s="86" t="str">
        <f>IF(csv!L187="","",csv!L187)</f>
        <v/>
      </c>
      <c r="H196" s="86" t="str">
        <f>IF(csv!M187="","",csv!M187)</f>
        <v>1</v>
      </c>
      <c r="I196" s="36" t="s">
        <v>0</v>
      </c>
      <c r="J196" s="36" t="str">
        <f>IF(csv!O187="","",csv!O187)</f>
        <v>Vihor</v>
      </c>
      <c r="K196" s="36" t="str">
        <f>IF(csv!P187="","",csv!P187)</f>
        <v>OK Vihor</v>
      </c>
      <c r="L196" s="36" t="s">
        <v>0</v>
      </c>
      <c r="M196" s="79" t="str">
        <f>IF(csv!Q187="","",csv!Q187)</f>
        <v>CRO</v>
      </c>
      <c r="N196" s="57" t="s">
        <v>0</v>
      </c>
      <c r="O196" s="62" t="str">
        <f>IF(csv!E187="","",csv!S187)</f>
        <v>Ž21B</v>
      </c>
      <c r="P196" s="86">
        <f>IF(O196="","",IF(COUNTIF(O$11:O195,O196)=0,P195+1,P195))</f>
        <v>18</v>
      </c>
      <c r="Q196" s="102">
        <f t="shared" si="152"/>
        <v>118</v>
      </c>
      <c r="R196" s="103" t="str" cm="1">
        <f t="array" ref="R196">IF(S196="","",INDEX(natjecanjeStaze_naziv,MATCH(S196,natjecanjeStaze_stazaId,0)))</f>
        <v>Ž16 – Ž21B</v>
      </c>
      <c r="S196" s="63">
        <f t="shared" si="153"/>
        <v>1007</v>
      </c>
      <c r="T196" s="57" t="s">
        <v>0</v>
      </c>
      <c r="U196" s="191" t="str">
        <f t="shared" si="154"/>
        <v>Ž21B</v>
      </c>
      <c r="V196" s="57" t="s">
        <v>0</v>
      </c>
      <c r="W196" s="62" t="str">
        <f t="shared" si="178"/>
        <v>CRO</v>
      </c>
      <c r="X196" s="86">
        <f t="shared" si="155"/>
        <v>1</v>
      </c>
      <c r="Y196" s="36" t="str">
        <f t="shared" si="179"/>
        <v/>
      </c>
      <c r="Z196" s="79" t="str">
        <f>IF(Y196="","",MAX(Z$11:Z195)+1)</f>
        <v/>
      </c>
      <c r="AA196" s="57" t="s">
        <v>0</v>
      </c>
      <c r="AB196" s="149"/>
      <c r="AC196" s="57" t="s">
        <v>0</v>
      </c>
      <c r="AD196" s="23" t="str">
        <f t="shared" si="180"/>
        <v/>
      </c>
      <c r="AE196" s="57" t="s">
        <v>0</v>
      </c>
      <c r="AF196" s="191" t="str">
        <f t="shared" si="181"/>
        <v>CRO</v>
      </c>
      <c r="AG196" s="57" t="s">
        <v>0</v>
      </c>
      <c r="AH196" s="62" t="str">
        <f t="shared" si="182"/>
        <v>Vihor</v>
      </c>
      <c r="AI196" s="36" t="str">
        <f t="shared" si="183"/>
        <v>OK Vihor</v>
      </c>
      <c r="AJ196" s="86" t="str">
        <f t="shared" si="156"/>
        <v/>
      </c>
      <c r="AK196" s="36" t="str" cm="1">
        <f t="array" ref="AK196">IF(AJ196="",""&amp;AI196,IF(AJ196="NEMA",AI196,INDEX(klub_naziv,MATCH(INDEX(klubAlias_klubId,AJ196),klub_id,0))))</f>
        <v>OK Vihor</v>
      </c>
      <c r="AL196" s="36" t="str" cm="1">
        <f t="array" ref="AL196">IFERROR(INDEX(registarNatjecatelji,CG196,4),"")</f>
        <v>OK Vihor</v>
      </c>
      <c r="AM196" s="105" t="str">
        <f t="shared" si="184"/>
        <v/>
      </c>
      <c r="AN196" s="79" t="str">
        <f t="shared" si="185"/>
        <v>OK Vihor</v>
      </c>
      <c r="AO196" s="57" t="s">
        <v>0</v>
      </c>
      <c r="AP196" s="95" t="str">
        <f>IF(AJ196&lt;&gt;"NEMA","",IF(IFERROR(MATCH(AI196,AI$11:AI195,0),0)&lt;&gt;0,"",AI196))</f>
        <v/>
      </c>
      <c r="AQ196" s="57" t="s">
        <v>0</v>
      </c>
      <c r="AR196" s="149"/>
      <c r="AS196" s="57" t="s">
        <v>0</v>
      </c>
      <c r="AT196" s="62" t="str">
        <f t="shared" si="186"/>
        <v/>
      </c>
      <c r="AU196" s="36" t="str">
        <f>IF(AT196="","",MAX(AU$11:AU195)+1)</f>
        <v/>
      </c>
      <c r="AV196" s="36" t="str">
        <f t="shared" si="187"/>
        <v/>
      </c>
      <c r="AW196" s="36" t="str">
        <f t="shared" si="188"/>
        <v/>
      </c>
      <c r="AX196" s="36" t="str">
        <f>IF(AR196="","",MAX(AX$11:AX195)+1)</f>
        <v/>
      </c>
      <c r="AY196" s="103" t="str">
        <f t="shared" si="189"/>
        <v/>
      </c>
      <c r="AZ196" s="79" t="str">
        <f t="shared" si="190"/>
        <v/>
      </c>
      <c r="BA196" s="57" t="s">
        <v>0</v>
      </c>
      <c r="BB196" s="23" t="str">
        <f t="shared" si="191"/>
        <v/>
      </c>
      <c r="BC196" s="57" t="s">
        <v>0</v>
      </c>
      <c r="BD196" s="191" t="str">
        <f t="shared" si="192"/>
        <v>OK Vihor</v>
      </c>
      <c r="BE196" s="57" t="s">
        <v>0</v>
      </c>
      <c r="BF196" s="68" t="str">
        <f t="shared" si="193"/>
        <v/>
      </c>
      <c r="BG196" s="102" t="str">
        <f t="shared" si="194"/>
        <v>1</v>
      </c>
      <c r="BH196" s="238" t="str">
        <f t="shared" si="195"/>
        <v/>
      </c>
      <c r="BI196" s="239">
        <f t="shared" si="157"/>
        <v>6</v>
      </c>
      <c r="BJ196" s="57" t="s">
        <v>0</v>
      </c>
      <c r="BK196" s="62" t="str">
        <f t="shared" si="196"/>
        <v>Ines</v>
      </c>
      <c r="BL196" s="36" t="str">
        <f t="shared" si="197"/>
        <v>Jurač</v>
      </c>
      <c r="BM196" s="86">
        <f t="shared" si="158"/>
        <v>1550</v>
      </c>
      <c r="BN196" s="86" t="str">
        <f t="shared" si="159"/>
        <v/>
      </c>
      <c r="BO196" s="36" t="str">
        <f t="shared" si="160"/>
        <v>Ines</v>
      </c>
      <c r="BP196" s="79" t="str">
        <f t="shared" si="161"/>
        <v>Jurač</v>
      </c>
      <c r="BQ196" s="57" t="s">
        <v>0</v>
      </c>
      <c r="BR196" s="95" t="str">
        <f t="shared" si="162"/>
        <v/>
      </c>
      <c r="BS196" s="57" t="s">
        <v>0</v>
      </c>
      <c r="BT196" s="23" t="str">
        <f>IF(OR(BB196&lt;&gt;"NEMA",BR196&lt;&gt;""),"","SELECT '"&amp;BA196&amp;"',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6" s="57" t="s">
        <v>0</v>
      </c>
      <c r="BV196" s="172"/>
      <c r="BW196" s="172"/>
      <c r="BX196" s="172"/>
      <c r="BY196" s="57" t="s">
        <v>0</v>
      </c>
      <c r="BZ196" s="62" t="str">
        <f t="shared" si="163"/>
        <v>Ines – Jurač – OK Vihor – Ž21B</v>
      </c>
      <c r="CA196" s="63">
        <f t="shared" si="198"/>
        <v>708</v>
      </c>
      <c r="CB196" s="57" t="s">
        <v>0</v>
      </c>
      <c r="CC196" s="62" t="str">
        <f t="shared" si="164"/>
        <v>Ines – Jurač – OK Vihor</v>
      </c>
      <c r="CD196" s="63">
        <f t="shared" si="199"/>
        <v>708</v>
      </c>
      <c r="CE196" s="57" t="s">
        <v>0</v>
      </c>
      <c r="CF196" s="62" t="str">
        <f t="shared" si="165"/>
        <v>Ines – Jurač</v>
      </c>
      <c r="CG196" s="63">
        <f t="shared" si="200"/>
        <v>708</v>
      </c>
      <c r="CH196" s="57" t="s">
        <v>0</v>
      </c>
      <c r="CI196" s="68">
        <f t="shared" si="201"/>
        <v>708</v>
      </c>
      <c r="CJ196" s="86" cm="1">
        <f t="array" ref="CJ196">IF(CI196="","",INDEX(imePrezime_id,CI196,0))</f>
        <v>1550</v>
      </c>
      <c r="CK196" s="63" t="str">
        <f t="shared" si="166"/>
        <v/>
      </c>
      <c r="CL196" s="57" t="s">
        <v>0</v>
      </c>
      <c r="CM196" s="23" t="str">
        <f t="shared" si="167"/>
        <v/>
      </c>
      <c r="CN196" s="57" t="s">
        <v>0</v>
      </c>
      <c r="CO196" s="149"/>
      <c r="CP196" s="57" t="s">
        <v>0</v>
      </c>
      <c r="CQ196" s="62" t="str">
        <f t="shared" si="168"/>
        <v/>
      </c>
      <c r="CR196" s="86" t="str">
        <f>IF(CO196="","",MAX(CR$11:CR195)+1)</f>
        <v/>
      </c>
      <c r="CS196" s="63" t="str">
        <f t="shared" si="169"/>
        <v/>
      </c>
      <c r="CT196" s="57" t="s">
        <v>0</v>
      </c>
      <c r="CU196" s="23" t="str">
        <f t="shared" si="202"/>
        <v/>
      </c>
      <c r="CV196" s="57" t="s">
        <v>0</v>
      </c>
      <c r="CW196" s="72" t="str">
        <f>IF(AND(CG196="NEMA",CK196=""),MAX(CW$11:CW195)+1,"")</f>
        <v/>
      </c>
      <c r="CX196" t="s">
        <v>0</v>
      </c>
      <c r="CY196" s="152" t="str">
        <f t="shared" si="170"/>
        <v>Ž</v>
      </c>
      <c r="CZ196" t="s">
        <v>0</v>
      </c>
      <c r="DA196" s="62" t="str">
        <f t="shared" si="171"/>
        <v/>
      </c>
      <c r="DB196" s="79" t="str">
        <f t="shared" si="172"/>
        <v/>
      </c>
      <c r="DC196" t="s">
        <v>0</v>
      </c>
      <c r="DD196" s="23" t="str">
        <f t="shared" si="203"/>
        <v/>
      </c>
      <c r="DE196" s="57" t="s">
        <v>0</v>
      </c>
      <c r="DF196" s="95" t="str">
        <f t="shared" si="173"/>
        <v>ime-pre-klu-kat</v>
      </c>
      <c r="DG196" s="57" t="s">
        <v>0</v>
      </c>
      <c r="DH196" s="68">
        <f>IF(BZ196="","",MAX(DH$11:DH195)+1)</f>
        <v>1152</v>
      </c>
      <c r="DI196" s="86">
        <f t="shared" si="174"/>
        <v>1007</v>
      </c>
      <c r="DJ196" s="86">
        <f t="shared" si="204"/>
        <v>1550</v>
      </c>
      <c r="DK196" s="86" t="str">
        <f t="shared" si="175"/>
        <v/>
      </c>
      <c r="DL196" s="86">
        <f t="shared" si="176"/>
        <v>6</v>
      </c>
      <c r="DM196" s="86">
        <f t="shared" si="177"/>
        <v>1</v>
      </c>
      <c r="DN196" s="86">
        <f t="shared" si="205"/>
        <v>1</v>
      </c>
      <c r="DO196" s="86"/>
      <c r="DP196" s="86"/>
      <c r="DQ196" s="86"/>
      <c r="DR196" s="63" t="e">
        <f>IF(#REF!="","",#REF!)</f>
        <v>#REF!</v>
      </c>
      <c r="DS196" s="57" t="s">
        <v>0</v>
      </c>
    </row>
    <row r="197" spans="1:123" x14ac:dyDescent="0.25">
      <c r="A197" t="s">
        <v>0</v>
      </c>
      <c r="B197" s="62" t="str">
        <f>IF(csv!E188="","",csv!S188)</f>
        <v>Ž35</v>
      </c>
      <c r="C197" s="36" t="s">
        <v>0</v>
      </c>
      <c r="D197" s="36" t="str">
        <f>IF(csv!E188="","",csv!E188)</f>
        <v>Sanda</v>
      </c>
      <c r="E197" s="36" t="str">
        <f>IF(csv!D188="","",csv!D188)</f>
        <v>Berženji</v>
      </c>
      <c r="F197" s="36" t="s">
        <v>0</v>
      </c>
      <c r="G197" s="86" t="str">
        <f>IF(csv!L188="","",csv!L188)</f>
        <v>41:38</v>
      </c>
      <c r="H197" s="86" t="str">
        <f>IF(csv!M188="","",csv!M188)</f>
        <v>0</v>
      </c>
      <c r="I197" s="36" t="s">
        <v>0</v>
      </c>
      <c r="J197" s="36" t="str">
        <f>IF(csv!O188="","",csv!O188)</f>
        <v>KAP</v>
      </c>
      <c r="K197" s="36" t="str">
        <f>IF(csv!P188="","",csv!P188)</f>
        <v>OK Kapela</v>
      </c>
      <c r="L197" s="36" t="s">
        <v>0</v>
      </c>
      <c r="M197" s="79" t="str">
        <f>IF(csv!Q188="","",csv!Q188)</f>
        <v>CRO</v>
      </c>
      <c r="N197" s="57" t="s">
        <v>0</v>
      </c>
      <c r="O197" s="62" t="str">
        <f>IF(csv!E188="","",csv!S188)</f>
        <v>Ž35</v>
      </c>
      <c r="P197" s="86">
        <f>IF(O197="","",IF(COUNTIF(O$11:O196,O197)=0,P196+1,P196))</f>
        <v>19</v>
      </c>
      <c r="Q197" s="102">
        <f t="shared" si="152"/>
        <v>117</v>
      </c>
      <c r="R197" s="103" t="str" cm="1">
        <f t="array" ref="R197">IF(S197="","",INDEX(natjecanjeStaze_naziv,MATCH(S197,natjecanjeStaze_stazaId,0)))</f>
        <v>M45 – Ž20 – Ž35</v>
      </c>
      <c r="S197" s="63">
        <f t="shared" si="153"/>
        <v>1011</v>
      </c>
      <c r="T197" s="57" t="s">
        <v>0</v>
      </c>
      <c r="U197" s="191" t="str">
        <f t="shared" si="154"/>
        <v>Ž35</v>
      </c>
      <c r="V197" s="57" t="s">
        <v>0</v>
      </c>
      <c r="W197" s="62" t="str">
        <f t="shared" si="178"/>
        <v>CRO</v>
      </c>
      <c r="X197" s="86">
        <f t="shared" si="155"/>
        <v>1</v>
      </c>
      <c r="Y197" s="36" t="str">
        <f t="shared" si="179"/>
        <v/>
      </c>
      <c r="Z197" s="79" t="str">
        <f>IF(Y197="","",MAX(Z$11:Z196)+1)</f>
        <v/>
      </c>
      <c r="AA197" s="57" t="s">
        <v>0</v>
      </c>
      <c r="AB197" s="149"/>
      <c r="AC197" s="57" t="s">
        <v>0</v>
      </c>
      <c r="AD197" s="23" t="str">
        <f t="shared" si="180"/>
        <v/>
      </c>
      <c r="AE197" s="57" t="s">
        <v>0</v>
      </c>
      <c r="AF197" s="191" t="str">
        <f t="shared" si="181"/>
        <v>CRO</v>
      </c>
      <c r="AG197" s="57" t="s">
        <v>0</v>
      </c>
      <c r="AH197" s="62" t="str">
        <f t="shared" si="182"/>
        <v>KAP</v>
      </c>
      <c r="AI197" s="36" t="str">
        <f t="shared" si="183"/>
        <v>OK Kapela</v>
      </c>
      <c r="AJ197" s="86" t="str">
        <f t="shared" si="156"/>
        <v/>
      </c>
      <c r="AK197" s="36" t="str" cm="1">
        <f t="array" ref="AK197">IF(AJ197="",""&amp;AI197,IF(AJ197="NEMA",AI197,INDEX(klub_naziv,MATCH(INDEX(klubAlias_klubId,AJ197),klub_id,0))))</f>
        <v>OK Kapela</v>
      </c>
      <c r="AL197" s="36" t="str" cm="1">
        <f t="array" ref="AL197">IFERROR(INDEX(registarNatjecatelji,CG197,4),"")</f>
        <v>OK Kapela</v>
      </c>
      <c r="AM197" s="105" t="str">
        <f t="shared" si="184"/>
        <v/>
      </c>
      <c r="AN197" s="79" t="str">
        <f t="shared" si="185"/>
        <v>OK Kapela</v>
      </c>
      <c r="AO197" s="57" t="s">
        <v>0</v>
      </c>
      <c r="AP197" s="95" t="str">
        <f>IF(AJ197&lt;&gt;"NEMA","",IF(IFERROR(MATCH(AI197,AI$11:AI196,0),0)&lt;&gt;0,"",AI197))</f>
        <v/>
      </c>
      <c r="AQ197" s="57" t="s">
        <v>0</v>
      </c>
      <c r="AR197" s="149"/>
      <c r="AS197" s="57" t="s">
        <v>0</v>
      </c>
      <c r="AT197" s="62" t="str">
        <f t="shared" si="186"/>
        <v/>
      </c>
      <c r="AU197" s="36" t="str">
        <f>IF(AT197="","",MAX(AU$11:AU196)+1)</f>
        <v/>
      </c>
      <c r="AV197" s="36" t="str">
        <f t="shared" si="187"/>
        <v/>
      </c>
      <c r="AW197" s="36" t="str">
        <f t="shared" si="188"/>
        <v/>
      </c>
      <c r="AX197" s="36" t="str">
        <f>IF(AR197="","",MAX(AX$11:AX196)+1)</f>
        <v/>
      </c>
      <c r="AY197" s="103" t="str">
        <f t="shared" si="189"/>
        <v/>
      </c>
      <c r="AZ197" s="79" t="str">
        <f t="shared" si="190"/>
        <v/>
      </c>
      <c r="BA197" s="57" t="s">
        <v>0</v>
      </c>
      <c r="BB197" s="23" t="str">
        <f t="shared" si="191"/>
        <v/>
      </c>
      <c r="BC197" s="57" t="s">
        <v>0</v>
      </c>
      <c r="BD197" s="191" t="str">
        <f t="shared" si="192"/>
        <v>OK Kapela</v>
      </c>
      <c r="BE197" s="57" t="s">
        <v>0</v>
      </c>
      <c r="BF197" s="68" t="str">
        <f t="shared" si="193"/>
        <v>41:38</v>
      </c>
      <c r="BG197" s="102" t="str">
        <f t="shared" si="194"/>
        <v>0</v>
      </c>
      <c r="BH197" s="238">
        <f t="shared" si="195"/>
        <v>2498</v>
      </c>
      <c r="BI197" s="239">
        <f t="shared" si="157"/>
        <v>1</v>
      </c>
      <c r="BJ197" s="57" t="s">
        <v>0</v>
      </c>
      <c r="BK197" s="62" t="str">
        <f t="shared" si="196"/>
        <v>Sanda</v>
      </c>
      <c r="BL197" s="36" t="str">
        <f t="shared" si="197"/>
        <v>Berženji</v>
      </c>
      <c r="BM197" s="86">
        <f t="shared" si="158"/>
        <v>1368</v>
      </c>
      <c r="BN197" s="86" t="str">
        <f t="shared" si="159"/>
        <v/>
      </c>
      <c r="BO197" s="36" t="str">
        <f t="shared" si="160"/>
        <v>Sanda</v>
      </c>
      <c r="BP197" s="79" t="str">
        <f t="shared" si="161"/>
        <v>Berženji</v>
      </c>
      <c r="BQ197" s="57" t="s">
        <v>0</v>
      </c>
      <c r="BR197" s="95" t="str">
        <f t="shared" si="162"/>
        <v/>
      </c>
      <c r="BS197" s="57" t="s">
        <v>0</v>
      </c>
      <c r="BT197" s="23" t="str">
        <f>IF(OR(BB197&lt;&gt;"NEMA",BR197&lt;&gt;""),"","SELECT '"&amp;BA197&amp;"',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7" s="57" t="s">
        <v>0</v>
      </c>
      <c r="BV197" s="172"/>
      <c r="BW197" s="172"/>
      <c r="BX197" s="172"/>
      <c r="BY197" s="57" t="s">
        <v>0</v>
      </c>
      <c r="BZ197" s="62" t="str">
        <f t="shared" si="163"/>
        <v>Sanda – Berženji – OK Kapela – Ž35</v>
      </c>
      <c r="CA197" s="63">
        <f t="shared" si="198"/>
        <v>210</v>
      </c>
      <c r="CB197" s="57" t="s">
        <v>0</v>
      </c>
      <c r="CC197" s="62" t="str">
        <f t="shared" si="164"/>
        <v>Sanda – Berženji – OK Kapela</v>
      </c>
      <c r="CD197" s="63">
        <f t="shared" si="199"/>
        <v>210</v>
      </c>
      <c r="CE197" s="57" t="s">
        <v>0</v>
      </c>
      <c r="CF197" s="62" t="str">
        <f t="shared" si="165"/>
        <v>Sanda – Berženji</v>
      </c>
      <c r="CG197" s="63">
        <f t="shared" si="200"/>
        <v>210</v>
      </c>
      <c r="CH197" s="57" t="s">
        <v>0</v>
      </c>
      <c r="CI197" s="68">
        <f t="shared" si="201"/>
        <v>210</v>
      </c>
      <c r="CJ197" s="86" cm="1">
        <f t="array" ref="CJ197">IF(CI197="","",INDEX(imePrezime_id,CI197,0))</f>
        <v>1368</v>
      </c>
      <c r="CK197" s="63" t="str">
        <f t="shared" si="166"/>
        <v/>
      </c>
      <c r="CL197" s="57" t="s">
        <v>0</v>
      </c>
      <c r="CM197" s="23" t="str">
        <f t="shared" si="167"/>
        <v/>
      </c>
      <c r="CN197" s="57" t="s">
        <v>0</v>
      </c>
      <c r="CO197" s="149"/>
      <c r="CP197" s="57" t="s">
        <v>0</v>
      </c>
      <c r="CQ197" s="62" t="str">
        <f t="shared" si="168"/>
        <v/>
      </c>
      <c r="CR197" s="86" t="str">
        <f>IF(CO197="","",MAX(CR$11:CR196)+1)</f>
        <v/>
      </c>
      <c r="CS197" s="63" t="str">
        <f t="shared" si="169"/>
        <v/>
      </c>
      <c r="CT197" s="57" t="s">
        <v>0</v>
      </c>
      <c r="CU197" s="23" t="str">
        <f t="shared" si="202"/>
        <v/>
      </c>
      <c r="CV197" s="57" t="s">
        <v>0</v>
      </c>
      <c r="CW197" s="72" t="str">
        <f>IF(AND(CG197="NEMA",CK197=""),MAX(CW$11:CW196)+1,"")</f>
        <v/>
      </c>
      <c r="CX197" t="s">
        <v>0</v>
      </c>
      <c r="CY197" s="152" t="str">
        <f t="shared" si="170"/>
        <v>Ž</v>
      </c>
      <c r="CZ197" t="s">
        <v>0</v>
      </c>
      <c r="DA197" s="62" t="str">
        <f t="shared" si="171"/>
        <v/>
      </c>
      <c r="DB197" s="79" t="str">
        <f t="shared" si="172"/>
        <v/>
      </c>
      <c r="DC197" t="s">
        <v>0</v>
      </c>
      <c r="DD197" s="23" t="str">
        <f t="shared" si="203"/>
        <v/>
      </c>
      <c r="DE197" s="57" t="s">
        <v>0</v>
      </c>
      <c r="DF197" s="95" t="str">
        <f t="shared" si="173"/>
        <v>ime-pre-klu-kat</v>
      </c>
      <c r="DG197" s="57" t="s">
        <v>0</v>
      </c>
      <c r="DH197" s="68">
        <f>IF(BZ197="","",MAX(DH$11:DH196)+1)</f>
        <v>1153</v>
      </c>
      <c r="DI197" s="86">
        <f t="shared" si="174"/>
        <v>1011</v>
      </c>
      <c r="DJ197" s="86">
        <f t="shared" si="204"/>
        <v>1368</v>
      </c>
      <c r="DK197" s="86">
        <f t="shared" si="175"/>
        <v>2498</v>
      </c>
      <c r="DL197" s="86">
        <f t="shared" si="176"/>
        <v>1</v>
      </c>
      <c r="DM197" s="86">
        <f t="shared" si="177"/>
        <v>1</v>
      </c>
      <c r="DN197" s="86">
        <f t="shared" si="205"/>
        <v>1</v>
      </c>
      <c r="DO197" s="86"/>
      <c r="DP197" s="86"/>
      <c r="DQ197" s="86"/>
      <c r="DR197" s="63" t="e">
        <f>IF(#REF!="","",#REF!)</f>
        <v>#REF!</v>
      </c>
      <c r="DS197" s="57" t="s">
        <v>0</v>
      </c>
    </row>
    <row r="198" spans="1:123" x14ac:dyDescent="0.25">
      <c r="A198" t="s">
        <v>0</v>
      </c>
      <c r="B198" s="62" t="str">
        <f>IF(csv!E189="","",csv!S189)</f>
        <v>Ž35</v>
      </c>
      <c r="C198" s="36" t="s">
        <v>0</v>
      </c>
      <c r="D198" s="36" t="str">
        <f>IF(csv!E189="","",csv!E189)</f>
        <v>Željka</v>
      </c>
      <c r="E198" s="36" t="str">
        <f>IF(csv!D189="","",csv!D189)</f>
        <v>Fištrek</v>
      </c>
      <c r="F198" s="36" t="s">
        <v>0</v>
      </c>
      <c r="G198" s="86" t="str">
        <f>IF(csv!L189="","",csv!L189)</f>
        <v>48:04</v>
      </c>
      <c r="H198" s="86" t="str">
        <f>IF(csv!M189="","",csv!M189)</f>
        <v>0</v>
      </c>
      <c r="I198" s="36" t="s">
        <v>0</v>
      </c>
      <c r="J198" s="36" t="str">
        <f>IF(csv!O189="","",csv!O189)</f>
        <v>KAP</v>
      </c>
      <c r="K198" s="36" t="str">
        <f>IF(csv!P189="","",csv!P189)</f>
        <v>OK Kapela</v>
      </c>
      <c r="L198" s="36" t="s">
        <v>0</v>
      </c>
      <c r="M198" s="79" t="str">
        <f>IF(csv!Q189="","",csv!Q189)</f>
        <v>CRO</v>
      </c>
      <c r="N198" s="57" t="s">
        <v>0</v>
      </c>
      <c r="O198" s="62" t="str">
        <f>IF(csv!E189="","",csv!S189)</f>
        <v>Ž35</v>
      </c>
      <c r="P198" s="86">
        <f>IF(O198="","",IF(COUNTIF(O$11:O197,O198)=0,P197+1,P197))</f>
        <v>19</v>
      </c>
      <c r="Q198" s="102">
        <f t="shared" si="152"/>
        <v>117</v>
      </c>
      <c r="R198" s="103" t="str" cm="1">
        <f t="array" ref="R198">IF(S198="","",INDEX(natjecanjeStaze_naziv,MATCH(S198,natjecanjeStaze_stazaId,0)))</f>
        <v>M45 – Ž20 – Ž35</v>
      </c>
      <c r="S198" s="63">
        <f t="shared" si="153"/>
        <v>1011</v>
      </c>
      <c r="T198" s="57" t="s">
        <v>0</v>
      </c>
      <c r="U198" s="191" t="str">
        <f t="shared" si="154"/>
        <v>Ž35</v>
      </c>
      <c r="V198" s="57" t="s">
        <v>0</v>
      </c>
      <c r="W198" s="62" t="str">
        <f t="shared" si="178"/>
        <v>CRO</v>
      </c>
      <c r="X198" s="86">
        <f t="shared" si="155"/>
        <v>1</v>
      </c>
      <c r="Y198" s="36" t="str">
        <f t="shared" si="179"/>
        <v/>
      </c>
      <c r="Z198" s="79" t="str">
        <f>IF(Y198="","",MAX(Z$11:Z197)+1)</f>
        <v/>
      </c>
      <c r="AA198" s="57" t="s">
        <v>0</v>
      </c>
      <c r="AB198" s="149"/>
      <c r="AC198" s="57" t="s">
        <v>0</v>
      </c>
      <c r="AD198" s="23" t="str">
        <f t="shared" si="180"/>
        <v/>
      </c>
      <c r="AE198" s="57" t="s">
        <v>0</v>
      </c>
      <c r="AF198" s="191" t="str">
        <f t="shared" si="181"/>
        <v>CRO</v>
      </c>
      <c r="AG198" s="57" t="s">
        <v>0</v>
      </c>
      <c r="AH198" s="62" t="str">
        <f t="shared" si="182"/>
        <v>KAP</v>
      </c>
      <c r="AI198" s="36" t="str">
        <f t="shared" si="183"/>
        <v>OK Kapela</v>
      </c>
      <c r="AJ198" s="86" t="str">
        <f t="shared" si="156"/>
        <v/>
      </c>
      <c r="AK198" s="36" t="str" cm="1">
        <f t="array" ref="AK198">IF(AJ198="",""&amp;AI198,IF(AJ198="NEMA",AI198,INDEX(klub_naziv,MATCH(INDEX(klubAlias_klubId,AJ198),klub_id,0))))</f>
        <v>OK Kapela</v>
      </c>
      <c r="AL198" s="36" t="str" cm="1">
        <f t="array" ref="AL198">IFERROR(INDEX(registarNatjecatelji,CG198,4),"")</f>
        <v>OK Kapela</v>
      </c>
      <c r="AM198" s="105" t="str">
        <f t="shared" si="184"/>
        <v/>
      </c>
      <c r="AN198" s="79" t="str">
        <f t="shared" si="185"/>
        <v>OK Kapela</v>
      </c>
      <c r="AO198" s="57" t="s">
        <v>0</v>
      </c>
      <c r="AP198" s="95" t="str">
        <f>IF(AJ198&lt;&gt;"NEMA","",IF(IFERROR(MATCH(AI198,AI$11:AI197,0),0)&lt;&gt;0,"",AI198))</f>
        <v/>
      </c>
      <c r="AQ198" s="57" t="s">
        <v>0</v>
      </c>
      <c r="AR198" s="149"/>
      <c r="AS198" s="57" t="s">
        <v>0</v>
      </c>
      <c r="AT198" s="62" t="str">
        <f t="shared" si="186"/>
        <v/>
      </c>
      <c r="AU198" s="36" t="str">
        <f>IF(AT198="","",MAX(AU$11:AU197)+1)</f>
        <v/>
      </c>
      <c r="AV198" s="36" t="str">
        <f t="shared" si="187"/>
        <v/>
      </c>
      <c r="AW198" s="36" t="str">
        <f t="shared" si="188"/>
        <v/>
      </c>
      <c r="AX198" s="36" t="str">
        <f>IF(AR198="","",MAX(AX$11:AX197)+1)</f>
        <v/>
      </c>
      <c r="AY198" s="103" t="str">
        <f t="shared" si="189"/>
        <v/>
      </c>
      <c r="AZ198" s="79" t="str">
        <f t="shared" si="190"/>
        <v/>
      </c>
      <c r="BA198" s="57" t="s">
        <v>0</v>
      </c>
      <c r="BB198" s="23" t="str">
        <f t="shared" si="191"/>
        <v/>
      </c>
      <c r="BC198" s="57" t="s">
        <v>0</v>
      </c>
      <c r="BD198" s="191" t="str">
        <f t="shared" si="192"/>
        <v>OK Kapela</v>
      </c>
      <c r="BE198" s="57" t="s">
        <v>0</v>
      </c>
      <c r="BF198" s="68" t="str">
        <f t="shared" si="193"/>
        <v>48:04</v>
      </c>
      <c r="BG198" s="102" t="str">
        <f t="shared" si="194"/>
        <v>0</v>
      </c>
      <c r="BH198" s="238">
        <f t="shared" si="195"/>
        <v>2884</v>
      </c>
      <c r="BI198" s="239">
        <f t="shared" si="157"/>
        <v>1</v>
      </c>
      <c r="BJ198" s="57" t="s">
        <v>0</v>
      </c>
      <c r="BK198" s="62" t="str">
        <f t="shared" si="196"/>
        <v>Željka</v>
      </c>
      <c r="BL198" s="36" t="str">
        <f t="shared" si="197"/>
        <v>Fištrek</v>
      </c>
      <c r="BM198" s="86">
        <f t="shared" si="158"/>
        <v>1193</v>
      </c>
      <c r="BN198" s="86" t="str">
        <f t="shared" si="159"/>
        <v/>
      </c>
      <c r="BO198" s="36" t="str">
        <f t="shared" si="160"/>
        <v>Željka</v>
      </c>
      <c r="BP198" s="79" t="str">
        <f t="shared" si="161"/>
        <v>Fištrek</v>
      </c>
      <c r="BQ198" s="57" t="s">
        <v>0</v>
      </c>
      <c r="BR198" s="95" t="str">
        <f t="shared" si="162"/>
        <v/>
      </c>
      <c r="BS198" s="57" t="s">
        <v>0</v>
      </c>
      <c r="BT198" s="23" t="str">
        <f>IF(OR(BB198&lt;&gt;"NEMA",BR198&lt;&gt;""),"","SELECT '"&amp;BA198&amp;"',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8" s="57" t="s">
        <v>0</v>
      </c>
      <c r="BV198" s="172"/>
      <c r="BW198" s="172"/>
      <c r="BX198" s="172"/>
      <c r="BY198" s="57" t="s">
        <v>0</v>
      </c>
      <c r="BZ198" s="62" t="str">
        <f t="shared" si="163"/>
        <v>Željka – Fištrek – OK Kapela – Ž35</v>
      </c>
      <c r="CA198" s="63">
        <f t="shared" si="198"/>
        <v>235</v>
      </c>
      <c r="CB198" s="57" t="s">
        <v>0</v>
      </c>
      <c r="CC198" s="62" t="str">
        <f t="shared" si="164"/>
        <v>Željka – Fištrek – OK Kapela</v>
      </c>
      <c r="CD198" s="63">
        <f t="shared" si="199"/>
        <v>235</v>
      </c>
      <c r="CE198" s="57" t="s">
        <v>0</v>
      </c>
      <c r="CF198" s="62" t="str">
        <f t="shared" si="165"/>
        <v>Željka – Fištrek</v>
      </c>
      <c r="CG198" s="63">
        <f t="shared" si="200"/>
        <v>235</v>
      </c>
      <c r="CH198" s="57" t="s">
        <v>0</v>
      </c>
      <c r="CI198" s="68">
        <f t="shared" si="201"/>
        <v>235</v>
      </c>
      <c r="CJ198" s="86" cm="1">
        <f t="array" ref="CJ198">IF(CI198="","",INDEX(imePrezime_id,CI198,0))</f>
        <v>1193</v>
      </c>
      <c r="CK198" s="63" t="str">
        <f t="shared" si="166"/>
        <v/>
      </c>
      <c r="CL198" s="57" t="s">
        <v>0</v>
      </c>
      <c r="CM198" s="23" t="str">
        <f t="shared" si="167"/>
        <v/>
      </c>
      <c r="CN198" s="57" t="s">
        <v>0</v>
      </c>
      <c r="CO198" s="149"/>
      <c r="CP198" s="57" t="s">
        <v>0</v>
      </c>
      <c r="CQ198" s="62" t="str">
        <f t="shared" si="168"/>
        <v/>
      </c>
      <c r="CR198" s="86" t="str">
        <f>IF(CO198="","",MAX(CR$11:CR197)+1)</f>
        <v/>
      </c>
      <c r="CS198" s="63" t="str">
        <f t="shared" si="169"/>
        <v/>
      </c>
      <c r="CT198" s="57" t="s">
        <v>0</v>
      </c>
      <c r="CU198" s="23" t="str">
        <f t="shared" si="202"/>
        <v/>
      </c>
      <c r="CV198" s="57" t="s">
        <v>0</v>
      </c>
      <c r="CW198" s="72" t="str">
        <f>IF(AND(CG198="NEMA",CK198=""),MAX(CW$11:CW197)+1,"")</f>
        <v/>
      </c>
      <c r="CX198" t="s">
        <v>0</v>
      </c>
      <c r="CY198" s="152" t="str">
        <f t="shared" si="170"/>
        <v>Ž</v>
      </c>
      <c r="CZ198" t="s">
        <v>0</v>
      </c>
      <c r="DA198" s="62" t="str">
        <f t="shared" si="171"/>
        <v/>
      </c>
      <c r="DB198" s="79" t="str">
        <f t="shared" si="172"/>
        <v/>
      </c>
      <c r="DC198" t="s">
        <v>0</v>
      </c>
      <c r="DD198" s="23" t="str">
        <f t="shared" si="203"/>
        <v/>
      </c>
      <c r="DE198" s="57" t="s">
        <v>0</v>
      </c>
      <c r="DF198" s="95" t="str">
        <f t="shared" si="173"/>
        <v>ime-pre-klu-kat</v>
      </c>
      <c r="DG198" s="57" t="s">
        <v>0</v>
      </c>
      <c r="DH198" s="68">
        <f>IF(BZ198="","",MAX(DH$11:DH197)+1)</f>
        <v>1154</v>
      </c>
      <c r="DI198" s="86">
        <f t="shared" si="174"/>
        <v>1011</v>
      </c>
      <c r="DJ198" s="86">
        <f t="shared" si="204"/>
        <v>1193</v>
      </c>
      <c r="DK198" s="86">
        <f t="shared" si="175"/>
        <v>2884</v>
      </c>
      <c r="DL198" s="86">
        <f t="shared" si="176"/>
        <v>1</v>
      </c>
      <c r="DM198" s="86">
        <f t="shared" si="177"/>
        <v>1</v>
      </c>
      <c r="DN198" s="86">
        <f t="shared" si="205"/>
        <v>1</v>
      </c>
      <c r="DO198" s="86"/>
      <c r="DP198" s="86"/>
      <c r="DQ198" s="86"/>
      <c r="DR198" s="63" t="e">
        <f>IF(#REF!="","",#REF!)</f>
        <v>#REF!</v>
      </c>
      <c r="DS198" s="57" t="s">
        <v>0</v>
      </c>
    </row>
    <row r="199" spans="1:123" x14ac:dyDescent="0.25">
      <c r="A199" t="s">
        <v>0</v>
      </c>
      <c r="B199" s="62" t="str">
        <f>IF(csv!E190="","",csv!S190)</f>
        <v>Ž35</v>
      </c>
      <c r="C199" s="36" t="s">
        <v>0</v>
      </c>
      <c r="D199" s="36" t="str">
        <f>IF(csv!E190="","",csv!E190)</f>
        <v>Sonja</v>
      </c>
      <c r="E199" s="36" t="str">
        <f>IF(csv!D190="","",csv!D190)</f>
        <v>Lesjak</v>
      </c>
      <c r="F199" s="36" t="s">
        <v>0</v>
      </c>
      <c r="G199" s="86" t="str">
        <f>IF(csv!L190="","",csv!L190)</f>
        <v>49:08</v>
      </c>
      <c r="H199" s="86" t="str">
        <f>IF(csv!M190="","",csv!M190)</f>
        <v>0</v>
      </c>
      <c r="I199" s="36" t="s">
        <v>0</v>
      </c>
      <c r="J199" s="36" t="str">
        <f>IF(csv!O190="","",csv!O190)</f>
        <v>JAP</v>
      </c>
      <c r="K199" s="36" t="str">
        <f>IF(csv!P190="","",csv!P190)</f>
        <v>OK Japetic</v>
      </c>
      <c r="L199" s="36" t="s">
        <v>0</v>
      </c>
      <c r="M199" s="79" t="str">
        <f>IF(csv!Q190="","",csv!Q190)</f>
        <v>CRO</v>
      </c>
      <c r="N199" s="57" t="s">
        <v>0</v>
      </c>
      <c r="O199" s="62" t="str">
        <f>IF(csv!E190="","",csv!S190)</f>
        <v>Ž35</v>
      </c>
      <c r="P199" s="86">
        <f>IF(O199="","",IF(COUNTIF(O$11:O198,O199)=0,P198+1,P198))</f>
        <v>19</v>
      </c>
      <c r="Q199" s="102">
        <f t="shared" si="152"/>
        <v>117</v>
      </c>
      <c r="R199" s="103" t="str" cm="1">
        <f t="array" ref="R199">IF(S199="","",INDEX(natjecanjeStaze_naziv,MATCH(S199,natjecanjeStaze_stazaId,0)))</f>
        <v>M45 – Ž20 – Ž35</v>
      </c>
      <c r="S199" s="63">
        <f t="shared" si="153"/>
        <v>1011</v>
      </c>
      <c r="T199" s="57" t="s">
        <v>0</v>
      </c>
      <c r="U199" s="191" t="str">
        <f t="shared" si="154"/>
        <v>Ž35</v>
      </c>
      <c r="V199" s="57" t="s">
        <v>0</v>
      </c>
      <c r="W199" s="62" t="str">
        <f t="shared" si="178"/>
        <v>CRO</v>
      </c>
      <c r="X199" s="86">
        <f t="shared" si="155"/>
        <v>1</v>
      </c>
      <c r="Y199" s="36" t="str">
        <f t="shared" si="179"/>
        <v/>
      </c>
      <c r="Z199" s="79" t="str">
        <f>IF(Y199="","",MAX(Z$11:Z198)+1)</f>
        <v/>
      </c>
      <c r="AA199" s="57" t="s">
        <v>0</v>
      </c>
      <c r="AB199" s="149"/>
      <c r="AC199" s="57" t="s">
        <v>0</v>
      </c>
      <c r="AD199" s="23" t="str">
        <f t="shared" si="180"/>
        <v/>
      </c>
      <c r="AE199" s="57" t="s">
        <v>0</v>
      </c>
      <c r="AF199" s="191" t="str">
        <f t="shared" si="181"/>
        <v>CRO</v>
      </c>
      <c r="AG199" s="57" t="s">
        <v>0</v>
      </c>
      <c r="AH199" s="62" t="str">
        <f t="shared" si="182"/>
        <v>JAP</v>
      </c>
      <c r="AI199" s="36" t="str">
        <f t="shared" si="183"/>
        <v>OK Japetic</v>
      </c>
      <c r="AJ199" s="86">
        <f t="shared" si="156"/>
        <v>1</v>
      </c>
      <c r="AK199" s="36" t="str" cm="1">
        <f t="array" ref="AK199">IF(AJ199="",""&amp;AI199,IF(AJ199="NEMA",AI199,INDEX(klub_naziv,MATCH(INDEX(klubAlias_klubId,AJ199),klub_id,0))))</f>
        <v>OK Japetić</v>
      </c>
      <c r="AL199" s="36" t="str" cm="1">
        <f t="array" ref="AL199">IFERROR(INDEX(registarNatjecatelji,CG199,4),"")</f>
        <v>OK Japetić</v>
      </c>
      <c r="AM199" s="105" t="str">
        <f t="shared" si="184"/>
        <v/>
      </c>
      <c r="AN199" s="79" t="str">
        <f t="shared" si="185"/>
        <v>OK Japetić</v>
      </c>
      <c r="AO199" s="57" t="s">
        <v>0</v>
      </c>
      <c r="AP199" s="95" t="str">
        <f>IF(AJ199&lt;&gt;"NEMA","",IF(IFERROR(MATCH(AI199,AI$11:AI198,0),0)&lt;&gt;0,"",AI199))</f>
        <v/>
      </c>
      <c r="AQ199" s="57" t="s">
        <v>0</v>
      </c>
      <c r="AR199" s="149"/>
      <c r="AS199" s="57" t="s">
        <v>0</v>
      </c>
      <c r="AT199" s="62" t="str">
        <f t="shared" si="186"/>
        <v/>
      </c>
      <c r="AU199" s="36" t="str">
        <f>IF(AT199="","",MAX(AU$11:AU198)+1)</f>
        <v/>
      </c>
      <c r="AV199" s="36" t="str">
        <f t="shared" si="187"/>
        <v/>
      </c>
      <c r="AW199" s="36" t="str">
        <f t="shared" si="188"/>
        <v/>
      </c>
      <c r="AX199" s="36" t="str">
        <f>IF(AR199="","",MAX(AX$11:AX198)+1)</f>
        <v/>
      </c>
      <c r="AY199" s="103" t="str">
        <f t="shared" si="189"/>
        <v/>
      </c>
      <c r="AZ199" s="79" t="str">
        <f t="shared" si="190"/>
        <v/>
      </c>
      <c r="BA199" s="57" t="s">
        <v>0</v>
      </c>
      <c r="BB199" s="23" t="str">
        <f t="shared" si="191"/>
        <v/>
      </c>
      <c r="BC199" s="57" t="s">
        <v>0</v>
      </c>
      <c r="BD199" s="191" t="str">
        <f t="shared" si="192"/>
        <v>OK Japetić</v>
      </c>
      <c r="BE199" s="57" t="s">
        <v>0</v>
      </c>
      <c r="BF199" s="68" t="str">
        <f t="shared" si="193"/>
        <v>49:08</v>
      </c>
      <c r="BG199" s="102" t="str">
        <f t="shared" si="194"/>
        <v>0</v>
      </c>
      <c r="BH199" s="238">
        <f t="shared" si="195"/>
        <v>2948</v>
      </c>
      <c r="BI199" s="239">
        <f t="shared" si="157"/>
        <v>1</v>
      </c>
      <c r="BJ199" s="57" t="s">
        <v>0</v>
      </c>
      <c r="BK199" s="62" t="str">
        <f t="shared" si="196"/>
        <v>Sonja</v>
      </c>
      <c r="BL199" s="36" t="str">
        <f t="shared" si="197"/>
        <v>Lesjak</v>
      </c>
      <c r="BM199" s="86">
        <f t="shared" si="158"/>
        <v>1543</v>
      </c>
      <c r="BN199" s="86" t="str">
        <f t="shared" si="159"/>
        <v/>
      </c>
      <c r="BO199" s="36" t="str">
        <f t="shared" si="160"/>
        <v>Sonja</v>
      </c>
      <c r="BP199" s="79" t="str">
        <f t="shared" si="161"/>
        <v>Lesjak</v>
      </c>
      <c r="BQ199" s="57" t="s">
        <v>0</v>
      </c>
      <c r="BR199" s="95" t="str">
        <f t="shared" si="162"/>
        <v/>
      </c>
      <c r="BS199" s="57" t="s">
        <v>0</v>
      </c>
      <c r="BT199" s="23" t="str">
        <f>IF(OR(BB199&lt;&gt;"NEMA",BR199&lt;&gt;""),"","SELECT '"&amp;BA199&amp;"',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199" s="57" t="s">
        <v>0</v>
      </c>
      <c r="BV199" s="172"/>
      <c r="BW199" s="172"/>
      <c r="BX199" s="172"/>
      <c r="BY199" s="57" t="s">
        <v>0</v>
      </c>
      <c r="BZ199" s="62" t="str">
        <f t="shared" si="163"/>
        <v>Sonja – Lesjak – OK Japetić – Ž35</v>
      </c>
      <c r="CA199" s="63">
        <f t="shared" si="198"/>
        <v>106</v>
      </c>
      <c r="CB199" s="57" t="s">
        <v>0</v>
      </c>
      <c r="CC199" s="62" t="str">
        <f t="shared" si="164"/>
        <v>Sonja – Lesjak – OK Japetić</v>
      </c>
      <c r="CD199" s="63">
        <f t="shared" si="199"/>
        <v>106</v>
      </c>
      <c r="CE199" s="57" t="s">
        <v>0</v>
      </c>
      <c r="CF199" s="62" t="str">
        <f t="shared" si="165"/>
        <v>Sonja – Lesjak</v>
      </c>
      <c r="CG199" s="63">
        <f t="shared" si="200"/>
        <v>106</v>
      </c>
      <c r="CH199" s="57" t="s">
        <v>0</v>
      </c>
      <c r="CI199" s="68">
        <f t="shared" si="201"/>
        <v>106</v>
      </c>
      <c r="CJ199" s="86" cm="1">
        <f t="array" ref="CJ199">IF(CI199="","",INDEX(imePrezime_id,CI199,0))</f>
        <v>1543</v>
      </c>
      <c r="CK199" s="63" t="str">
        <f t="shared" si="166"/>
        <v/>
      </c>
      <c r="CL199" s="57" t="s">
        <v>0</v>
      </c>
      <c r="CM199" s="23" t="str">
        <f t="shared" si="167"/>
        <v/>
      </c>
      <c r="CN199" s="57" t="s">
        <v>0</v>
      </c>
      <c r="CO199" s="149"/>
      <c r="CP199" s="57" t="s">
        <v>0</v>
      </c>
      <c r="CQ199" s="62" t="str">
        <f t="shared" si="168"/>
        <v/>
      </c>
      <c r="CR199" s="86" t="str">
        <f>IF(CO199="","",MAX(CR$11:CR198)+1)</f>
        <v/>
      </c>
      <c r="CS199" s="63" t="str">
        <f t="shared" si="169"/>
        <v/>
      </c>
      <c r="CT199" s="57" t="s">
        <v>0</v>
      </c>
      <c r="CU199" s="23" t="str">
        <f t="shared" si="202"/>
        <v/>
      </c>
      <c r="CV199" s="57" t="s">
        <v>0</v>
      </c>
      <c r="CW199" s="72" t="str">
        <f>IF(AND(CG199="NEMA",CK199=""),MAX(CW$11:CW198)+1,"")</f>
        <v/>
      </c>
      <c r="CX199" t="s">
        <v>0</v>
      </c>
      <c r="CY199" s="152" t="str">
        <f t="shared" si="170"/>
        <v>Ž</v>
      </c>
      <c r="CZ199" t="s">
        <v>0</v>
      </c>
      <c r="DA199" s="62" t="str">
        <f t="shared" si="171"/>
        <v/>
      </c>
      <c r="DB199" s="79" t="str">
        <f t="shared" si="172"/>
        <v/>
      </c>
      <c r="DC199" t="s">
        <v>0</v>
      </c>
      <c r="DD199" s="23" t="str">
        <f t="shared" si="203"/>
        <v/>
      </c>
      <c r="DE199" s="57" t="s">
        <v>0</v>
      </c>
      <c r="DF199" s="95" t="str">
        <f t="shared" si="173"/>
        <v>ime-pre-klu(ali)-kat</v>
      </c>
      <c r="DG199" s="57" t="s">
        <v>0</v>
      </c>
      <c r="DH199" s="68">
        <f>IF(BZ199="","",MAX(DH$11:DH198)+1)</f>
        <v>1155</v>
      </c>
      <c r="DI199" s="86">
        <f t="shared" si="174"/>
        <v>1011</v>
      </c>
      <c r="DJ199" s="86">
        <f t="shared" si="204"/>
        <v>1543</v>
      </c>
      <c r="DK199" s="86">
        <f t="shared" si="175"/>
        <v>2948</v>
      </c>
      <c r="DL199" s="86">
        <f t="shared" si="176"/>
        <v>1</v>
      </c>
      <c r="DM199" s="86">
        <f t="shared" si="177"/>
        <v>1</v>
      </c>
      <c r="DN199" s="86">
        <f t="shared" si="205"/>
        <v>3</v>
      </c>
      <c r="DO199" s="86"/>
      <c r="DP199" s="86"/>
      <c r="DQ199" s="86"/>
      <c r="DR199" s="63" t="e">
        <f>IF(#REF!="","",#REF!)</f>
        <v>#REF!</v>
      </c>
      <c r="DS199" s="57" t="s">
        <v>0</v>
      </c>
    </row>
    <row r="200" spans="1:123" x14ac:dyDescent="0.25">
      <c r="A200" t="s">
        <v>0</v>
      </c>
      <c r="B200" s="62" t="str">
        <f>IF(csv!E191="","",csv!S191)</f>
        <v>Ž35</v>
      </c>
      <c r="C200" s="36" t="s">
        <v>0</v>
      </c>
      <c r="D200" s="36" t="str">
        <f>IF(csv!E191="","",csv!E191)</f>
        <v>Monika</v>
      </c>
      <c r="E200" s="36" t="str">
        <f>IF(csv!D191="","",csv!D191)</f>
        <v>Kovaljesko</v>
      </c>
      <c r="F200" s="36" t="s">
        <v>0</v>
      </c>
      <c r="G200" s="86" t="str">
        <f>IF(csv!L191="","",csv!L191)</f>
        <v>52:20</v>
      </c>
      <c r="H200" s="86" t="str">
        <f>IF(csv!M191="","",csv!M191)</f>
        <v>0</v>
      </c>
      <c r="I200" s="36" t="s">
        <v>0</v>
      </c>
      <c r="J200" s="36" t="str">
        <f>IF(csv!O191="","",csv!O191)</f>
        <v>KAP</v>
      </c>
      <c r="K200" s="36" t="str">
        <f>IF(csv!P191="","",csv!P191)</f>
        <v>OK Kapela</v>
      </c>
      <c r="L200" s="36" t="s">
        <v>0</v>
      </c>
      <c r="M200" s="79" t="str">
        <f>IF(csv!Q191="","",csv!Q191)</f>
        <v>CRO</v>
      </c>
      <c r="N200" s="57" t="s">
        <v>0</v>
      </c>
      <c r="O200" s="62" t="str">
        <f>IF(csv!E191="","",csv!S191)</f>
        <v>Ž35</v>
      </c>
      <c r="P200" s="86">
        <f>IF(O200="","",IF(COUNTIF(O$11:O199,O200)=0,P199+1,P199))</f>
        <v>19</v>
      </c>
      <c r="Q200" s="102">
        <f t="shared" si="152"/>
        <v>117</v>
      </c>
      <c r="R200" s="103" t="str" cm="1">
        <f t="array" ref="R200">IF(S200="","",INDEX(natjecanjeStaze_naziv,MATCH(S200,natjecanjeStaze_stazaId,0)))</f>
        <v>M45 – Ž20 – Ž35</v>
      </c>
      <c r="S200" s="63">
        <f t="shared" si="153"/>
        <v>1011</v>
      </c>
      <c r="T200" s="57" t="s">
        <v>0</v>
      </c>
      <c r="U200" s="191" t="str">
        <f t="shared" si="154"/>
        <v>Ž35</v>
      </c>
      <c r="V200" s="57" t="s">
        <v>0</v>
      </c>
      <c r="W200" s="62" t="str">
        <f t="shared" si="178"/>
        <v>CRO</v>
      </c>
      <c r="X200" s="86">
        <f t="shared" si="155"/>
        <v>1</v>
      </c>
      <c r="Y200" s="36" t="str">
        <f t="shared" si="179"/>
        <v/>
      </c>
      <c r="Z200" s="79" t="str">
        <f>IF(Y200="","",MAX(Z$11:Z199)+1)</f>
        <v/>
      </c>
      <c r="AA200" s="57" t="s">
        <v>0</v>
      </c>
      <c r="AB200" s="149"/>
      <c r="AC200" s="57" t="s">
        <v>0</v>
      </c>
      <c r="AD200" s="23" t="str">
        <f t="shared" si="180"/>
        <v/>
      </c>
      <c r="AE200" s="57" t="s">
        <v>0</v>
      </c>
      <c r="AF200" s="191" t="str">
        <f t="shared" si="181"/>
        <v>CRO</v>
      </c>
      <c r="AG200" s="57" t="s">
        <v>0</v>
      </c>
      <c r="AH200" s="62" t="str">
        <f t="shared" si="182"/>
        <v>KAP</v>
      </c>
      <c r="AI200" s="36" t="str">
        <f t="shared" si="183"/>
        <v>OK Kapela</v>
      </c>
      <c r="AJ200" s="86" t="str">
        <f t="shared" si="156"/>
        <v/>
      </c>
      <c r="AK200" s="36" t="str" cm="1">
        <f t="array" ref="AK200">IF(AJ200="",""&amp;AI200,IF(AJ200="NEMA",AI200,INDEX(klub_naziv,MATCH(INDEX(klubAlias_klubId,AJ200),klub_id,0))))</f>
        <v>OK Kapela</v>
      </c>
      <c r="AL200" s="36" t="str" cm="1">
        <f t="array" ref="AL200">IFERROR(INDEX(registarNatjecatelji,CG200,4),"")</f>
        <v>OK Kapela</v>
      </c>
      <c r="AM200" s="105" t="str">
        <f t="shared" si="184"/>
        <v/>
      </c>
      <c r="AN200" s="79" t="str">
        <f t="shared" si="185"/>
        <v>OK Kapela</v>
      </c>
      <c r="AO200" s="57" t="s">
        <v>0</v>
      </c>
      <c r="AP200" s="95" t="str">
        <f>IF(AJ200&lt;&gt;"NEMA","",IF(IFERROR(MATCH(AI200,AI$11:AI199,0),0)&lt;&gt;0,"",AI200))</f>
        <v/>
      </c>
      <c r="AQ200" s="57" t="s">
        <v>0</v>
      </c>
      <c r="AR200" s="149"/>
      <c r="AS200" s="57" t="s">
        <v>0</v>
      </c>
      <c r="AT200" s="62" t="str">
        <f t="shared" si="186"/>
        <v/>
      </c>
      <c r="AU200" s="36" t="str">
        <f>IF(AT200="","",MAX(AU$11:AU199)+1)</f>
        <v/>
      </c>
      <c r="AV200" s="36" t="str">
        <f t="shared" si="187"/>
        <v/>
      </c>
      <c r="AW200" s="36" t="str">
        <f t="shared" si="188"/>
        <v/>
      </c>
      <c r="AX200" s="36" t="str">
        <f>IF(AR200="","",MAX(AX$11:AX199)+1)</f>
        <v/>
      </c>
      <c r="AY200" s="103" t="str">
        <f t="shared" si="189"/>
        <v/>
      </c>
      <c r="AZ200" s="79" t="str">
        <f t="shared" si="190"/>
        <v/>
      </c>
      <c r="BA200" s="57" t="s">
        <v>0</v>
      </c>
      <c r="BB200" s="23" t="str">
        <f t="shared" si="191"/>
        <v/>
      </c>
      <c r="BC200" s="57" t="s">
        <v>0</v>
      </c>
      <c r="BD200" s="191" t="str">
        <f t="shared" si="192"/>
        <v>OK Kapela</v>
      </c>
      <c r="BE200" s="57" t="s">
        <v>0</v>
      </c>
      <c r="BF200" s="68" t="str">
        <f t="shared" si="193"/>
        <v>52:20</v>
      </c>
      <c r="BG200" s="102" t="str">
        <f t="shared" si="194"/>
        <v>0</v>
      </c>
      <c r="BH200" s="238">
        <f t="shared" si="195"/>
        <v>3140</v>
      </c>
      <c r="BI200" s="239">
        <f t="shared" si="157"/>
        <v>1</v>
      </c>
      <c r="BJ200" s="57" t="s">
        <v>0</v>
      </c>
      <c r="BK200" s="62" t="str">
        <f t="shared" si="196"/>
        <v>Monika</v>
      </c>
      <c r="BL200" s="36" t="str">
        <f t="shared" si="197"/>
        <v>Kovaljesko</v>
      </c>
      <c r="BM200" s="86">
        <f t="shared" si="158"/>
        <v>1541</v>
      </c>
      <c r="BN200" s="86" t="str">
        <f t="shared" si="159"/>
        <v/>
      </c>
      <c r="BO200" s="36" t="str">
        <f t="shared" si="160"/>
        <v>Monika</v>
      </c>
      <c r="BP200" s="79" t="str">
        <f t="shared" si="161"/>
        <v>Kovaljesko</v>
      </c>
      <c r="BQ200" s="57" t="s">
        <v>0</v>
      </c>
      <c r="BR200" s="95" t="str">
        <f t="shared" si="162"/>
        <v/>
      </c>
      <c r="BS200" s="57" t="s">
        <v>0</v>
      </c>
      <c r="BT200" s="23" t="str">
        <f>IF(OR(BB200&lt;&gt;"NEMA",BR200&lt;&gt;""),"","SELECT '"&amp;BA200&amp;"',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0" s="57" t="s">
        <v>0</v>
      </c>
      <c r="BV200" s="172"/>
      <c r="BW200" s="172"/>
      <c r="BX200" s="172"/>
      <c r="BY200" s="57" t="s">
        <v>0</v>
      </c>
      <c r="BZ200" s="62" t="str">
        <f t="shared" si="163"/>
        <v>Monika – Kovaljesko – OK Kapela – Ž35</v>
      </c>
      <c r="CA200" s="63">
        <f t="shared" si="198"/>
        <v>267</v>
      </c>
      <c r="CB200" s="57" t="s">
        <v>0</v>
      </c>
      <c r="CC200" s="62" t="str">
        <f t="shared" si="164"/>
        <v>Monika – Kovaljesko – OK Kapela</v>
      </c>
      <c r="CD200" s="63">
        <f t="shared" si="199"/>
        <v>267</v>
      </c>
      <c r="CE200" s="57" t="s">
        <v>0</v>
      </c>
      <c r="CF200" s="62" t="str">
        <f t="shared" si="165"/>
        <v>Monika – Kovaljesko</v>
      </c>
      <c r="CG200" s="63">
        <f t="shared" si="200"/>
        <v>267</v>
      </c>
      <c r="CH200" s="57" t="s">
        <v>0</v>
      </c>
      <c r="CI200" s="68">
        <f t="shared" si="201"/>
        <v>267</v>
      </c>
      <c r="CJ200" s="86" cm="1">
        <f t="array" ref="CJ200">IF(CI200="","",INDEX(imePrezime_id,CI200,0))</f>
        <v>1541</v>
      </c>
      <c r="CK200" s="63" t="str">
        <f t="shared" si="166"/>
        <v/>
      </c>
      <c r="CL200" s="57" t="s">
        <v>0</v>
      </c>
      <c r="CM200" s="23" t="str">
        <f t="shared" si="167"/>
        <v/>
      </c>
      <c r="CN200" s="57" t="s">
        <v>0</v>
      </c>
      <c r="CO200" s="149"/>
      <c r="CP200" s="57" t="s">
        <v>0</v>
      </c>
      <c r="CQ200" s="62" t="str">
        <f t="shared" si="168"/>
        <v/>
      </c>
      <c r="CR200" s="86" t="str">
        <f>IF(CO200="","",MAX(CR$11:CR199)+1)</f>
        <v/>
      </c>
      <c r="CS200" s="63" t="str">
        <f t="shared" si="169"/>
        <v/>
      </c>
      <c r="CT200" s="57" t="s">
        <v>0</v>
      </c>
      <c r="CU200" s="23" t="str">
        <f t="shared" si="202"/>
        <v/>
      </c>
      <c r="CV200" s="57" t="s">
        <v>0</v>
      </c>
      <c r="CW200" s="72" t="str">
        <f>IF(AND(CG200="NEMA",CK200=""),MAX(CW$11:CW199)+1,"")</f>
        <v/>
      </c>
      <c r="CX200" t="s">
        <v>0</v>
      </c>
      <c r="CY200" s="152" t="str">
        <f t="shared" si="170"/>
        <v>Ž</v>
      </c>
      <c r="CZ200" t="s">
        <v>0</v>
      </c>
      <c r="DA200" s="62" t="str">
        <f t="shared" si="171"/>
        <v/>
      </c>
      <c r="DB200" s="79" t="str">
        <f t="shared" si="172"/>
        <v/>
      </c>
      <c r="DC200" t="s">
        <v>0</v>
      </c>
      <c r="DD200" s="23" t="str">
        <f t="shared" si="203"/>
        <v/>
      </c>
      <c r="DE200" s="57" t="s">
        <v>0</v>
      </c>
      <c r="DF200" s="95" t="str">
        <f t="shared" si="173"/>
        <v>ime-pre-klu-kat</v>
      </c>
      <c r="DG200" s="57" t="s">
        <v>0</v>
      </c>
      <c r="DH200" s="68">
        <f>IF(BZ200="","",MAX(DH$11:DH199)+1)</f>
        <v>1156</v>
      </c>
      <c r="DI200" s="86">
        <f t="shared" si="174"/>
        <v>1011</v>
      </c>
      <c r="DJ200" s="86">
        <f t="shared" si="204"/>
        <v>1541</v>
      </c>
      <c r="DK200" s="86">
        <f t="shared" si="175"/>
        <v>3140</v>
      </c>
      <c r="DL200" s="86">
        <f t="shared" si="176"/>
        <v>1</v>
      </c>
      <c r="DM200" s="86">
        <f t="shared" si="177"/>
        <v>1</v>
      </c>
      <c r="DN200" s="86">
        <f t="shared" si="205"/>
        <v>1</v>
      </c>
      <c r="DO200" s="86"/>
      <c r="DP200" s="86"/>
      <c r="DQ200" s="86"/>
      <c r="DR200" s="63" t="e">
        <f>IF(#REF!="","",#REF!)</f>
        <v>#REF!</v>
      </c>
      <c r="DS200" s="57" t="s">
        <v>0</v>
      </c>
    </row>
    <row r="201" spans="1:123" x14ac:dyDescent="0.25">
      <c r="A201" t="s">
        <v>0</v>
      </c>
      <c r="B201" s="62" t="str">
        <f>IF(csv!E192="","",csv!S192)</f>
        <v>Ž35</v>
      </c>
      <c r="C201" s="36" t="s">
        <v>0</v>
      </c>
      <c r="D201" s="36" t="str">
        <f>IF(csv!E192="","",csv!E192)</f>
        <v>Antea</v>
      </c>
      <c r="E201" s="36" t="str">
        <f>IF(csv!D192="","",csv!D192)</f>
        <v>Popović</v>
      </c>
      <c r="F201" s="36" t="s">
        <v>0</v>
      </c>
      <c r="G201" s="86" t="str">
        <f>IF(csv!L192="","",csv!L192)</f>
        <v>52:38</v>
      </c>
      <c r="H201" s="86" t="str">
        <f>IF(csv!M192="","",csv!M192)</f>
        <v>0</v>
      </c>
      <c r="I201" s="36" t="s">
        <v>0</v>
      </c>
      <c r="J201" s="36" t="str">
        <f>IF(csv!O192="","",csv!O192)</f>
        <v>KAP</v>
      </c>
      <c r="K201" s="36" t="str">
        <f>IF(csv!P192="","",csv!P192)</f>
        <v>OK Kapela</v>
      </c>
      <c r="L201" s="36" t="s">
        <v>0</v>
      </c>
      <c r="M201" s="79" t="str">
        <f>IF(csv!Q192="","",csv!Q192)</f>
        <v>CRO</v>
      </c>
      <c r="N201" s="57" t="s">
        <v>0</v>
      </c>
      <c r="O201" s="62" t="str">
        <f>IF(csv!E192="","",csv!S192)</f>
        <v>Ž35</v>
      </c>
      <c r="P201" s="86">
        <f>IF(O201="","",IF(COUNTIF(O$11:O200,O201)=0,P200+1,P200))</f>
        <v>19</v>
      </c>
      <c r="Q201" s="102">
        <f t="shared" si="152"/>
        <v>117</v>
      </c>
      <c r="R201" s="103" t="str" cm="1">
        <f t="array" ref="R201">IF(S201="","",INDEX(natjecanjeStaze_naziv,MATCH(S201,natjecanjeStaze_stazaId,0)))</f>
        <v>M45 – Ž20 – Ž35</v>
      </c>
      <c r="S201" s="63">
        <f t="shared" si="153"/>
        <v>1011</v>
      </c>
      <c r="T201" s="57" t="s">
        <v>0</v>
      </c>
      <c r="U201" s="191" t="str">
        <f t="shared" si="154"/>
        <v>Ž35</v>
      </c>
      <c r="V201" s="57" t="s">
        <v>0</v>
      </c>
      <c r="W201" s="62" t="str">
        <f t="shared" si="178"/>
        <v>CRO</v>
      </c>
      <c r="X201" s="86">
        <f t="shared" si="155"/>
        <v>1</v>
      </c>
      <c r="Y201" s="36" t="str">
        <f t="shared" si="179"/>
        <v/>
      </c>
      <c r="Z201" s="79" t="str">
        <f>IF(Y201="","",MAX(Z$11:Z200)+1)</f>
        <v/>
      </c>
      <c r="AA201" s="57" t="s">
        <v>0</v>
      </c>
      <c r="AB201" s="149"/>
      <c r="AC201" s="57" t="s">
        <v>0</v>
      </c>
      <c r="AD201" s="23" t="str">
        <f t="shared" si="180"/>
        <v/>
      </c>
      <c r="AE201" s="57" t="s">
        <v>0</v>
      </c>
      <c r="AF201" s="191" t="str">
        <f t="shared" si="181"/>
        <v>CRO</v>
      </c>
      <c r="AG201" s="57" t="s">
        <v>0</v>
      </c>
      <c r="AH201" s="62" t="str">
        <f t="shared" si="182"/>
        <v>KAP</v>
      </c>
      <c r="AI201" s="36" t="str">
        <f t="shared" si="183"/>
        <v>OK Kapela</v>
      </c>
      <c r="AJ201" s="86" t="str">
        <f t="shared" si="156"/>
        <v/>
      </c>
      <c r="AK201" s="36" t="str" cm="1">
        <f t="array" ref="AK201">IF(AJ201="",""&amp;AI201,IF(AJ201="NEMA",AI201,INDEX(klub_naziv,MATCH(INDEX(klubAlias_klubId,AJ201),klub_id,0))))</f>
        <v>OK Kapela</v>
      </c>
      <c r="AL201" s="36" t="str" cm="1">
        <f t="array" ref="AL201">IFERROR(INDEX(registarNatjecatelji,CG201,4),"")</f>
        <v>OK Kapela</v>
      </c>
      <c r="AM201" s="105" t="str">
        <f t="shared" si="184"/>
        <v/>
      </c>
      <c r="AN201" s="79" t="str">
        <f t="shared" si="185"/>
        <v>OK Kapela</v>
      </c>
      <c r="AO201" s="57" t="s">
        <v>0</v>
      </c>
      <c r="AP201" s="95" t="str">
        <f>IF(AJ201&lt;&gt;"NEMA","",IF(IFERROR(MATCH(AI201,AI$11:AI200,0),0)&lt;&gt;0,"",AI201))</f>
        <v/>
      </c>
      <c r="AQ201" s="57" t="s">
        <v>0</v>
      </c>
      <c r="AR201" s="149"/>
      <c r="AS201" s="57" t="s">
        <v>0</v>
      </c>
      <c r="AT201" s="62" t="str">
        <f t="shared" si="186"/>
        <v/>
      </c>
      <c r="AU201" s="36" t="str">
        <f>IF(AT201="","",MAX(AU$11:AU200)+1)</f>
        <v/>
      </c>
      <c r="AV201" s="36" t="str">
        <f t="shared" si="187"/>
        <v/>
      </c>
      <c r="AW201" s="36" t="str">
        <f t="shared" si="188"/>
        <v/>
      </c>
      <c r="AX201" s="36" t="str">
        <f>IF(AR201="","",MAX(AX$11:AX200)+1)</f>
        <v/>
      </c>
      <c r="AY201" s="103" t="str">
        <f t="shared" si="189"/>
        <v/>
      </c>
      <c r="AZ201" s="79" t="str">
        <f t="shared" si="190"/>
        <v/>
      </c>
      <c r="BA201" s="57" t="s">
        <v>0</v>
      </c>
      <c r="BB201" s="23" t="str">
        <f t="shared" si="191"/>
        <v/>
      </c>
      <c r="BC201" s="57" t="s">
        <v>0</v>
      </c>
      <c r="BD201" s="191" t="str">
        <f t="shared" si="192"/>
        <v>OK Kapela</v>
      </c>
      <c r="BE201" s="57" t="s">
        <v>0</v>
      </c>
      <c r="BF201" s="68" t="str">
        <f t="shared" si="193"/>
        <v>52:38</v>
      </c>
      <c r="BG201" s="102" t="str">
        <f t="shared" si="194"/>
        <v>0</v>
      </c>
      <c r="BH201" s="238">
        <f t="shared" si="195"/>
        <v>3158</v>
      </c>
      <c r="BI201" s="239">
        <f t="shared" si="157"/>
        <v>1</v>
      </c>
      <c r="BJ201" s="57" t="s">
        <v>0</v>
      </c>
      <c r="BK201" s="62" t="str">
        <f t="shared" si="196"/>
        <v>Antea</v>
      </c>
      <c r="BL201" s="36" t="str">
        <f t="shared" si="197"/>
        <v>Popović</v>
      </c>
      <c r="BM201" s="86">
        <f t="shared" si="158"/>
        <v>1222</v>
      </c>
      <c r="BN201" s="86" t="str">
        <f t="shared" si="159"/>
        <v/>
      </c>
      <c r="BO201" s="36" t="str">
        <f t="shared" si="160"/>
        <v>Antea</v>
      </c>
      <c r="BP201" s="79" t="str">
        <f t="shared" si="161"/>
        <v>Popović</v>
      </c>
      <c r="BQ201" s="57" t="s">
        <v>0</v>
      </c>
      <c r="BR201" s="95" t="str">
        <f t="shared" si="162"/>
        <v/>
      </c>
      <c r="BS201" s="57" t="s">
        <v>0</v>
      </c>
      <c r="BT201" s="23" t="str">
        <f>IF(OR(BB201&lt;&gt;"NEMA",BR201&lt;&gt;""),"","SELECT '"&amp;BA201&amp;"',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1" s="57" t="s">
        <v>0</v>
      </c>
      <c r="BV201" s="172"/>
      <c r="BW201" s="172"/>
      <c r="BX201" s="172"/>
      <c r="BY201" s="57" t="s">
        <v>0</v>
      </c>
      <c r="BZ201" s="62" t="str">
        <f t="shared" si="163"/>
        <v>Antea – Popović – OK Kapela – Ž35</v>
      </c>
      <c r="CA201" s="63">
        <f t="shared" si="198"/>
        <v>292</v>
      </c>
      <c r="CB201" s="57" t="s">
        <v>0</v>
      </c>
      <c r="CC201" s="62" t="str">
        <f t="shared" si="164"/>
        <v>Antea – Popović – OK Kapela</v>
      </c>
      <c r="CD201" s="63">
        <f t="shared" si="199"/>
        <v>292</v>
      </c>
      <c r="CE201" s="57" t="s">
        <v>0</v>
      </c>
      <c r="CF201" s="62" t="str">
        <f t="shared" si="165"/>
        <v>Antea – Popović</v>
      </c>
      <c r="CG201" s="63">
        <f t="shared" si="200"/>
        <v>292</v>
      </c>
      <c r="CH201" s="57" t="s">
        <v>0</v>
      </c>
      <c r="CI201" s="68">
        <f t="shared" si="201"/>
        <v>292</v>
      </c>
      <c r="CJ201" s="86" cm="1">
        <f t="array" ref="CJ201">IF(CI201="","",INDEX(imePrezime_id,CI201,0))</f>
        <v>1222</v>
      </c>
      <c r="CK201" s="63" t="str">
        <f t="shared" si="166"/>
        <v/>
      </c>
      <c r="CL201" s="57" t="s">
        <v>0</v>
      </c>
      <c r="CM201" s="23" t="str">
        <f t="shared" si="167"/>
        <v/>
      </c>
      <c r="CN201" s="57" t="s">
        <v>0</v>
      </c>
      <c r="CO201" s="149"/>
      <c r="CP201" s="57" t="s">
        <v>0</v>
      </c>
      <c r="CQ201" s="62" t="str">
        <f t="shared" si="168"/>
        <v/>
      </c>
      <c r="CR201" s="86" t="str">
        <f>IF(CO201="","",MAX(CR$11:CR200)+1)</f>
        <v/>
      </c>
      <c r="CS201" s="63" t="str">
        <f t="shared" si="169"/>
        <v/>
      </c>
      <c r="CT201" s="57" t="s">
        <v>0</v>
      </c>
      <c r="CU201" s="23" t="str">
        <f t="shared" si="202"/>
        <v/>
      </c>
      <c r="CV201" s="57" t="s">
        <v>0</v>
      </c>
      <c r="CW201" s="72" t="str">
        <f>IF(AND(CG201="NEMA",CK201=""),MAX(CW$11:CW200)+1,"")</f>
        <v/>
      </c>
      <c r="CX201" t="s">
        <v>0</v>
      </c>
      <c r="CY201" s="152" t="str">
        <f t="shared" si="170"/>
        <v>Ž</v>
      </c>
      <c r="CZ201" t="s">
        <v>0</v>
      </c>
      <c r="DA201" s="62" t="str">
        <f t="shared" si="171"/>
        <v/>
      </c>
      <c r="DB201" s="79" t="str">
        <f t="shared" si="172"/>
        <v/>
      </c>
      <c r="DC201" t="s">
        <v>0</v>
      </c>
      <c r="DD201" s="23" t="str">
        <f t="shared" si="203"/>
        <v/>
      </c>
      <c r="DE201" s="57" t="s">
        <v>0</v>
      </c>
      <c r="DF201" s="95" t="str">
        <f t="shared" si="173"/>
        <v>ime-pre-klu-kat</v>
      </c>
      <c r="DG201" s="57" t="s">
        <v>0</v>
      </c>
      <c r="DH201" s="68">
        <f>IF(BZ201="","",MAX(DH$11:DH200)+1)</f>
        <v>1157</v>
      </c>
      <c r="DI201" s="86">
        <f t="shared" si="174"/>
        <v>1011</v>
      </c>
      <c r="DJ201" s="86">
        <f t="shared" si="204"/>
        <v>1222</v>
      </c>
      <c r="DK201" s="86">
        <f t="shared" si="175"/>
        <v>3158</v>
      </c>
      <c r="DL201" s="86">
        <f t="shared" si="176"/>
        <v>1</v>
      </c>
      <c r="DM201" s="86">
        <f t="shared" si="177"/>
        <v>1</v>
      </c>
      <c r="DN201" s="86">
        <f t="shared" si="205"/>
        <v>1</v>
      </c>
      <c r="DO201" s="86"/>
      <c r="DP201" s="86"/>
      <c r="DQ201" s="86"/>
      <c r="DR201" s="63" t="e">
        <f>IF(#REF!="","",#REF!)</f>
        <v>#REF!</v>
      </c>
      <c r="DS201" s="57" t="s">
        <v>0</v>
      </c>
    </row>
    <row r="202" spans="1:123" x14ac:dyDescent="0.25">
      <c r="A202" t="s">
        <v>0</v>
      </c>
      <c r="B202" s="62" t="str">
        <f>IF(csv!E193="","",csv!S193)</f>
        <v>Ž35</v>
      </c>
      <c r="C202" s="36" t="s">
        <v>0</v>
      </c>
      <c r="D202" s="36" t="str">
        <f>IF(csv!E193="","",csv!E193)</f>
        <v>Sabina</v>
      </c>
      <c r="E202" s="36" t="str">
        <f>IF(csv!D193="","",csv!D193)</f>
        <v>Rako</v>
      </c>
      <c r="F202" s="36" t="s">
        <v>0</v>
      </c>
      <c r="G202" s="86" t="str">
        <f>IF(csv!L193="","",csv!L193)</f>
        <v>52:56</v>
      </c>
      <c r="H202" s="86" t="str">
        <f>IF(csv!M193="","",csv!M193)</f>
        <v>0</v>
      </c>
      <c r="I202" s="36" t="s">
        <v>0</v>
      </c>
      <c r="J202" s="36" t="str">
        <f>IF(csv!O193="","",csv!O193)</f>
        <v>Vihor</v>
      </c>
      <c r="K202" s="36" t="str">
        <f>IF(csv!P193="","",csv!P193)</f>
        <v>OK Vihor</v>
      </c>
      <c r="L202" s="36" t="s">
        <v>0</v>
      </c>
      <c r="M202" s="79" t="str">
        <f>IF(csv!Q193="","",csv!Q193)</f>
        <v>CRO</v>
      </c>
      <c r="N202" s="57" t="s">
        <v>0</v>
      </c>
      <c r="O202" s="62" t="str">
        <f>IF(csv!E193="","",csv!S193)</f>
        <v>Ž35</v>
      </c>
      <c r="P202" s="86">
        <f>IF(O202="","",IF(COUNTIF(O$11:O201,O202)=0,P201+1,P201))</f>
        <v>19</v>
      </c>
      <c r="Q202" s="102">
        <f t="shared" si="152"/>
        <v>117</v>
      </c>
      <c r="R202" s="103" t="str" cm="1">
        <f t="array" ref="R202">IF(S202="","",INDEX(natjecanjeStaze_naziv,MATCH(S202,natjecanjeStaze_stazaId,0)))</f>
        <v>M45 – Ž20 – Ž35</v>
      </c>
      <c r="S202" s="63">
        <f t="shared" si="153"/>
        <v>1011</v>
      </c>
      <c r="T202" s="57" t="s">
        <v>0</v>
      </c>
      <c r="U202" s="191" t="str">
        <f t="shared" si="154"/>
        <v>Ž35</v>
      </c>
      <c r="V202" s="57" t="s">
        <v>0</v>
      </c>
      <c r="W202" s="62" t="str">
        <f t="shared" si="178"/>
        <v>CRO</v>
      </c>
      <c r="X202" s="86">
        <f t="shared" si="155"/>
        <v>1</v>
      </c>
      <c r="Y202" s="36" t="str">
        <f t="shared" si="179"/>
        <v/>
      </c>
      <c r="Z202" s="79" t="str">
        <f>IF(Y202="","",MAX(Z$11:Z201)+1)</f>
        <v/>
      </c>
      <c r="AA202" s="57" t="s">
        <v>0</v>
      </c>
      <c r="AB202" s="149"/>
      <c r="AC202" s="57" t="s">
        <v>0</v>
      </c>
      <c r="AD202" s="23" t="str">
        <f t="shared" si="180"/>
        <v/>
      </c>
      <c r="AE202" s="57" t="s">
        <v>0</v>
      </c>
      <c r="AF202" s="191" t="str">
        <f t="shared" si="181"/>
        <v>CRO</v>
      </c>
      <c r="AG202" s="57" t="s">
        <v>0</v>
      </c>
      <c r="AH202" s="62" t="str">
        <f t="shared" si="182"/>
        <v>Vihor</v>
      </c>
      <c r="AI202" s="36" t="str">
        <f t="shared" si="183"/>
        <v>OK Vihor</v>
      </c>
      <c r="AJ202" s="86" t="str">
        <f t="shared" si="156"/>
        <v/>
      </c>
      <c r="AK202" s="36" t="str" cm="1">
        <f t="array" ref="AK202">IF(AJ202="",""&amp;AI202,IF(AJ202="NEMA",AI202,INDEX(klub_naziv,MATCH(INDEX(klubAlias_klubId,AJ202),klub_id,0))))</f>
        <v>OK Vihor</v>
      </c>
      <c r="AL202" s="36" t="str" cm="1">
        <f t="array" ref="AL202">IFERROR(INDEX(registarNatjecatelji,CG202,4),"")</f>
        <v>OK Vihor</v>
      </c>
      <c r="AM202" s="105" t="str">
        <f t="shared" si="184"/>
        <v/>
      </c>
      <c r="AN202" s="79" t="str">
        <f t="shared" si="185"/>
        <v>OK Vihor</v>
      </c>
      <c r="AO202" s="57" t="s">
        <v>0</v>
      </c>
      <c r="AP202" s="95" t="str">
        <f>IF(AJ202&lt;&gt;"NEMA","",IF(IFERROR(MATCH(AI202,AI$11:AI201,0),0)&lt;&gt;0,"",AI202))</f>
        <v/>
      </c>
      <c r="AQ202" s="57" t="s">
        <v>0</v>
      </c>
      <c r="AR202" s="149"/>
      <c r="AS202" s="57" t="s">
        <v>0</v>
      </c>
      <c r="AT202" s="62" t="str">
        <f t="shared" si="186"/>
        <v/>
      </c>
      <c r="AU202" s="36" t="str">
        <f>IF(AT202="","",MAX(AU$11:AU201)+1)</f>
        <v/>
      </c>
      <c r="AV202" s="36" t="str">
        <f t="shared" si="187"/>
        <v/>
      </c>
      <c r="AW202" s="36" t="str">
        <f t="shared" si="188"/>
        <v/>
      </c>
      <c r="AX202" s="36" t="str">
        <f>IF(AR202="","",MAX(AX$11:AX201)+1)</f>
        <v/>
      </c>
      <c r="AY202" s="103" t="str">
        <f t="shared" si="189"/>
        <v/>
      </c>
      <c r="AZ202" s="79" t="str">
        <f t="shared" si="190"/>
        <v/>
      </c>
      <c r="BA202" s="57" t="s">
        <v>0</v>
      </c>
      <c r="BB202" s="23" t="str">
        <f t="shared" si="191"/>
        <v/>
      </c>
      <c r="BC202" s="57" t="s">
        <v>0</v>
      </c>
      <c r="BD202" s="191" t="str">
        <f t="shared" si="192"/>
        <v>OK Vihor</v>
      </c>
      <c r="BE202" s="57" t="s">
        <v>0</v>
      </c>
      <c r="BF202" s="68" t="str">
        <f t="shared" si="193"/>
        <v>52:56</v>
      </c>
      <c r="BG202" s="102" t="str">
        <f t="shared" si="194"/>
        <v>0</v>
      </c>
      <c r="BH202" s="238">
        <f t="shared" si="195"/>
        <v>3176</v>
      </c>
      <c r="BI202" s="239">
        <f t="shared" si="157"/>
        <v>1</v>
      </c>
      <c r="BJ202" s="57" t="s">
        <v>0</v>
      </c>
      <c r="BK202" s="62" t="str">
        <f t="shared" si="196"/>
        <v>Sabina</v>
      </c>
      <c r="BL202" s="36" t="str">
        <f t="shared" si="197"/>
        <v>Rako</v>
      </c>
      <c r="BM202" s="86">
        <f t="shared" si="158"/>
        <v>1322</v>
      </c>
      <c r="BN202" s="86" t="str">
        <f t="shared" si="159"/>
        <v/>
      </c>
      <c r="BO202" s="36" t="str">
        <f t="shared" si="160"/>
        <v>Sabina</v>
      </c>
      <c r="BP202" s="79" t="str">
        <f t="shared" si="161"/>
        <v>Rako</v>
      </c>
      <c r="BQ202" s="57" t="s">
        <v>0</v>
      </c>
      <c r="BR202" s="95" t="str">
        <f t="shared" si="162"/>
        <v/>
      </c>
      <c r="BS202" s="57" t="s">
        <v>0</v>
      </c>
      <c r="BT202" s="23" t="str">
        <f>IF(OR(BB202&lt;&gt;"NEMA",BR202&lt;&gt;""),"","SELECT '"&amp;BA202&amp;"',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2" s="57" t="s">
        <v>0</v>
      </c>
      <c r="BV202" s="172"/>
      <c r="BW202" s="172"/>
      <c r="BX202" s="172"/>
      <c r="BY202" s="57" t="s">
        <v>0</v>
      </c>
      <c r="BZ202" s="62" t="str">
        <f t="shared" si="163"/>
        <v>Sabina – Rako – OK Vihor – Ž35</v>
      </c>
      <c r="CA202" s="63">
        <f t="shared" si="198"/>
        <v>862</v>
      </c>
      <c r="CB202" s="57" t="s">
        <v>0</v>
      </c>
      <c r="CC202" s="62" t="str">
        <f t="shared" si="164"/>
        <v>Sabina – Rako – OK Vihor</v>
      </c>
      <c r="CD202" s="63">
        <f t="shared" si="199"/>
        <v>862</v>
      </c>
      <c r="CE202" s="57" t="s">
        <v>0</v>
      </c>
      <c r="CF202" s="62" t="str">
        <f t="shared" si="165"/>
        <v>Sabina – Rako</v>
      </c>
      <c r="CG202" s="63">
        <f t="shared" si="200"/>
        <v>862</v>
      </c>
      <c r="CH202" s="57" t="s">
        <v>0</v>
      </c>
      <c r="CI202" s="68">
        <f t="shared" si="201"/>
        <v>862</v>
      </c>
      <c r="CJ202" s="86" cm="1">
        <f t="array" ref="CJ202">IF(CI202="","",INDEX(imePrezime_id,CI202,0))</f>
        <v>1322</v>
      </c>
      <c r="CK202" s="63" t="str">
        <f t="shared" si="166"/>
        <v/>
      </c>
      <c r="CL202" s="57" t="s">
        <v>0</v>
      </c>
      <c r="CM202" s="23" t="str">
        <f t="shared" si="167"/>
        <v/>
      </c>
      <c r="CN202" s="57" t="s">
        <v>0</v>
      </c>
      <c r="CO202" s="149"/>
      <c r="CP202" s="57" t="s">
        <v>0</v>
      </c>
      <c r="CQ202" s="62" t="str">
        <f t="shared" si="168"/>
        <v/>
      </c>
      <c r="CR202" s="86" t="str">
        <f>IF(CO202="","",MAX(CR$11:CR201)+1)</f>
        <v/>
      </c>
      <c r="CS202" s="63" t="str">
        <f t="shared" si="169"/>
        <v/>
      </c>
      <c r="CT202" s="57" t="s">
        <v>0</v>
      </c>
      <c r="CU202" s="23" t="str">
        <f t="shared" si="202"/>
        <v/>
      </c>
      <c r="CV202" s="57" t="s">
        <v>0</v>
      </c>
      <c r="CW202" s="72" t="str">
        <f>IF(AND(CG202="NEMA",CK202=""),MAX(CW$11:CW201)+1,"")</f>
        <v/>
      </c>
      <c r="CX202" t="s">
        <v>0</v>
      </c>
      <c r="CY202" s="152" t="str">
        <f t="shared" si="170"/>
        <v>Ž</v>
      </c>
      <c r="CZ202" t="s">
        <v>0</v>
      </c>
      <c r="DA202" s="62" t="str">
        <f t="shared" si="171"/>
        <v/>
      </c>
      <c r="DB202" s="79" t="str">
        <f t="shared" si="172"/>
        <v/>
      </c>
      <c r="DC202" t="s">
        <v>0</v>
      </c>
      <c r="DD202" s="23" t="str">
        <f t="shared" si="203"/>
        <v/>
      </c>
      <c r="DE202" s="57" t="s">
        <v>0</v>
      </c>
      <c r="DF202" s="95" t="str">
        <f t="shared" si="173"/>
        <v>ime-pre-klu-kat</v>
      </c>
      <c r="DG202" s="57" t="s">
        <v>0</v>
      </c>
      <c r="DH202" s="68">
        <f>IF(BZ202="","",MAX(DH$11:DH201)+1)</f>
        <v>1158</v>
      </c>
      <c r="DI202" s="86">
        <f t="shared" si="174"/>
        <v>1011</v>
      </c>
      <c r="DJ202" s="86">
        <f t="shared" si="204"/>
        <v>1322</v>
      </c>
      <c r="DK202" s="86">
        <f t="shared" si="175"/>
        <v>3176</v>
      </c>
      <c r="DL202" s="86">
        <f t="shared" si="176"/>
        <v>1</v>
      </c>
      <c r="DM202" s="86">
        <f t="shared" si="177"/>
        <v>1</v>
      </c>
      <c r="DN202" s="86">
        <f t="shared" si="205"/>
        <v>1</v>
      </c>
      <c r="DO202" s="86"/>
      <c r="DP202" s="86"/>
      <c r="DQ202" s="86"/>
      <c r="DR202" s="63" t="e">
        <f>IF(#REF!="","",#REF!)</f>
        <v>#REF!</v>
      </c>
      <c r="DS202" s="57" t="s">
        <v>0</v>
      </c>
    </row>
    <row r="203" spans="1:123" x14ac:dyDescent="0.25">
      <c r="A203" t="s">
        <v>0</v>
      </c>
      <c r="B203" s="62" t="str">
        <f>IF(csv!E194="","",csv!S194)</f>
        <v>Ž35</v>
      </c>
      <c r="C203" s="36" t="s">
        <v>0</v>
      </c>
      <c r="D203" s="36" t="str">
        <f>IF(csv!E194="","",csv!E194)</f>
        <v>Ivana</v>
      </c>
      <c r="E203" s="36" t="str">
        <f>IF(csv!D194="","",csv!D194)</f>
        <v>Horbec</v>
      </c>
      <c r="F203" s="36" t="s">
        <v>0</v>
      </c>
      <c r="G203" s="86" t="str">
        <f>IF(csv!L194="","",csv!L194)</f>
        <v>54:26</v>
      </c>
      <c r="H203" s="86" t="str">
        <f>IF(csv!M194="","",csv!M194)</f>
        <v>0</v>
      </c>
      <c r="I203" s="36" t="s">
        <v>0</v>
      </c>
      <c r="J203" s="36" t="str">
        <f>IF(csv!O194="","",csv!O194)</f>
        <v>Vihor</v>
      </c>
      <c r="K203" s="36" t="str">
        <f>IF(csv!P194="","",csv!P194)</f>
        <v>OK Vihor</v>
      </c>
      <c r="L203" s="36" t="s">
        <v>0</v>
      </c>
      <c r="M203" s="79" t="str">
        <f>IF(csv!Q194="","",csv!Q194)</f>
        <v>CRO</v>
      </c>
      <c r="N203" s="57" t="s">
        <v>0</v>
      </c>
      <c r="O203" s="62" t="str">
        <f>IF(csv!E194="","",csv!S194)</f>
        <v>Ž35</v>
      </c>
      <c r="P203" s="86">
        <f>IF(O203="","",IF(COUNTIF(O$11:O202,O203)=0,P202+1,P202))</f>
        <v>19</v>
      </c>
      <c r="Q203" s="102">
        <f t="shared" si="152"/>
        <v>117</v>
      </c>
      <c r="R203" s="103" t="str" cm="1">
        <f t="array" ref="R203">IF(S203="","",INDEX(natjecanjeStaze_naziv,MATCH(S203,natjecanjeStaze_stazaId,0)))</f>
        <v>M45 – Ž20 – Ž35</v>
      </c>
      <c r="S203" s="63">
        <f t="shared" si="153"/>
        <v>1011</v>
      </c>
      <c r="T203" s="57" t="s">
        <v>0</v>
      </c>
      <c r="U203" s="191" t="str">
        <f t="shared" si="154"/>
        <v>Ž35</v>
      </c>
      <c r="V203" s="57" t="s">
        <v>0</v>
      </c>
      <c r="W203" s="62" t="str">
        <f t="shared" si="178"/>
        <v>CRO</v>
      </c>
      <c r="X203" s="86">
        <f t="shared" si="155"/>
        <v>1</v>
      </c>
      <c r="Y203" s="36" t="str">
        <f t="shared" si="179"/>
        <v/>
      </c>
      <c r="Z203" s="79" t="str">
        <f>IF(Y203="","",MAX(Z$11:Z202)+1)</f>
        <v/>
      </c>
      <c r="AA203" s="57" t="s">
        <v>0</v>
      </c>
      <c r="AB203" s="149"/>
      <c r="AC203" s="57" t="s">
        <v>0</v>
      </c>
      <c r="AD203" s="23" t="str">
        <f t="shared" si="180"/>
        <v/>
      </c>
      <c r="AE203" s="57" t="s">
        <v>0</v>
      </c>
      <c r="AF203" s="191" t="str">
        <f t="shared" si="181"/>
        <v>CRO</v>
      </c>
      <c r="AG203" s="57" t="s">
        <v>0</v>
      </c>
      <c r="AH203" s="62" t="str">
        <f t="shared" si="182"/>
        <v>Vihor</v>
      </c>
      <c r="AI203" s="36" t="str">
        <f t="shared" si="183"/>
        <v>OK Vihor</v>
      </c>
      <c r="AJ203" s="86" t="str">
        <f t="shared" si="156"/>
        <v/>
      </c>
      <c r="AK203" s="36" t="str" cm="1">
        <f t="array" ref="AK203">IF(AJ203="",""&amp;AI203,IF(AJ203="NEMA",AI203,INDEX(klub_naziv,MATCH(INDEX(klubAlias_klubId,AJ203),klub_id,0))))</f>
        <v>OK Vihor</v>
      </c>
      <c r="AL203" s="36" t="str" cm="1">
        <f t="array" ref="AL203">IFERROR(INDEX(registarNatjecatelji,CG203,4),"")</f>
        <v>OK Vihor</v>
      </c>
      <c r="AM203" s="105" t="str">
        <f t="shared" si="184"/>
        <v/>
      </c>
      <c r="AN203" s="79" t="str">
        <f t="shared" si="185"/>
        <v>OK Vihor</v>
      </c>
      <c r="AO203" s="57" t="s">
        <v>0</v>
      </c>
      <c r="AP203" s="95" t="str">
        <f>IF(AJ203&lt;&gt;"NEMA","",IF(IFERROR(MATCH(AI203,AI$11:AI202,0),0)&lt;&gt;0,"",AI203))</f>
        <v/>
      </c>
      <c r="AQ203" s="57" t="s">
        <v>0</v>
      </c>
      <c r="AR203" s="149"/>
      <c r="AS203" s="57" t="s">
        <v>0</v>
      </c>
      <c r="AT203" s="62" t="str">
        <f t="shared" si="186"/>
        <v/>
      </c>
      <c r="AU203" s="36" t="str">
        <f>IF(AT203="","",MAX(AU$11:AU202)+1)</f>
        <v/>
      </c>
      <c r="AV203" s="36" t="str">
        <f t="shared" si="187"/>
        <v/>
      </c>
      <c r="AW203" s="36" t="str">
        <f t="shared" si="188"/>
        <v/>
      </c>
      <c r="AX203" s="36" t="str">
        <f>IF(AR203="","",MAX(AX$11:AX202)+1)</f>
        <v/>
      </c>
      <c r="AY203" s="103" t="str">
        <f t="shared" si="189"/>
        <v/>
      </c>
      <c r="AZ203" s="79" t="str">
        <f t="shared" si="190"/>
        <v/>
      </c>
      <c r="BA203" s="57" t="s">
        <v>0</v>
      </c>
      <c r="BB203" s="23" t="str">
        <f t="shared" si="191"/>
        <v/>
      </c>
      <c r="BC203" s="57" t="s">
        <v>0</v>
      </c>
      <c r="BD203" s="191" t="str">
        <f t="shared" si="192"/>
        <v>OK Vihor</v>
      </c>
      <c r="BE203" s="57" t="s">
        <v>0</v>
      </c>
      <c r="BF203" s="68" t="str">
        <f t="shared" si="193"/>
        <v>54:26</v>
      </c>
      <c r="BG203" s="102" t="str">
        <f t="shared" si="194"/>
        <v>0</v>
      </c>
      <c r="BH203" s="238">
        <f t="shared" si="195"/>
        <v>3266</v>
      </c>
      <c r="BI203" s="239">
        <f t="shared" si="157"/>
        <v>1</v>
      </c>
      <c r="BJ203" s="57" t="s">
        <v>0</v>
      </c>
      <c r="BK203" s="62" t="str">
        <f t="shared" si="196"/>
        <v>Ivana</v>
      </c>
      <c r="BL203" s="36" t="str">
        <f t="shared" si="197"/>
        <v>Horbec</v>
      </c>
      <c r="BM203" s="86">
        <f t="shared" si="158"/>
        <v>1523</v>
      </c>
      <c r="BN203" s="86" t="str">
        <f t="shared" si="159"/>
        <v/>
      </c>
      <c r="BO203" s="36" t="str">
        <f t="shared" si="160"/>
        <v>Ivana</v>
      </c>
      <c r="BP203" s="79" t="str">
        <f t="shared" si="161"/>
        <v>Horbec</v>
      </c>
      <c r="BQ203" s="57" t="s">
        <v>0</v>
      </c>
      <c r="BR203" s="95" t="str">
        <f t="shared" si="162"/>
        <v/>
      </c>
      <c r="BS203" s="57" t="s">
        <v>0</v>
      </c>
      <c r="BT203" s="23" t="str">
        <f>IF(OR(BB203&lt;&gt;"NEMA",BR203&lt;&gt;""),"","SELECT '"&amp;BA203&amp;"',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3" s="57" t="s">
        <v>0</v>
      </c>
      <c r="BV203" s="172"/>
      <c r="BW203" s="172"/>
      <c r="BX203" s="172"/>
      <c r="BY203" s="57" t="s">
        <v>0</v>
      </c>
      <c r="BZ203" s="62" t="str">
        <f t="shared" si="163"/>
        <v>Ivana – Horbec – OK Vihor – Ž35</v>
      </c>
      <c r="CA203" s="63">
        <f t="shared" si="198"/>
        <v>689</v>
      </c>
      <c r="CB203" s="57" t="s">
        <v>0</v>
      </c>
      <c r="CC203" s="62" t="str">
        <f t="shared" si="164"/>
        <v>Ivana – Horbec – OK Vihor</v>
      </c>
      <c r="CD203" s="63">
        <f t="shared" si="199"/>
        <v>689</v>
      </c>
      <c r="CE203" s="57" t="s">
        <v>0</v>
      </c>
      <c r="CF203" s="62" t="str">
        <f t="shared" si="165"/>
        <v>Ivana – Horbec</v>
      </c>
      <c r="CG203" s="63">
        <f t="shared" si="200"/>
        <v>689</v>
      </c>
      <c r="CH203" s="57" t="s">
        <v>0</v>
      </c>
      <c r="CI203" s="68">
        <f t="shared" si="201"/>
        <v>689</v>
      </c>
      <c r="CJ203" s="86" cm="1">
        <f t="array" ref="CJ203">IF(CI203="","",INDEX(imePrezime_id,CI203,0))</f>
        <v>1523</v>
      </c>
      <c r="CK203" s="63" t="str">
        <f t="shared" si="166"/>
        <v/>
      </c>
      <c r="CL203" s="57" t="s">
        <v>0</v>
      </c>
      <c r="CM203" s="23" t="str">
        <f t="shared" si="167"/>
        <v/>
      </c>
      <c r="CN203" s="57" t="s">
        <v>0</v>
      </c>
      <c r="CO203" s="149"/>
      <c r="CP203" s="57" t="s">
        <v>0</v>
      </c>
      <c r="CQ203" s="62" t="str">
        <f t="shared" si="168"/>
        <v/>
      </c>
      <c r="CR203" s="86" t="str">
        <f>IF(CO203="","",MAX(CR$11:CR202)+1)</f>
        <v/>
      </c>
      <c r="CS203" s="63" t="str">
        <f t="shared" si="169"/>
        <v/>
      </c>
      <c r="CT203" s="57" t="s">
        <v>0</v>
      </c>
      <c r="CU203" s="23" t="str">
        <f t="shared" si="202"/>
        <v/>
      </c>
      <c r="CV203" s="57" t="s">
        <v>0</v>
      </c>
      <c r="CW203" s="72" t="str">
        <f>IF(AND(CG203="NEMA",CK203=""),MAX(CW$11:CW202)+1,"")</f>
        <v/>
      </c>
      <c r="CX203" t="s">
        <v>0</v>
      </c>
      <c r="CY203" s="152" t="str">
        <f t="shared" si="170"/>
        <v>Ž</v>
      </c>
      <c r="CZ203" t="s">
        <v>0</v>
      </c>
      <c r="DA203" s="62" t="str">
        <f t="shared" si="171"/>
        <v/>
      </c>
      <c r="DB203" s="79" t="str">
        <f t="shared" si="172"/>
        <v/>
      </c>
      <c r="DC203" t="s">
        <v>0</v>
      </c>
      <c r="DD203" s="23" t="str">
        <f t="shared" si="203"/>
        <v/>
      </c>
      <c r="DE203" s="57" t="s">
        <v>0</v>
      </c>
      <c r="DF203" s="95" t="str">
        <f t="shared" si="173"/>
        <v>ime-pre-klu-kat</v>
      </c>
      <c r="DG203" s="57" t="s">
        <v>0</v>
      </c>
      <c r="DH203" s="68">
        <f>IF(BZ203="","",MAX(DH$11:DH202)+1)</f>
        <v>1159</v>
      </c>
      <c r="DI203" s="86">
        <f t="shared" si="174"/>
        <v>1011</v>
      </c>
      <c r="DJ203" s="86">
        <f t="shared" si="204"/>
        <v>1523</v>
      </c>
      <c r="DK203" s="86">
        <f t="shared" si="175"/>
        <v>3266</v>
      </c>
      <c r="DL203" s="86">
        <f t="shared" si="176"/>
        <v>1</v>
      </c>
      <c r="DM203" s="86">
        <f t="shared" si="177"/>
        <v>1</v>
      </c>
      <c r="DN203" s="86">
        <f t="shared" si="205"/>
        <v>1</v>
      </c>
      <c r="DO203" s="86"/>
      <c r="DP203" s="86"/>
      <c r="DQ203" s="86"/>
      <c r="DR203" s="63" t="e">
        <f>IF(#REF!="","",#REF!)</f>
        <v>#REF!</v>
      </c>
      <c r="DS203" s="57" t="s">
        <v>0</v>
      </c>
    </row>
    <row r="204" spans="1:123" x14ac:dyDescent="0.25">
      <c r="A204" t="s">
        <v>0</v>
      </c>
      <c r="B204" s="62" t="str">
        <f>IF(csv!E195="","",csv!S195)</f>
        <v>Ž35</v>
      </c>
      <c r="C204" s="36" t="s">
        <v>0</v>
      </c>
      <c r="D204" s="36" t="str">
        <f>IF(csv!E195="","",csv!E195)</f>
        <v>Aida</v>
      </c>
      <c r="E204" s="36" t="str">
        <f>IF(csv!D195="","",csv!D195)</f>
        <v>Krkić Drobić</v>
      </c>
      <c r="F204" s="36" t="s">
        <v>0</v>
      </c>
      <c r="G204" s="86" t="str">
        <f>IF(csv!L195="","",csv!L195)</f>
        <v>65:17</v>
      </c>
      <c r="H204" s="86" t="str">
        <f>IF(csv!M195="","",csv!M195)</f>
        <v>0</v>
      </c>
      <c r="I204" s="36" t="s">
        <v>0</v>
      </c>
      <c r="J204" s="36" t="str">
        <f>IF(csv!O195="","",csv!O195)</f>
        <v>KAP</v>
      </c>
      <c r="K204" s="36" t="str">
        <f>IF(csv!P195="","",csv!P195)</f>
        <v>OK Kapela</v>
      </c>
      <c r="L204" s="36" t="s">
        <v>0</v>
      </c>
      <c r="M204" s="79" t="str">
        <f>IF(csv!Q195="","",csv!Q195)</f>
        <v>CRO</v>
      </c>
      <c r="N204" s="57" t="s">
        <v>0</v>
      </c>
      <c r="O204" s="62" t="str">
        <f>IF(csv!E195="","",csv!S195)</f>
        <v>Ž35</v>
      </c>
      <c r="P204" s="86">
        <f>IF(O204="","",IF(COUNTIF(O$11:O203,O204)=0,P203+1,P203))</f>
        <v>19</v>
      </c>
      <c r="Q204" s="102">
        <f t="shared" ref="Q204:Q267" si="206">IF(O204="","",IFERROR(INDEX(kategorija_id,MATCH(O204,kategorija_oznaka,0)),INDEX(kategorijaAlias_id,MATCH(O204,kategorijaAlias_oznaka,0))))</f>
        <v>117</v>
      </c>
      <c r="R204" s="103" t="str" cm="1">
        <f t="array" ref="R204">IF(S204="","",INDEX(natjecanjeStaze_naziv,MATCH(S204,natjecanjeStaze_stazaId,0)))</f>
        <v>M45 – Ž20 – Ž35</v>
      </c>
      <c r="S204" s="63">
        <f t="shared" ref="S204:S267" si="207">IF(BL204="","",INDEX(natjecanjeStaze_stazaId,MATCH(O204,natjecanjeStaze_kategorija,0)))</f>
        <v>1011</v>
      </c>
      <c r="T204" s="57" t="s">
        <v>0</v>
      </c>
      <c r="U204" s="191" t="str">
        <f t="shared" ref="U204:U267" si="208">IF(O204="","",INDEX(kategorija_oznaka,MATCH(Q204,kategorija_id,0)))</f>
        <v>Ž35</v>
      </c>
      <c r="V204" s="57" t="s">
        <v>0</v>
      </c>
      <c r="W204" s="62" t="str">
        <f t="shared" si="178"/>
        <v>CRO</v>
      </c>
      <c r="X204" s="86">
        <f t="shared" ref="X204:X267" si="209">IF(W204="","",IFERROR(INDEX(drzava_id,MATCH(W204,drzava_oznaka,0)),"NEMA"))</f>
        <v>1</v>
      </c>
      <c r="Y204" s="36" t="str">
        <f t="shared" si="179"/>
        <v/>
      </c>
      <c r="Z204" s="79" t="str">
        <f>IF(Y204="","",MAX(Z$11:Z203)+1)</f>
        <v/>
      </c>
      <c r="AA204" s="57" t="s">
        <v>0</v>
      </c>
      <c r="AB204" s="149"/>
      <c r="AC204" s="57" t="s">
        <v>0</v>
      </c>
      <c r="AD204" s="23" t="str">
        <f t="shared" si="180"/>
        <v/>
      </c>
      <c r="AE204" s="57" t="s">
        <v>0</v>
      </c>
      <c r="AF204" s="191" t="str">
        <f t="shared" si="181"/>
        <v>CRO</v>
      </c>
      <c r="AG204" s="57" t="s">
        <v>0</v>
      </c>
      <c r="AH204" s="62" t="str">
        <f t="shared" si="182"/>
        <v>KAP</v>
      </c>
      <c r="AI204" s="36" t="str">
        <f t="shared" si="183"/>
        <v>OK Kapela</v>
      </c>
      <c r="AJ204" s="86" t="str">
        <f t="shared" ref="AJ204:AJ267" si="210">IF(AI204="","",IF(IFERROR(MATCH(AI204,klub_naziv,0),"")&lt;&gt;"","",IFERROR(MATCH(AI204,klubAlias_alias,0),"NEMA")))</f>
        <v/>
      </c>
      <c r="AK204" s="36" t="str" cm="1">
        <f t="array" ref="AK204">IF(AJ204="",""&amp;AI204,IF(AJ204="NEMA",AI204,INDEX(klub_naziv,MATCH(INDEX(klubAlias_klubId,AJ204),klub_id,0))))</f>
        <v>OK Kapela</v>
      </c>
      <c r="AL204" s="36" t="str" cm="1">
        <f t="array" ref="AL204">IFERROR(INDEX(registarNatjecatelji,CG204,4),"")</f>
        <v>OK Kapela</v>
      </c>
      <c r="AM204" s="105" t="str">
        <f t="shared" si="184"/>
        <v/>
      </c>
      <c r="AN204" s="79" t="str">
        <f t="shared" si="185"/>
        <v>OK Kapela</v>
      </c>
      <c r="AO204" s="57" t="s">
        <v>0</v>
      </c>
      <c r="AP204" s="95" t="str">
        <f>IF(AJ204&lt;&gt;"NEMA","",IF(IFERROR(MATCH(AI204,AI$11:AI203,0),0)&lt;&gt;0,"",AI204))</f>
        <v/>
      </c>
      <c r="AQ204" s="57" t="s">
        <v>0</v>
      </c>
      <c r="AR204" s="149"/>
      <c r="AS204" s="57" t="s">
        <v>0</v>
      </c>
      <c r="AT204" s="62" t="str">
        <f t="shared" si="186"/>
        <v/>
      </c>
      <c r="AU204" s="36" t="str">
        <f>IF(AT204="","",MAX(AU$11:AU203)+1)</f>
        <v/>
      </c>
      <c r="AV204" s="36" t="str">
        <f t="shared" si="187"/>
        <v/>
      </c>
      <c r="AW204" s="36" t="str">
        <f t="shared" si="188"/>
        <v/>
      </c>
      <c r="AX204" s="36" t="str">
        <f>IF(AR204="","",MAX(AX$11:AX203)+1)</f>
        <v/>
      </c>
      <c r="AY204" s="103" t="str">
        <f t="shared" si="189"/>
        <v/>
      </c>
      <c r="AZ204" s="79" t="str">
        <f t="shared" si="190"/>
        <v/>
      </c>
      <c r="BA204" s="57" t="s">
        <v>0</v>
      </c>
      <c r="BB204" s="23" t="str">
        <f t="shared" si="191"/>
        <v/>
      </c>
      <c r="BC204" s="57" t="s">
        <v>0</v>
      </c>
      <c r="BD204" s="191" t="str">
        <f t="shared" si="192"/>
        <v>OK Kapela</v>
      </c>
      <c r="BE204" s="57" t="s">
        <v>0</v>
      </c>
      <c r="BF204" s="68" t="str">
        <f t="shared" si="193"/>
        <v>65:17</v>
      </c>
      <c r="BG204" s="102" t="str">
        <f t="shared" si="194"/>
        <v>0</v>
      </c>
      <c r="BH204" s="238">
        <f t="shared" si="195"/>
        <v>3917</v>
      </c>
      <c r="BI204" s="239">
        <f t="shared" ref="BI204:BI267" si="211">IF(CF204="","",IF(N(BH204)&gt;max_minuta*60,2,INDEX(statusRezultat_id,MATCH(VALUE(BG204),statusRezultat_oEvent,0))))</f>
        <v>1</v>
      </c>
      <c r="BJ204" s="57" t="s">
        <v>0</v>
      </c>
      <c r="BK204" s="62" t="str">
        <f t="shared" si="196"/>
        <v>Aida</v>
      </c>
      <c r="BL204" s="36" t="str">
        <f t="shared" si="197"/>
        <v>Krkić Drobić</v>
      </c>
      <c r="BM204" s="86">
        <f t="shared" ref="BM204:BM267" si="212">IF(BL204="","",IFERROR(INDEX(imePrezime_id,MATCH(BK204&amp;" – "&amp;BL204,imePrezime_imePrezime,0)),"NEMA"))</f>
        <v>1331</v>
      </c>
      <c r="BN204" s="86" t="str">
        <f t="shared" ref="BN204:BN267" si="213">IF(BM204&lt;&gt;"NEMA","",IFERROR(INDEX(imePrezimeAlias_imePrezimeId,MATCH(BK204&amp;" "&amp;BL204,imePrezimeAlias_alias,0)),"NEMA"))</f>
        <v/>
      </c>
      <c r="BO204" s="36" t="str">
        <f t="shared" ref="BO204:BO267" si="214">IF(BL204="","",IF(OR(BN204="",BN204="NEMA"),BK204,INDEX(imePrezime_ime,MATCH(BN204,imePrezime_id,0))))</f>
        <v>Aida</v>
      </c>
      <c r="BP204" s="79" t="str">
        <f t="shared" ref="BP204:BP267" si="215">IF(BL204="","",IF(OR(BN204="",BN204="NEMA"),BL204,INDEX(imePrezime_prezime,MATCH(BN204,imePrezime_id,0))))</f>
        <v>Krkić Drobić</v>
      </c>
      <c r="BQ204" s="57" t="s">
        <v>0</v>
      </c>
      <c r="BR204" s="95" t="str">
        <f t="shared" ref="BR204:BR267" si="216">IF(OR(BL204="",BN204&lt;&gt;"NEMA"),"",BK204&amp;" "&amp;BL204)</f>
        <v/>
      </c>
      <c r="BS204" s="57" t="s">
        <v>0</v>
      </c>
      <c r="BT204" s="23" t="str">
        <f>IF(OR(BB204&lt;&gt;"NEMA",BR204&lt;&gt;""),"","SELECT '"&amp;BA204&amp;"',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4" s="57" t="s">
        <v>0</v>
      </c>
      <c r="BV204" s="172"/>
      <c r="BW204" s="172"/>
      <c r="BX204" s="172"/>
      <c r="BY204" s="57" t="s">
        <v>0</v>
      </c>
      <c r="BZ204" s="62" t="str">
        <f t="shared" ref="BZ204:BZ267" si="217">IF(BL204="","",CC204 &amp; IF(O204="",""," – " &amp; O204))</f>
        <v>Aida – Krkić Drobić – OK Kapela – Ž35</v>
      </c>
      <c r="CA204" s="63">
        <f t="shared" si="198"/>
        <v>268</v>
      </c>
      <c r="CB204" s="57" t="s">
        <v>0</v>
      </c>
      <c r="CC204" s="62" t="str">
        <f t="shared" ref="CC204:CC267" si="218">IF(BL204="","",CF204 &amp; IF(BD204="",""," – " &amp; BD204))</f>
        <v>Aida – Krkić Drobić – OK Kapela</v>
      </c>
      <c r="CD204" s="63">
        <f t="shared" si="199"/>
        <v>268</v>
      </c>
      <c r="CE204" s="57" t="s">
        <v>0</v>
      </c>
      <c r="CF204" s="62" t="str">
        <f t="shared" ref="CF204:CF267" si="219">IF(BL204="","",BO204&amp;" – "&amp;BP204)</f>
        <v>Aida – Krkić Drobić</v>
      </c>
      <c r="CG204" s="63">
        <f t="shared" si="200"/>
        <v>268</v>
      </c>
      <c r="CH204" s="57" t="s">
        <v>0</v>
      </c>
      <c r="CI204" s="68">
        <f t="shared" si="201"/>
        <v>268</v>
      </c>
      <c r="CJ204" s="86" cm="1">
        <f t="array" ref="CJ204">IF(CI204="","",INDEX(imePrezime_id,CI204,0))</f>
        <v>1331</v>
      </c>
      <c r="CK204" s="63" t="str">
        <f t="shared" ref="CK204:CK267" si="220">IF(OR(CF204="",CG204&lt;&gt;"NEMA"),"",IFERROR(INDEX(imePrezimeAlias_imePrezimeId,MATCH(BK204&amp;" "&amp;BL204,imePrezimeAlias_alias,0)),""))</f>
        <v/>
      </c>
      <c r="CL204" s="57" t="s">
        <v>0</v>
      </c>
      <c r="CM204" s="23" t="str">
        <f t="shared" ref="CM204:CM267" si="221">IF(OR(CG204&lt;&gt;"NEMA",CK204&lt;&gt;""),"","SELECT '"&amp;CF204&amp;"', ime, prezime FROM imeprezime WHERE ime LIKE '%"&amp;MID(BK204,2,LEN(BK204)-2)&amp;"%' Or prezime LIKE '%"&amp;MID(BL204,2,LEN(BL204)-2)&amp;"%' Or ime LIKE '%"&amp;MID(BL204,2,LEN(BL204)-2)&amp;"%' Or prezime LIKE '%"&amp;MID(BK204,2,LEN(BK204)-2)&amp;"%' ORDER BY ime, prezime;")</f>
        <v/>
      </c>
      <c r="CN204" s="57" t="s">
        <v>0</v>
      </c>
      <c r="CO204" s="149"/>
      <c r="CP204" s="57" t="s">
        <v>0</v>
      </c>
      <c r="CQ204" s="62" t="str">
        <f t="shared" ref="CQ204:CQ267" si="222">IF(CO204="","",BK204&amp;" "&amp;BL204)</f>
        <v/>
      </c>
      <c r="CR204" s="86" t="str">
        <f>IF(CO204="","",MAX(CR$11:CR203)+1)</f>
        <v/>
      </c>
      <c r="CS204" s="63" t="str">
        <f t="shared" ref="CS204:CS267" si="223">IF(CO204="","",INDEX(imePrezime_id,MATCH(IF(IFERROR(SEARCH("–",CO204),0)&lt;&gt;0,CO204,SUBSTITUTE(CO204," "," – ",1)),imePrezime_imePrezime,0)))</f>
        <v/>
      </c>
      <c r="CT204" s="57" t="s">
        <v>0</v>
      </c>
      <c r="CU204" s="23" t="str">
        <f t="shared" si="202"/>
        <v/>
      </c>
      <c r="CV204" s="57" t="s">
        <v>0</v>
      </c>
      <c r="CW204" s="72" t="str">
        <f>IF(AND(CG204="NEMA",CK204=""),MAX(CW$11:CW203)+1,"")</f>
        <v/>
      </c>
      <c r="CX204" t="s">
        <v>0</v>
      </c>
      <c r="CY204" s="152" t="str">
        <f t="shared" ref="CY204:CY267" si="224">IF(O204="","",LEFT(INDEX(kategorija_oznaka,MATCH(Q204,kategorija_id,0)),1))</f>
        <v>Ž</v>
      </c>
      <c r="CZ204" t="s">
        <v>0</v>
      </c>
      <c r="DA204" s="62" t="str">
        <f t="shared" ref="DA204:DA267" si="225">IF(CW204="","",IF(M204&lt;&gt;"CRO","","INSERT INTO osoba (id,reg_broj,oib,spol_id,dat_rodjenja) VALUES ("&amp;CW204&amp;",(SELECT max(reg_broj)+1 FROM osoba),Null,'"&amp;CY204&amp;"',Null); INSERT INTO osoba_log (id,reg_broj,oib,spol_id,dat_rodjenja,dnevnik_id) SELECT id,reg_broj,oib,spol_id,dat_rodjenja,"&amp;CW$3&amp;" FROM osoba WHERE id = "&amp;CW204&amp;";"))</f>
        <v/>
      </c>
      <c r="DB204" s="79" t="str">
        <f t="shared" ref="DB204:DB267" si="226">IF(CW204="","","INSERT INTO imeprezime (id,osoba_id,rbr,ime,prezime,klub_id,identitet_id,sintaksa_id,info,aktivno,dnevnik_id) VALUES ("&amp;CW204&amp;","&amp;IF(DA204="","Null",CW204)&amp;",1,'"&amp;BK204&amp;"','"&amp;BL204&amp;"',(SELECT id FROM klub WHERE naziv = '"&amp;BD204&amp;"'),Null,1,'',1,"&amp;CW$3&amp;");")</f>
        <v/>
      </c>
      <c r="DC204" t="s">
        <v>0</v>
      </c>
      <c r="DD204" s="23" t="str">
        <f t="shared" si="203"/>
        <v/>
      </c>
      <c r="DE204" s="57" t="s">
        <v>0</v>
      </c>
      <c r="DF204" s="95" t="str">
        <f t="shared" ref="DF204:DF267" si="227">IF(BZ204="","",IF(CA204&lt;&gt;"NEMA","ime-pre-klu"&amp;IF(AJ204="","","(ali)")&amp;"-kat",IF(CD204&lt;&gt;"NEMA","ime-pre-klu"&amp;IF(AJ204="","","(ali)"),IF(CG204&lt;&gt;"NEMA","ime-pre",IF(CW204&lt;&gt;"","novo",""))))&amp;IF(AND(BG204="0",BH204&gt;max_minuta*60),"-ot",""))</f>
        <v>ime-pre-klu-kat</v>
      </c>
      <c r="DG204" s="57" t="s">
        <v>0</v>
      </c>
      <c r="DH204" s="68">
        <f>IF(BZ204="","",MAX(DH$11:DH203)+1)</f>
        <v>1160</v>
      </c>
      <c r="DI204" s="86">
        <f t="shared" ref="DI204:DI267" si="228">IF(CF204="","",S204)</f>
        <v>1011</v>
      </c>
      <c r="DJ204" s="86">
        <f t="shared" si="204"/>
        <v>1331</v>
      </c>
      <c r="DK204" s="86">
        <f t="shared" ref="DK204:DK267" si="229">IF(BH204="","",BH204)</f>
        <v>3917</v>
      </c>
      <c r="DL204" s="86">
        <f t="shared" ref="DL204:DL267" si="230">IF(BI204="","",BI204)</f>
        <v>1</v>
      </c>
      <c r="DM204" s="86">
        <f t="shared" ref="DM204:DM267" si="231">IF(CF204="","",IF(OR(CA204="",CA204="NEMA"),0,1))</f>
        <v>1</v>
      </c>
      <c r="DN204" s="86">
        <f t="shared" si="205"/>
        <v>1</v>
      </c>
      <c r="DO204" s="86"/>
      <c r="DP204" s="86"/>
      <c r="DQ204" s="86"/>
      <c r="DR204" s="63" t="e">
        <f>IF(#REF!="","",#REF!)</f>
        <v>#REF!</v>
      </c>
      <c r="DS204" s="57" t="s">
        <v>0</v>
      </c>
    </row>
    <row r="205" spans="1:123" x14ac:dyDescent="0.25">
      <c r="A205" t="s">
        <v>0</v>
      </c>
      <c r="B205" s="62" t="str">
        <f>IF(csv!E196="","",csv!S196)</f>
        <v>Ž35</v>
      </c>
      <c r="C205" s="36" t="s">
        <v>0</v>
      </c>
      <c r="D205" s="36" t="str">
        <f>IF(csv!E196="","",csv!E196)</f>
        <v>Violeta</v>
      </c>
      <c r="E205" s="36" t="str">
        <f>IF(csv!D196="","",csv!D196)</f>
        <v>Čalić</v>
      </c>
      <c r="F205" s="36" t="s">
        <v>0</v>
      </c>
      <c r="G205" s="86" t="str">
        <f>IF(csv!L196="","",csv!L196)</f>
        <v>66:43</v>
      </c>
      <c r="H205" s="86" t="str">
        <f>IF(csv!M196="","",csv!M196)</f>
        <v>0</v>
      </c>
      <c r="I205" s="36" t="s">
        <v>0</v>
      </c>
      <c r="J205" s="36" t="str">
        <f>IF(csv!O196="","",csv!O196)</f>
        <v>Vihor</v>
      </c>
      <c r="K205" s="36" t="str">
        <f>IF(csv!P196="","",csv!P196)</f>
        <v>OK Vihor</v>
      </c>
      <c r="L205" s="36" t="s">
        <v>0</v>
      </c>
      <c r="M205" s="79" t="str">
        <f>IF(csv!Q196="","",csv!Q196)</f>
        <v>CRO</v>
      </c>
      <c r="N205" s="57" t="s">
        <v>0</v>
      </c>
      <c r="O205" s="62" t="str">
        <f>IF(csv!E196="","",csv!S196)</f>
        <v>Ž35</v>
      </c>
      <c r="P205" s="86">
        <f>IF(O205="","",IF(COUNTIF(O$11:O204,O205)=0,P204+1,P204))</f>
        <v>19</v>
      </c>
      <c r="Q205" s="102">
        <f t="shared" si="206"/>
        <v>117</v>
      </c>
      <c r="R205" s="103" t="str" cm="1">
        <f t="array" ref="R205">IF(S205="","",INDEX(natjecanjeStaze_naziv,MATCH(S205,natjecanjeStaze_stazaId,0)))</f>
        <v>M45 – Ž20 – Ž35</v>
      </c>
      <c r="S205" s="63">
        <f t="shared" si="207"/>
        <v>1011</v>
      </c>
      <c r="T205" s="57" t="s">
        <v>0</v>
      </c>
      <c r="U205" s="191" t="str">
        <f t="shared" si="208"/>
        <v>Ž35</v>
      </c>
      <c r="V205" s="57" t="s">
        <v>0</v>
      </c>
      <c r="W205" s="62" t="str">
        <f t="shared" ref="W205:W268" si="232">IF(M205="","",M205)</f>
        <v>CRO</v>
      </c>
      <c r="X205" s="86">
        <f t="shared" si="209"/>
        <v>1</v>
      </c>
      <c r="Y205" s="36" t="str">
        <f t="shared" ref="Y205:Y268" si="233">IF(OR(X205="",X205&lt;&gt;"NEMA"),"",M205)</f>
        <v/>
      </c>
      <c r="Z205" s="79" t="str">
        <f>IF(Y205="","",MAX(Z$11:Z204)+1)</f>
        <v/>
      </c>
      <c r="AA205" s="57" t="s">
        <v>0</v>
      </c>
      <c r="AB205" s="149"/>
      <c r="AC205" s="57" t="s">
        <v>0</v>
      </c>
      <c r="AD205" s="23" t="str">
        <f t="shared" ref="AD205:AD268" si="234">IF(Y205="","","INSERT INTO drzava(id,naziv,oznaka) VALUES ("&amp;Z205&amp;",'"&amp;AB205&amp;"','"&amp;UPPER(LEFT(Y205,1))&amp;LOWER(RIGHT(Y205,2))&amp;"');")</f>
        <v/>
      </c>
      <c r="AE205" s="57" t="s">
        <v>0</v>
      </c>
      <c r="AF205" s="191" t="str">
        <f t="shared" ref="AF205:AF268" si="235">IF(X205="","",IF(X205="NEMA",Y205,W205))</f>
        <v>CRO</v>
      </c>
      <c r="AG205" s="57" t="s">
        <v>0</v>
      </c>
      <c r="AH205" s="62" t="str">
        <f t="shared" ref="AH205:AH268" si="236">IF(J205="","",J205)</f>
        <v>Vihor</v>
      </c>
      <c r="AI205" s="36" t="str">
        <f t="shared" ref="AI205:AI268" si="237">IF(K205="","",K205)</f>
        <v>OK Vihor</v>
      </c>
      <c r="AJ205" s="86" t="str">
        <f t="shared" si="210"/>
        <v/>
      </c>
      <c r="AK205" s="36" t="str" cm="1">
        <f t="array" ref="AK205">IF(AJ205="",""&amp;AI205,IF(AJ205="NEMA",AI205,INDEX(klub_naziv,MATCH(INDEX(klubAlias_klubId,AJ205),klub_id,0))))</f>
        <v>OK Vihor</v>
      </c>
      <c r="AL205" s="36" t="str" cm="1">
        <f t="array" ref="AL205">IFERROR(INDEX(registarNatjecatelji,CG205,4),"")</f>
        <v>OK Vihor</v>
      </c>
      <c r="AM205" s="105" t="str">
        <f t="shared" ref="AM205:AM268" si="238">IF(AK205=AL205,"",1)</f>
        <v/>
      </c>
      <c r="AN205" s="79" t="str">
        <f t="shared" ref="AN205:AN268" si="239">IF(AND(AL205&lt;&gt;"",AL205&lt;&gt;AK205),AL205,""&amp;AK205)</f>
        <v>OK Vihor</v>
      </c>
      <c r="AO205" s="57" t="s">
        <v>0</v>
      </c>
      <c r="AP205" s="95" t="str">
        <f>IF(AJ205&lt;&gt;"NEMA","",IF(IFERROR(MATCH(AI205,AI$11:AI204,0),0)&lt;&gt;0,"",AI205))</f>
        <v/>
      </c>
      <c r="AQ205" s="57" t="s">
        <v>0</v>
      </c>
      <c r="AR205" s="149"/>
      <c r="AS205" s="57" t="s">
        <v>0</v>
      </c>
      <c r="AT205" s="62" t="str">
        <f t="shared" ref="AT205:AT268" si="240">IF(AP205="","",IF(AR205="",AP205,""))</f>
        <v/>
      </c>
      <c r="AU205" s="36" t="str">
        <f>IF(AT205="","",MAX(AU$11:AU204)+1)</f>
        <v/>
      </c>
      <c r="AV205" s="36" t="str">
        <f t="shared" ref="AV205:AV268" si="241">IF(AT205="","",IF(X205="","",IF(X205="NEMA",Z205,X205)))</f>
        <v/>
      </c>
      <c r="AW205" s="36" t="str">
        <f t="shared" ref="AW205:AW268" si="242">IF(AT205="","","INSERT INTO klub(id,naziv,drzava_id,aktivan) VALUES ("&amp;AU205&amp;",'"&amp;AT205&amp;"',"&amp;AV205&amp;",1);")</f>
        <v/>
      </c>
      <c r="AX205" s="36" t="str">
        <f>IF(AR205="","",MAX(AX$11:AX204)+1)</f>
        <v/>
      </c>
      <c r="AY205" s="103" t="str">
        <f t="shared" ref="AY205:AY268" si="243">IF(AR205="","",INDEX(klub_id,MATCH(AR205,klub_naziv,0)))</f>
        <v/>
      </c>
      <c r="AZ205" s="79" t="str">
        <f t="shared" ref="AZ205:AZ268" si="244">IF(AR205="","","INSERT INTO klub_alias(id,alias,klub_id) VALUES ("&amp;AX205&amp;",'"&amp;AR205&amp;"',"&amp;AY205&amp;");")</f>
        <v/>
      </c>
      <c r="BA205" s="57" t="s">
        <v>0</v>
      </c>
      <c r="BB205" s="23" t="str">
        <f t="shared" ref="BB205:BB268" si="245">""&amp;AW205&amp;AZ205</f>
        <v/>
      </c>
      <c r="BC205" s="57" t="s">
        <v>0</v>
      </c>
      <c r="BD205" s="191" t="str">
        <f t="shared" ref="BD205:BD268" si="246">IF(AN205="","",IF(AR205="",AN205,AR205))</f>
        <v>OK Vihor</v>
      </c>
      <c r="BE205" s="57" t="s">
        <v>0</v>
      </c>
      <c r="BF205" s="68" t="str">
        <f t="shared" ref="BF205:BF268" si="247">IF(G205="","",G205)</f>
        <v>66:43</v>
      </c>
      <c r="BG205" s="102" t="str">
        <f t="shared" ref="BG205:BG268" si="248">IF(H205="","",H205)</f>
        <v>0</v>
      </c>
      <c r="BH205" s="238">
        <f t="shared" ref="BH205:BH268" si="249">IF(BF205="","",VALUE(LEFT(BF205,SEARCH(":",BF205)-1))*60+VALUE(RIGHT(BF205,2)))</f>
        <v>4003</v>
      </c>
      <c r="BI205" s="239">
        <f t="shared" si="211"/>
        <v>1</v>
      </c>
      <c r="BJ205" s="57" t="s">
        <v>0</v>
      </c>
      <c r="BK205" s="62" t="str">
        <f t="shared" ref="BK205:BK268" si="250">IF(D205="","",D205)</f>
        <v>Violeta</v>
      </c>
      <c r="BL205" s="36" t="str">
        <f t="shared" ref="BL205:BL268" si="251">IF(E205="","",E205)</f>
        <v>Čalić</v>
      </c>
      <c r="BM205" s="86">
        <f t="shared" si="212"/>
        <v>1330</v>
      </c>
      <c r="BN205" s="86" t="str">
        <f t="shared" si="213"/>
        <v/>
      </c>
      <c r="BO205" s="36" t="str">
        <f t="shared" si="214"/>
        <v>Violeta</v>
      </c>
      <c r="BP205" s="79" t="str">
        <f t="shared" si="215"/>
        <v>Čalić</v>
      </c>
      <c r="BQ205" s="57" t="s">
        <v>0</v>
      </c>
      <c r="BR205" s="95" t="str">
        <f t="shared" si="216"/>
        <v/>
      </c>
      <c r="BS205" s="57" t="s">
        <v>0</v>
      </c>
      <c r="BT205" s="23" t="str">
        <f>IF(OR(BB205&lt;&gt;"NEMA",BR205&lt;&gt;""),"","SELECT '"&amp;BA205&amp;"',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5" s="57" t="s">
        <v>0</v>
      </c>
      <c r="BV205" s="172"/>
      <c r="BW205" s="172"/>
      <c r="BX205" s="172"/>
      <c r="BY205" s="57" t="s">
        <v>0</v>
      </c>
      <c r="BZ205" s="62" t="str">
        <f t="shared" si="217"/>
        <v>Violeta – Čalić – OK Vihor – Ž35</v>
      </c>
      <c r="CA205" s="63">
        <f t="shared" ref="CA205:CA268" si="252">IF(BZ205="","",IFERROR(MATCH(BZ205,registar,0),"NEMA"))</f>
        <v>630</v>
      </c>
      <c r="CB205" s="57" t="s">
        <v>0</v>
      </c>
      <c r="CC205" s="62" t="str">
        <f t="shared" si="218"/>
        <v>Violeta – Čalić – OK Vihor</v>
      </c>
      <c r="CD205" s="63">
        <f t="shared" ref="CD205:CD268" si="253">IF(CC205="","",IFERROR(MATCH(CC205,imePrezime_klub,0),"NEMA"))</f>
        <v>630</v>
      </c>
      <c r="CE205" s="57" t="s">
        <v>0</v>
      </c>
      <c r="CF205" s="62" t="str">
        <f t="shared" si="219"/>
        <v>Violeta – Čalić</v>
      </c>
      <c r="CG205" s="63">
        <f t="shared" ref="CG205:CG268" si="254">IF(CF205="","",IFERROR(MATCH(CF205,imePrezime_imePrezime,0),"NEMA"))</f>
        <v>630</v>
      </c>
      <c r="CH205" s="57" t="s">
        <v>0</v>
      </c>
      <c r="CI205" s="68">
        <f t="shared" ref="CI205:CI268" si="255">IF(CA205="","",IF(CA205&lt;&gt;"NEMA",CA205,IF(CD205&lt;&gt;"NEMA",CD205,IF(CG205&lt;&gt;"NEMA",CG205,""))))</f>
        <v>630</v>
      </c>
      <c r="CJ205" s="86" cm="1">
        <f t="array" ref="CJ205">IF(CI205="","",INDEX(imePrezime_id,CI205,0))</f>
        <v>1330</v>
      </c>
      <c r="CK205" s="63" t="str">
        <f t="shared" si="220"/>
        <v/>
      </c>
      <c r="CL205" s="57" t="s">
        <v>0</v>
      </c>
      <c r="CM205" s="23" t="str">
        <f t="shared" si="221"/>
        <v/>
      </c>
      <c r="CN205" s="57" t="s">
        <v>0</v>
      </c>
      <c r="CO205" s="149"/>
      <c r="CP205" s="57" t="s">
        <v>0</v>
      </c>
      <c r="CQ205" s="62" t="str">
        <f t="shared" si="222"/>
        <v/>
      </c>
      <c r="CR205" s="86" t="str">
        <f>IF(CO205="","",MAX(CR$11:CR204)+1)</f>
        <v/>
      </c>
      <c r="CS205" s="63" t="str">
        <f t="shared" si="223"/>
        <v/>
      </c>
      <c r="CT205" s="57" t="s">
        <v>0</v>
      </c>
      <c r="CU205" s="23" t="str">
        <f t="shared" ref="CU205:CU268" si="256">IF(CO205="","","INSERT INTO imeprezime_alias(id,alias,imeprezime_id) VALUES ("&amp;CR205&amp;",'"&amp;CO205&amp;"',"&amp;CS205&amp;");")</f>
        <v/>
      </c>
      <c r="CV205" s="57" t="s">
        <v>0</v>
      </c>
      <c r="CW205" s="72" t="str">
        <f>IF(AND(CG205="NEMA",CK205=""),MAX(CW$11:CW204)+1,"")</f>
        <v/>
      </c>
      <c r="CX205" t="s">
        <v>0</v>
      </c>
      <c r="CY205" s="152" t="str">
        <f t="shared" si="224"/>
        <v>Ž</v>
      </c>
      <c r="CZ205" t="s">
        <v>0</v>
      </c>
      <c r="DA205" s="62" t="str">
        <f t="shared" si="225"/>
        <v/>
      </c>
      <c r="DB205" s="79" t="str">
        <f t="shared" si="226"/>
        <v/>
      </c>
      <c r="DC205" t="s">
        <v>0</v>
      </c>
      <c r="DD205" s="23" t="str">
        <f t="shared" ref="DD205:DD268" si="257">IF(DA205="",DB205,DA205&amp;" "&amp;DB205)</f>
        <v/>
      </c>
      <c r="DE205" s="57" t="s">
        <v>0</v>
      </c>
      <c r="DF205" s="95" t="str">
        <f t="shared" si="227"/>
        <v>ime-pre-klu-kat</v>
      </c>
      <c r="DG205" s="57" t="s">
        <v>0</v>
      </c>
      <c r="DH205" s="68">
        <f>IF(BZ205="","",MAX(DH$11:DH204)+1)</f>
        <v>1161</v>
      </c>
      <c r="DI205" s="86">
        <f t="shared" si="228"/>
        <v>1011</v>
      </c>
      <c r="DJ205" s="86">
        <f t="shared" ref="DJ205:DJ268" si="258">IF(CJ205&lt;&gt;"",CJ205,CW205)</f>
        <v>1330</v>
      </c>
      <c r="DK205" s="86">
        <f t="shared" si="229"/>
        <v>4003</v>
      </c>
      <c r="DL205" s="86">
        <f t="shared" si="230"/>
        <v>1</v>
      </c>
      <c r="DM205" s="86">
        <f t="shared" si="231"/>
        <v>1</v>
      </c>
      <c r="DN205" s="86">
        <f t="shared" ref="DN205:DN268" si="259">IF(DH205="","",INDEX(uparivanje_id,MATCH(DF205,uparivanje_oznaka,0)))</f>
        <v>1</v>
      </c>
      <c r="DO205" s="86"/>
      <c r="DP205" s="86"/>
      <c r="DQ205" s="86"/>
      <c r="DR205" s="63" t="e">
        <f>IF(#REF!="","",#REF!)</f>
        <v>#REF!</v>
      </c>
      <c r="DS205" s="57" t="s">
        <v>0</v>
      </c>
    </row>
    <row r="206" spans="1:123" x14ac:dyDescent="0.25">
      <c r="A206" t="s">
        <v>0</v>
      </c>
      <c r="B206" s="62" t="str">
        <f>IF(csv!E197="","",csv!S197)</f>
        <v>Ž35</v>
      </c>
      <c r="C206" s="36" t="s">
        <v>0</v>
      </c>
      <c r="D206" s="36" t="str">
        <f>IF(csv!E197="","",csv!E197)</f>
        <v>Bernardica</v>
      </c>
      <c r="E206" s="36" t="str">
        <f>IF(csv!D197="","",csv!D197)</f>
        <v>Stipić</v>
      </c>
      <c r="F206" s="36" t="s">
        <v>0</v>
      </c>
      <c r="G206" s="86" t="str">
        <f>IF(csv!L197="","",csv!L197)</f>
        <v>68:46</v>
      </c>
      <c r="H206" s="86" t="str">
        <f>IF(csv!M197="","",csv!M197)</f>
        <v>0</v>
      </c>
      <c r="I206" s="36" t="s">
        <v>0</v>
      </c>
      <c r="J206" s="36" t="str">
        <f>IF(csv!O197="","",csv!O197)</f>
        <v>Vihor</v>
      </c>
      <c r="K206" s="36" t="str">
        <f>IF(csv!P197="","",csv!P197)</f>
        <v>OK Vihor</v>
      </c>
      <c r="L206" s="36" t="s">
        <v>0</v>
      </c>
      <c r="M206" s="79" t="str">
        <f>IF(csv!Q197="","",csv!Q197)</f>
        <v>CRO</v>
      </c>
      <c r="N206" s="57" t="s">
        <v>0</v>
      </c>
      <c r="O206" s="62" t="str">
        <f>IF(csv!E197="","",csv!S197)</f>
        <v>Ž35</v>
      </c>
      <c r="P206" s="86">
        <f>IF(O206="","",IF(COUNTIF(O$11:O205,O206)=0,P205+1,P205))</f>
        <v>19</v>
      </c>
      <c r="Q206" s="102">
        <f t="shared" si="206"/>
        <v>117</v>
      </c>
      <c r="R206" s="103" t="str" cm="1">
        <f t="array" ref="R206">IF(S206="","",INDEX(natjecanjeStaze_naziv,MATCH(S206,natjecanjeStaze_stazaId,0)))</f>
        <v>M45 – Ž20 – Ž35</v>
      </c>
      <c r="S206" s="63">
        <f t="shared" si="207"/>
        <v>1011</v>
      </c>
      <c r="T206" s="57" t="s">
        <v>0</v>
      </c>
      <c r="U206" s="191" t="str">
        <f t="shared" si="208"/>
        <v>Ž35</v>
      </c>
      <c r="V206" s="57" t="s">
        <v>0</v>
      </c>
      <c r="W206" s="62" t="str">
        <f t="shared" si="232"/>
        <v>CRO</v>
      </c>
      <c r="X206" s="86">
        <f t="shared" si="209"/>
        <v>1</v>
      </c>
      <c r="Y206" s="36" t="str">
        <f t="shared" si="233"/>
        <v/>
      </c>
      <c r="Z206" s="79" t="str">
        <f>IF(Y206="","",MAX(Z$11:Z205)+1)</f>
        <v/>
      </c>
      <c r="AA206" s="57" t="s">
        <v>0</v>
      </c>
      <c r="AB206" s="149"/>
      <c r="AC206" s="57" t="s">
        <v>0</v>
      </c>
      <c r="AD206" s="23" t="str">
        <f t="shared" si="234"/>
        <v/>
      </c>
      <c r="AE206" s="57" t="s">
        <v>0</v>
      </c>
      <c r="AF206" s="191" t="str">
        <f t="shared" si="235"/>
        <v>CRO</v>
      </c>
      <c r="AG206" s="57" t="s">
        <v>0</v>
      </c>
      <c r="AH206" s="62" t="str">
        <f t="shared" si="236"/>
        <v>Vihor</v>
      </c>
      <c r="AI206" s="36" t="str">
        <f t="shared" si="237"/>
        <v>OK Vihor</v>
      </c>
      <c r="AJ206" s="86" t="str">
        <f t="shared" si="210"/>
        <v/>
      </c>
      <c r="AK206" s="36" t="str" cm="1">
        <f t="array" ref="AK206">IF(AJ206="",""&amp;AI206,IF(AJ206="NEMA",AI206,INDEX(klub_naziv,MATCH(INDEX(klubAlias_klubId,AJ206),klub_id,0))))</f>
        <v>OK Vihor</v>
      </c>
      <c r="AL206" s="36" t="str" cm="1">
        <f t="array" ref="AL206">IFERROR(INDEX(registarNatjecatelji,CG206,4),"")</f>
        <v>OK Vihor</v>
      </c>
      <c r="AM206" s="105" t="str">
        <f t="shared" si="238"/>
        <v/>
      </c>
      <c r="AN206" s="79" t="str">
        <f t="shared" si="239"/>
        <v>OK Vihor</v>
      </c>
      <c r="AO206" s="57" t="s">
        <v>0</v>
      </c>
      <c r="AP206" s="95" t="str">
        <f>IF(AJ206&lt;&gt;"NEMA","",IF(IFERROR(MATCH(AI206,AI$11:AI205,0),0)&lt;&gt;0,"",AI206))</f>
        <v/>
      </c>
      <c r="AQ206" s="57" t="s">
        <v>0</v>
      </c>
      <c r="AR206" s="149"/>
      <c r="AS206" s="57" t="s">
        <v>0</v>
      </c>
      <c r="AT206" s="62" t="str">
        <f t="shared" si="240"/>
        <v/>
      </c>
      <c r="AU206" s="36" t="str">
        <f>IF(AT206="","",MAX(AU$11:AU205)+1)</f>
        <v/>
      </c>
      <c r="AV206" s="36" t="str">
        <f t="shared" si="241"/>
        <v/>
      </c>
      <c r="AW206" s="36" t="str">
        <f t="shared" si="242"/>
        <v/>
      </c>
      <c r="AX206" s="36" t="str">
        <f>IF(AR206="","",MAX(AX$11:AX205)+1)</f>
        <v/>
      </c>
      <c r="AY206" s="103" t="str">
        <f t="shared" si="243"/>
        <v/>
      </c>
      <c r="AZ206" s="79" t="str">
        <f t="shared" si="244"/>
        <v/>
      </c>
      <c r="BA206" s="57" t="s">
        <v>0</v>
      </c>
      <c r="BB206" s="23" t="str">
        <f t="shared" si="245"/>
        <v/>
      </c>
      <c r="BC206" s="57" t="s">
        <v>0</v>
      </c>
      <c r="BD206" s="191" t="str">
        <f t="shared" si="246"/>
        <v>OK Vihor</v>
      </c>
      <c r="BE206" s="57" t="s">
        <v>0</v>
      </c>
      <c r="BF206" s="68" t="str">
        <f t="shared" si="247"/>
        <v>68:46</v>
      </c>
      <c r="BG206" s="102" t="str">
        <f t="shared" si="248"/>
        <v>0</v>
      </c>
      <c r="BH206" s="238">
        <f t="shared" si="249"/>
        <v>4126</v>
      </c>
      <c r="BI206" s="239">
        <f t="shared" si="211"/>
        <v>1</v>
      </c>
      <c r="BJ206" s="57" t="s">
        <v>0</v>
      </c>
      <c r="BK206" s="62" t="str">
        <f t="shared" si="250"/>
        <v>Bernardica</v>
      </c>
      <c r="BL206" s="36" t="str">
        <f t="shared" si="251"/>
        <v>Stipić</v>
      </c>
      <c r="BM206" s="86">
        <f t="shared" si="212"/>
        <v>1326</v>
      </c>
      <c r="BN206" s="86" t="str">
        <f t="shared" si="213"/>
        <v/>
      </c>
      <c r="BO206" s="36" t="str">
        <f t="shared" si="214"/>
        <v>Bernardica</v>
      </c>
      <c r="BP206" s="79" t="str">
        <f t="shared" si="215"/>
        <v>Stipić</v>
      </c>
      <c r="BQ206" s="57" t="s">
        <v>0</v>
      </c>
      <c r="BR206" s="95" t="str">
        <f t="shared" si="216"/>
        <v/>
      </c>
      <c r="BS206" s="57" t="s">
        <v>0</v>
      </c>
      <c r="BT206" s="23" t="str">
        <f>IF(OR(BB206&lt;&gt;"NEMA",BR206&lt;&gt;""),"","SELECT '"&amp;BA206&amp;"',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6" s="57" t="s">
        <v>0</v>
      </c>
      <c r="BV206" s="172"/>
      <c r="BW206" s="172"/>
      <c r="BX206" s="172"/>
      <c r="BY206" s="57" t="s">
        <v>0</v>
      </c>
      <c r="BZ206" s="62" t="str">
        <f t="shared" si="217"/>
        <v>Bernardica – Stipić – OK Vihor – Ž35</v>
      </c>
      <c r="CA206" s="63">
        <f t="shared" si="252"/>
        <v>903</v>
      </c>
      <c r="CB206" s="57" t="s">
        <v>0</v>
      </c>
      <c r="CC206" s="62" t="str">
        <f t="shared" si="218"/>
        <v>Bernardica – Stipić – OK Vihor</v>
      </c>
      <c r="CD206" s="63">
        <f t="shared" si="253"/>
        <v>903</v>
      </c>
      <c r="CE206" s="57" t="s">
        <v>0</v>
      </c>
      <c r="CF206" s="62" t="str">
        <f t="shared" si="219"/>
        <v>Bernardica – Stipić</v>
      </c>
      <c r="CG206" s="63">
        <f t="shared" si="254"/>
        <v>903</v>
      </c>
      <c r="CH206" s="57" t="s">
        <v>0</v>
      </c>
      <c r="CI206" s="68">
        <f t="shared" si="255"/>
        <v>903</v>
      </c>
      <c r="CJ206" s="86" cm="1">
        <f t="array" ref="CJ206">IF(CI206="","",INDEX(imePrezime_id,CI206,0))</f>
        <v>1326</v>
      </c>
      <c r="CK206" s="63" t="str">
        <f t="shared" si="220"/>
        <v/>
      </c>
      <c r="CL206" s="57" t="s">
        <v>0</v>
      </c>
      <c r="CM206" s="23" t="str">
        <f t="shared" si="221"/>
        <v/>
      </c>
      <c r="CN206" s="57" t="s">
        <v>0</v>
      </c>
      <c r="CO206" s="149"/>
      <c r="CP206" s="57" t="s">
        <v>0</v>
      </c>
      <c r="CQ206" s="62" t="str">
        <f t="shared" si="222"/>
        <v/>
      </c>
      <c r="CR206" s="86" t="str">
        <f>IF(CO206="","",MAX(CR$11:CR205)+1)</f>
        <v/>
      </c>
      <c r="CS206" s="63" t="str">
        <f t="shared" si="223"/>
        <v/>
      </c>
      <c r="CT206" s="57" t="s">
        <v>0</v>
      </c>
      <c r="CU206" s="23" t="str">
        <f t="shared" si="256"/>
        <v/>
      </c>
      <c r="CV206" s="57" t="s">
        <v>0</v>
      </c>
      <c r="CW206" s="72" t="str">
        <f>IF(AND(CG206="NEMA",CK206=""),MAX(CW$11:CW205)+1,"")</f>
        <v/>
      </c>
      <c r="CX206" t="s">
        <v>0</v>
      </c>
      <c r="CY206" s="152" t="str">
        <f t="shared" si="224"/>
        <v>Ž</v>
      </c>
      <c r="CZ206" t="s">
        <v>0</v>
      </c>
      <c r="DA206" s="62" t="str">
        <f t="shared" si="225"/>
        <v/>
      </c>
      <c r="DB206" s="79" t="str">
        <f t="shared" si="226"/>
        <v/>
      </c>
      <c r="DC206" t="s">
        <v>0</v>
      </c>
      <c r="DD206" s="23" t="str">
        <f t="shared" si="257"/>
        <v/>
      </c>
      <c r="DE206" s="57" t="s">
        <v>0</v>
      </c>
      <c r="DF206" s="95" t="str">
        <f t="shared" si="227"/>
        <v>ime-pre-klu-kat</v>
      </c>
      <c r="DG206" s="57" t="s">
        <v>0</v>
      </c>
      <c r="DH206" s="68">
        <f>IF(BZ206="","",MAX(DH$11:DH205)+1)</f>
        <v>1162</v>
      </c>
      <c r="DI206" s="86">
        <f t="shared" si="228"/>
        <v>1011</v>
      </c>
      <c r="DJ206" s="86">
        <f t="shared" si="258"/>
        <v>1326</v>
      </c>
      <c r="DK206" s="86">
        <f t="shared" si="229"/>
        <v>4126</v>
      </c>
      <c r="DL206" s="86">
        <f t="shared" si="230"/>
        <v>1</v>
      </c>
      <c r="DM206" s="86">
        <f t="shared" si="231"/>
        <v>1</v>
      </c>
      <c r="DN206" s="86">
        <f t="shared" si="259"/>
        <v>1</v>
      </c>
      <c r="DO206" s="86"/>
      <c r="DP206" s="86"/>
      <c r="DQ206" s="86"/>
      <c r="DR206" s="63" t="e">
        <f>IF(#REF!="","",#REF!)</f>
        <v>#REF!</v>
      </c>
      <c r="DS206" s="57" t="s">
        <v>0</v>
      </c>
    </row>
    <row r="207" spans="1:123" x14ac:dyDescent="0.25">
      <c r="A207" t="s">
        <v>0</v>
      </c>
      <c r="B207" s="62" t="str">
        <f>IF(csv!E198="","",csv!S198)</f>
        <v>Ž35</v>
      </c>
      <c r="C207" s="36" t="s">
        <v>0</v>
      </c>
      <c r="D207" s="36" t="str">
        <f>IF(csv!E198="","",csv!E198)</f>
        <v>Vlatka</v>
      </c>
      <c r="E207" s="36" t="str">
        <f>IF(csv!D198="","",csv!D198)</f>
        <v>Stupalo</v>
      </c>
      <c r="F207" s="36" t="s">
        <v>0</v>
      </c>
      <c r="G207" s="86" t="str">
        <f>IF(csv!L198="","",csv!L198)</f>
        <v>71:38</v>
      </c>
      <c r="H207" s="86" t="str">
        <f>IF(csv!M198="","",csv!M198)</f>
        <v>0</v>
      </c>
      <c r="I207" s="36" t="s">
        <v>0</v>
      </c>
      <c r="J207" s="36" t="str">
        <f>IF(csv!O198="","",csv!O198)</f>
        <v>Vihor</v>
      </c>
      <c r="K207" s="36" t="str">
        <f>IF(csv!P198="","",csv!P198)</f>
        <v>OK Vihor</v>
      </c>
      <c r="L207" s="36" t="s">
        <v>0</v>
      </c>
      <c r="M207" s="79" t="str">
        <f>IF(csv!Q198="","",csv!Q198)</f>
        <v>CRO</v>
      </c>
      <c r="N207" s="57" t="s">
        <v>0</v>
      </c>
      <c r="O207" s="62" t="str">
        <f>IF(csv!E198="","",csv!S198)</f>
        <v>Ž35</v>
      </c>
      <c r="P207" s="86">
        <f>IF(O207="","",IF(COUNTIF(O$11:O206,O207)=0,P206+1,P206))</f>
        <v>19</v>
      </c>
      <c r="Q207" s="102">
        <f t="shared" si="206"/>
        <v>117</v>
      </c>
      <c r="R207" s="103" t="str" cm="1">
        <f t="array" ref="R207">IF(S207="","",INDEX(natjecanjeStaze_naziv,MATCH(S207,natjecanjeStaze_stazaId,0)))</f>
        <v>M45 – Ž20 – Ž35</v>
      </c>
      <c r="S207" s="63">
        <f t="shared" si="207"/>
        <v>1011</v>
      </c>
      <c r="T207" s="57" t="s">
        <v>0</v>
      </c>
      <c r="U207" s="191" t="str">
        <f t="shared" si="208"/>
        <v>Ž35</v>
      </c>
      <c r="V207" s="57" t="s">
        <v>0</v>
      </c>
      <c r="W207" s="62" t="str">
        <f t="shared" si="232"/>
        <v>CRO</v>
      </c>
      <c r="X207" s="86">
        <f t="shared" si="209"/>
        <v>1</v>
      </c>
      <c r="Y207" s="36" t="str">
        <f t="shared" si="233"/>
        <v/>
      </c>
      <c r="Z207" s="79" t="str">
        <f>IF(Y207="","",MAX(Z$11:Z206)+1)</f>
        <v/>
      </c>
      <c r="AA207" s="57" t="s">
        <v>0</v>
      </c>
      <c r="AB207" s="149"/>
      <c r="AC207" s="57" t="s">
        <v>0</v>
      </c>
      <c r="AD207" s="23" t="str">
        <f t="shared" si="234"/>
        <v/>
      </c>
      <c r="AE207" s="57" t="s">
        <v>0</v>
      </c>
      <c r="AF207" s="191" t="str">
        <f t="shared" si="235"/>
        <v>CRO</v>
      </c>
      <c r="AG207" s="57" t="s">
        <v>0</v>
      </c>
      <c r="AH207" s="62" t="str">
        <f t="shared" si="236"/>
        <v>Vihor</v>
      </c>
      <c r="AI207" s="36" t="str">
        <f t="shared" si="237"/>
        <v>OK Vihor</v>
      </c>
      <c r="AJ207" s="86" t="str">
        <f t="shared" si="210"/>
        <v/>
      </c>
      <c r="AK207" s="36" t="str" cm="1">
        <f t="array" ref="AK207">IF(AJ207="",""&amp;AI207,IF(AJ207="NEMA",AI207,INDEX(klub_naziv,MATCH(INDEX(klubAlias_klubId,AJ207),klub_id,0))))</f>
        <v>OK Vihor</v>
      </c>
      <c r="AL207" s="36" t="str" cm="1">
        <f t="array" ref="AL207">IFERROR(INDEX(registarNatjecatelji,CG207,4),"")</f>
        <v>OK Vihor</v>
      </c>
      <c r="AM207" s="105" t="str">
        <f t="shared" si="238"/>
        <v/>
      </c>
      <c r="AN207" s="79" t="str">
        <f t="shared" si="239"/>
        <v>OK Vihor</v>
      </c>
      <c r="AO207" s="57" t="s">
        <v>0</v>
      </c>
      <c r="AP207" s="95" t="str">
        <f>IF(AJ207&lt;&gt;"NEMA","",IF(IFERROR(MATCH(AI207,AI$11:AI206,0),0)&lt;&gt;0,"",AI207))</f>
        <v/>
      </c>
      <c r="AQ207" s="57" t="s">
        <v>0</v>
      </c>
      <c r="AR207" s="149"/>
      <c r="AS207" s="57" t="s">
        <v>0</v>
      </c>
      <c r="AT207" s="62" t="str">
        <f t="shared" si="240"/>
        <v/>
      </c>
      <c r="AU207" s="36" t="str">
        <f>IF(AT207="","",MAX(AU$11:AU206)+1)</f>
        <v/>
      </c>
      <c r="AV207" s="36" t="str">
        <f t="shared" si="241"/>
        <v/>
      </c>
      <c r="AW207" s="36" t="str">
        <f t="shared" si="242"/>
        <v/>
      </c>
      <c r="AX207" s="36" t="str">
        <f>IF(AR207="","",MAX(AX$11:AX206)+1)</f>
        <v/>
      </c>
      <c r="AY207" s="103" t="str">
        <f t="shared" si="243"/>
        <v/>
      </c>
      <c r="AZ207" s="79" t="str">
        <f t="shared" si="244"/>
        <v/>
      </c>
      <c r="BA207" s="57" t="s">
        <v>0</v>
      </c>
      <c r="BB207" s="23" t="str">
        <f t="shared" si="245"/>
        <v/>
      </c>
      <c r="BC207" s="57" t="s">
        <v>0</v>
      </c>
      <c r="BD207" s="191" t="str">
        <f t="shared" si="246"/>
        <v>OK Vihor</v>
      </c>
      <c r="BE207" s="57" t="s">
        <v>0</v>
      </c>
      <c r="BF207" s="68" t="str">
        <f t="shared" si="247"/>
        <v>71:38</v>
      </c>
      <c r="BG207" s="102" t="str">
        <f t="shared" si="248"/>
        <v>0</v>
      </c>
      <c r="BH207" s="238">
        <f t="shared" si="249"/>
        <v>4298</v>
      </c>
      <c r="BI207" s="239">
        <f t="shared" si="211"/>
        <v>1</v>
      </c>
      <c r="BJ207" s="57" t="s">
        <v>0</v>
      </c>
      <c r="BK207" s="62" t="str">
        <f t="shared" si="250"/>
        <v>Vlatka</v>
      </c>
      <c r="BL207" s="36" t="str">
        <f t="shared" si="251"/>
        <v>Stupalo</v>
      </c>
      <c r="BM207" s="86">
        <f t="shared" si="212"/>
        <v>1262</v>
      </c>
      <c r="BN207" s="86" t="str">
        <f t="shared" si="213"/>
        <v/>
      </c>
      <c r="BO207" s="36" t="str">
        <f t="shared" si="214"/>
        <v>Vlatka</v>
      </c>
      <c r="BP207" s="79" t="str">
        <f t="shared" si="215"/>
        <v>Stupalo</v>
      </c>
      <c r="BQ207" s="57" t="s">
        <v>0</v>
      </c>
      <c r="BR207" s="95" t="str">
        <f t="shared" si="216"/>
        <v/>
      </c>
      <c r="BS207" s="57" t="s">
        <v>0</v>
      </c>
      <c r="BT207" s="23" t="str">
        <f>IF(OR(BB207&lt;&gt;"NEMA",BR207&lt;&gt;""),"","SELECT '"&amp;BA207&amp;"',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7" s="57" t="s">
        <v>0</v>
      </c>
      <c r="BV207" s="172"/>
      <c r="BW207" s="172"/>
      <c r="BX207" s="172"/>
      <c r="BY207" s="57" t="s">
        <v>0</v>
      </c>
      <c r="BZ207" s="62" t="str">
        <f t="shared" si="217"/>
        <v>Vlatka – Stupalo – OK Vihor – Ž35</v>
      </c>
      <c r="CA207" s="63">
        <f t="shared" si="252"/>
        <v>904</v>
      </c>
      <c r="CB207" s="57" t="s">
        <v>0</v>
      </c>
      <c r="CC207" s="62" t="str">
        <f t="shared" si="218"/>
        <v>Vlatka – Stupalo – OK Vihor</v>
      </c>
      <c r="CD207" s="63">
        <f t="shared" si="253"/>
        <v>904</v>
      </c>
      <c r="CE207" s="57" t="s">
        <v>0</v>
      </c>
      <c r="CF207" s="62" t="str">
        <f t="shared" si="219"/>
        <v>Vlatka – Stupalo</v>
      </c>
      <c r="CG207" s="63">
        <f t="shared" si="254"/>
        <v>904</v>
      </c>
      <c r="CH207" s="57" t="s">
        <v>0</v>
      </c>
      <c r="CI207" s="68">
        <f t="shared" si="255"/>
        <v>904</v>
      </c>
      <c r="CJ207" s="86" cm="1">
        <f t="array" ref="CJ207">IF(CI207="","",INDEX(imePrezime_id,CI207,0))</f>
        <v>1262</v>
      </c>
      <c r="CK207" s="63" t="str">
        <f t="shared" si="220"/>
        <v/>
      </c>
      <c r="CL207" s="57" t="s">
        <v>0</v>
      </c>
      <c r="CM207" s="23" t="str">
        <f t="shared" si="221"/>
        <v/>
      </c>
      <c r="CN207" s="57" t="s">
        <v>0</v>
      </c>
      <c r="CO207" s="149"/>
      <c r="CP207" s="57" t="s">
        <v>0</v>
      </c>
      <c r="CQ207" s="62" t="str">
        <f t="shared" si="222"/>
        <v/>
      </c>
      <c r="CR207" s="86" t="str">
        <f>IF(CO207="","",MAX(CR$11:CR206)+1)</f>
        <v/>
      </c>
      <c r="CS207" s="63" t="str">
        <f t="shared" si="223"/>
        <v/>
      </c>
      <c r="CT207" s="57" t="s">
        <v>0</v>
      </c>
      <c r="CU207" s="23" t="str">
        <f t="shared" si="256"/>
        <v/>
      </c>
      <c r="CV207" s="57" t="s">
        <v>0</v>
      </c>
      <c r="CW207" s="72" t="str">
        <f>IF(AND(CG207="NEMA",CK207=""),MAX(CW$11:CW206)+1,"")</f>
        <v/>
      </c>
      <c r="CX207" t="s">
        <v>0</v>
      </c>
      <c r="CY207" s="152" t="str">
        <f t="shared" si="224"/>
        <v>Ž</v>
      </c>
      <c r="CZ207" t="s">
        <v>0</v>
      </c>
      <c r="DA207" s="62" t="str">
        <f t="shared" si="225"/>
        <v/>
      </c>
      <c r="DB207" s="79" t="str">
        <f t="shared" si="226"/>
        <v/>
      </c>
      <c r="DC207" t="s">
        <v>0</v>
      </c>
      <c r="DD207" s="23" t="str">
        <f t="shared" si="257"/>
        <v/>
      </c>
      <c r="DE207" s="57" t="s">
        <v>0</v>
      </c>
      <c r="DF207" s="95" t="str">
        <f t="shared" si="227"/>
        <v>ime-pre-klu-kat</v>
      </c>
      <c r="DG207" s="57" t="s">
        <v>0</v>
      </c>
      <c r="DH207" s="68">
        <f>IF(BZ207="","",MAX(DH$11:DH206)+1)</f>
        <v>1163</v>
      </c>
      <c r="DI207" s="86">
        <f t="shared" si="228"/>
        <v>1011</v>
      </c>
      <c r="DJ207" s="86">
        <f t="shared" si="258"/>
        <v>1262</v>
      </c>
      <c r="DK207" s="86">
        <f t="shared" si="229"/>
        <v>4298</v>
      </c>
      <c r="DL207" s="86">
        <f t="shared" si="230"/>
        <v>1</v>
      </c>
      <c r="DM207" s="86">
        <f t="shared" si="231"/>
        <v>1</v>
      </c>
      <c r="DN207" s="86">
        <f t="shared" si="259"/>
        <v>1</v>
      </c>
      <c r="DO207" s="86"/>
      <c r="DP207" s="86"/>
      <c r="DQ207" s="86"/>
      <c r="DR207" s="63" t="e">
        <f>IF(#REF!="","",#REF!)</f>
        <v>#REF!</v>
      </c>
      <c r="DS207" s="57" t="s">
        <v>0</v>
      </c>
    </row>
    <row r="208" spans="1:123" x14ac:dyDescent="0.25">
      <c r="A208" t="s">
        <v>0</v>
      </c>
      <c r="B208" s="62" t="str">
        <f>IF(csv!E199="","",csv!S199)</f>
        <v>Ž35</v>
      </c>
      <c r="C208" s="36" t="s">
        <v>0</v>
      </c>
      <c r="D208" s="36" t="str">
        <f>IF(csv!E199="","",csv!E199)</f>
        <v>Lidija</v>
      </c>
      <c r="E208" s="36" t="str">
        <f>IF(csv!D199="","",csv!D199)</f>
        <v>Detić</v>
      </c>
      <c r="F208" s="36" t="s">
        <v>0</v>
      </c>
      <c r="G208" s="86" t="str">
        <f>IF(csv!L199="","",csv!L199)</f>
        <v>92:53</v>
      </c>
      <c r="H208" s="86" t="str">
        <f>IF(csv!M199="","",csv!M199)</f>
        <v>0</v>
      </c>
      <c r="I208" s="36" t="s">
        <v>0</v>
      </c>
      <c r="J208" s="36" t="str">
        <f>IF(csv!O199="","",csv!O199)</f>
        <v>OK Varaždin</v>
      </c>
      <c r="K208" s="36" t="str">
        <f>IF(csv!P199="","",csv!P199)</f>
        <v>OK Varaždin</v>
      </c>
      <c r="L208" s="36" t="s">
        <v>0</v>
      </c>
      <c r="M208" s="79" t="str">
        <f>IF(csv!Q199="","",csv!Q199)</f>
        <v>CRO</v>
      </c>
      <c r="N208" s="57" t="s">
        <v>0</v>
      </c>
      <c r="O208" s="62" t="str">
        <f>IF(csv!E199="","",csv!S199)</f>
        <v>Ž35</v>
      </c>
      <c r="P208" s="86">
        <f>IF(O208="","",IF(COUNTIF(O$11:O207,O208)=0,P207+1,P207))</f>
        <v>19</v>
      </c>
      <c r="Q208" s="102">
        <f t="shared" si="206"/>
        <v>117</v>
      </c>
      <c r="R208" s="103" t="str" cm="1">
        <f t="array" ref="R208">IF(S208="","",INDEX(natjecanjeStaze_naziv,MATCH(S208,natjecanjeStaze_stazaId,0)))</f>
        <v>M45 – Ž20 – Ž35</v>
      </c>
      <c r="S208" s="63">
        <f t="shared" si="207"/>
        <v>1011</v>
      </c>
      <c r="T208" s="57" t="s">
        <v>0</v>
      </c>
      <c r="U208" s="191" t="str">
        <f t="shared" si="208"/>
        <v>Ž35</v>
      </c>
      <c r="V208" s="57" t="s">
        <v>0</v>
      </c>
      <c r="W208" s="62" t="str">
        <f t="shared" si="232"/>
        <v>CRO</v>
      </c>
      <c r="X208" s="86">
        <f t="shared" si="209"/>
        <v>1</v>
      </c>
      <c r="Y208" s="36" t="str">
        <f t="shared" si="233"/>
        <v/>
      </c>
      <c r="Z208" s="79" t="str">
        <f>IF(Y208="","",MAX(Z$11:Z207)+1)</f>
        <v/>
      </c>
      <c r="AA208" s="57" t="s">
        <v>0</v>
      </c>
      <c r="AB208" s="149"/>
      <c r="AC208" s="57" t="s">
        <v>0</v>
      </c>
      <c r="AD208" s="23" t="str">
        <f t="shared" si="234"/>
        <v/>
      </c>
      <c r="AE208" s="57" t="s">
        <v>0</v>
      </c>
      <c r="AF208" s="191" t="str">
        <f t="shared" si="235"/>
        <v>CRO</v>
      </c>
      <c r="AG208" s="57" t="s">
        <v>0</v>
      </c>
      <c r="AH208" s="62" t="str">
        <f t="shared" si="236"/>
        <v>OK Varaždin</v>
      </c>
      <c r="AI208" s="36" t="str">
        <f t="shared" si="237"/>
        <v>OK Varaždin</v>
      </c>
      <c r="AJ208" s="86" t="str">
        <f t="shared" si="210"/>
        <v/>
      </c>
      <c r="AK208" s="36" t="str" cm="1">
        <f t="array" ref="AK208">IF(AJ208="",""&amp;AI208,IF(AJ208="NEMA",AI208,INDEX(klub_naziv,MATCH(INDEX(klubAlias_klubId,AJ208),klub_id,0))))</f>
        <v>OK Varaždin</v>
      </c>
      <c r="AL208" s="36" t="str" cm="1">
        <f t="array" ref="AL208">IFERROR(INDEX(registarNatjecatelji,CG208,4),"")</f>
        <v>OK Varaždin</v>
      </c>
      <c r="AM208" s="105" t="str">
        <f t="shared" si="238"/>
        <v/>
      </c>
      <c r="AN208" s="79" t="str">
        <f t="shared" si="239"/>
        <v>OK Varaždin</v>
      </c>
      <c r="AO208" s="57" t="s">
        <v>0</v>
      </c>
      <c r="AP208" s="95" t="str">
        <f>IF(AJ208&lt;&gt;"NEMA","",IF(IFERROR(MATCH(AI208,AI$11:AI207,0),0)&lt;&gt;0,"",AI208))</f>
        <v/>
      </c>
      <c r="AQ208" s="57" t="s">
        <v>0</v>
      </c>
      <c r="AR208" s="149"/>
      <c r="AS208" s="57" t="s">
        <v>0</v>
      </c>
      <c r="AT208" s="62" t="str">
        <f t="shared" si="240"/>
        <v/>
      </c>
      <c r="AU208" s="36" t="str">
        <f>IF(AT208="","",MAX(AU$11:AU207)+1)</f>
        <v/>
      </c>
      <c r="AV208" s="36" t="str">
        <f t="shared" si="241"/>
        <v/>
      </c>
      <c r="AW208" s="36" t="str">
        <f t="shared" si="242"/>
        <v/>
      </c>
      <c r="AX208" s="36" t="str">
        <f>IF(AR208="","",MAX(AX$11:AX207)+1)</f>
        <v/>
      </c>
      <c r="AY208" s="103" t="str">
        <f t="shared" si="243"/>
        <v/>
      </c>
      <c r="AZ208" s="79" t="str">
        <f t="shared" si="244"/>
        <v/>
      </c>
      <c r="BA208" s="57" t="s">
        <v>0</v>
      </c>
      <c r="BB208" s="23" t="str">
        <f t="shared" si="245"/>
        <v/>
      </c>
      <c r="BC208" s="57" t="s">
        <v>0</v>
      </c>
      <c r="BD208" s="191" t="str">
        <f t="shared" si="246"/>
        <v>OK Varaždin</v>
      </c>
      <c r="BE208" s="57" t="s">
        <v>0</v>
      </c>
      <c r="BF208" s="68" t="str">
        <f t="shared" si="247"/>
        <v>92:53</v>
      </c>
      <c r="BG208" s="102" t="str">
        <f t="shared" si="248"/>
        <v>0</v>
      </c>
      <c r="BH208" s="238">
        <f t="shared" si="249"/>
        <v>5573</v>
      </c>
      <c r="BI208" s="239">
        <f t="shared" si="211"/>
        <v>1</v>
      </c>
      <c r="BJ208" s="57" t="s">
        <v>0</v>
      </c>
      <c r="BK208" s="62" t="str">
        <f t="shared" si="250"/>
        <v>Lidija</v>
      </c>
      <c r="BL208" s="36" t="str">
        <f t="shared" si="251"/>
        <v>Detić</v>
      </c>
      <c r="BM208" s="86">
        <f t="shared" si="212"/>
        <v>1194</v>
      </c>
      <c r="BN208" s="86" t="str">
        <f t="shared" si="213"/>
        <v/>
      </c>
      <c r="BO208" s="36" t="str">
        <f t="shared" si="214"/>
        <v>Lidija</v>
      </c>
      <c r="BP208" s="79" t="str">
        <f t="shared" si="215"/>
        <v>Detić</v>
      </c>
      <c r="BQ208" s="57" t="s">
        <v>0</v>
      </c>
      <c r="BR208" s="95" t="str">
        <f t="shared" si="216"/>
        <v/>
      </c>
      <c r="BS208" s="57" t="s">
        <v>0</v>
      </c>
      <c r="BT208" s="23" t="str">
        <f>IF(OR(BB208&lt;&gt;"NEMA",BR208&lt;&gt;""),"","SELECT '"&amp;BA208&amp;"',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8" s="57" t="s">
        <v>0</v>
      </c>
      <c r="BV208" s="172"/>
      <c r="BW208" s="172"/>
      <c r="BX208" s="172"/>
      <c r="BY208" s="57" t="s">
        <v>0</v>
      </c>
      <c r="BZ208" s="62" t="str">
        <f t="shared" si="217"/>
        <v>Lidija – Detić – OK Varaždin – Ž35</v>
      </c>
      <c r="CA208" s="63">
        <f t="shared" si="252"/>
        <v>516</v>
      </c>
      <c r="CB208" s="57" t="s">
        <v>0</v>
      </c>
      <c r="CC208" s="62" t="str">
        <f t="shared" si="218"/>
        <v>Lidija – Detić – OK Varaždin</v>
      </c>
      <c r="CD208" s="63">
        <f t="shared" si="253"/>
        <v>516</v>
      </c>
      <c r="CE208" s="57" t="s">
        <v>0</v>
      </c>
      <c r="CF208" s="62" t="str">
        <f t="shared" si="219"/>
        <v>Lidija – Detić</v>
      </c>
      <c r="CG208" s="63">
        <f t="shared" si="254"/>
        <v>516</v>
      </c>
      <c r="CH208" s="57" t="s">
        <v>0</v>
      </c>
      <c r="CI208" s="68">
        <f t="shared" si="255"/>
        <v>516</v>
      </c>
      <c r="CJ208" s="86" cm="1">
        <f t="array" ref="CJ208">IF(CI208="","",INDEX(imePrezime_id,CI208,0))</f>
        <v>1194</v>
      </c>
      <c r="CK208" s="63" t="str">
        <f t="shared" si="220"/>
        <v/>
      </c>
      <c r="CL208" s="57" t="s">
        <v>0</v>
      </c>
      <c r="CM208" s="23" t="str">
        <f t="shared" si="221"/>
        <v/>
      </c>
      <c r="CN208" s="57" t="s">
        <v>0</v>
      </c>
      <c r="CO208" s="149"/>
      <c r="CP208" s="57" t="s">
        <v>0</v>
      </c>
      <c r="CQ208" s="62" t="str">
        <f t="shared" si="222"/>
        <v/>
      </c>
      <c r="CR208" s="86" t="str">
        <f>IF(CO208="","",MAX(CR$11:CR207)+1)</f>
        <v/>
      </c>
      <c r="CS208" s="63" t="str">
        <f t="shared" si="223"/>
        <v/>
      </c>
      <c r="CT208" s="57" t="s">
        <v>0</v>
      </c>
      <c r="CU208" s="23" t="str">
        <f t="shared" si="256"/>
        <v/>
      </c>
      <c r="CV208" s="57" t="s">
        <v>0</v>
      </c>
      <c r="CW208" s="72" t="str">
        <f>IF(AND(CG208="NEMA",CK208=""),MAX(CW$11:CW207)+1,"")</f>
        <v/>
      </c>
      <c r="CX208" t="s">
        <v>0</v>
      </c>
      <c r="CY208" s="152" t="str">
        <f t="shared" si="224"/>
        <v>Ž</v>
      </c>
      <c r="CZ208" t="s">
        <v>0</v>
      </c>
      <c r="DA208" s="62" t="str">
        <f t="shared" si="225"/>
        <v/>
      </c>
      <c r="DB208" s="79" t="str">
        <f t="shared" si="226"/>
        <v/>
      </c>
      <c r="DC208" t="s">
        <v>0</v>
      </c>
      <c r="DD208" s="23" t="str">
        <f t="shared" si="257"/>
        <v/>
      </c>
      <c r="DE208" s="57" t="s">
        <v>0</v>
      </c>
      <c r="DF208" s="95" t="str">
        <f t="shared" si="227"/>
        <v>ime-pre-klu-kat</v>
      </c>
      <c r="DG208" s="57" t="s">
        <v>0</v>
      </c>
      <c r="DH208" s="68">
        <f>IF(BZ208="","",MAX(DH$11:DH207)+1)</f>
        <v>1164</v>
      </c>
      <c r="DI208" s="86">
        <f t="shared" si="228"/>
        <v>1011</v>
      </c>
      <c r="DJ208" s="86">
        <f t="shared" si="258"/>
        <v>1194</v>
      </c>
      <c r="DK208" s="86">
        <f t="shared" si="229"/>
        <v>5573</v>
      </c>
      <c r="DL208" s="86">
        <f t="shared" si="230"/>
        <v>1</v>
      </c>
      <c r="DM208" s="86">
        <f t="shared" si="231"/>
        <v>1</v>
      </c>
      <c r="DN208" s="86">
        <f t="shared" si="259"/>
        <v>1</v>
      </c>
      <c r="DO208" s="86"/>
      <c r="DP208" s="86"/>
      <c r="DQ208" s="86"/>
      <c r="DR208" s="63" t="e">
        <f>IF(#REF!="","",#REF!)</f>
        <v>#REF!</v>
      </c>
      <c r="DS208" s="57" t="s">
        <v>0</v>
      </c>
    </row>
    <row r="209" spans="1:123" x14ac:dyDescent="0.25">
      <c r="A209" t="s">
        <v>0</v>
      </c>
      <c r="B209" s="62" t="str">
        <f>IF(csv!E200="","",csv!S200)</f>
        <v>Ž35</v>
      </c>
      <c r="C209" s="36" t="s">
        <v>0</v>
      </c>
      <c r="D209" s="36" t="str">
        <f>IF(csv!E200="","",csv!E200)</f>
        <v>Vacant</v>
      </c>
      <c r="E209" s="36" t="str">
        <f>IF(csv!D200="","",csv!D200)</f>
        <v/>
      </c>
      <c r="F209" s="36" t="s">
        <v>0</v>
      </c>
      <c r="G209" s="86" t="str">
        <f>IF(csv!L200="","",csv!L200)</f>
        <v/>
      </c>
      <c r="H209" s="86" t="str">
        <f>IF(csv!M200="","",csv!M200)</f>
        <v>0</v>
      </c>
      <c r="I209" s="36" t="s">
        <v>0</v>
      </c>
      <c r="J209" s="36" t="str">
        <f>IF(csv!O200="","",csv!O200)</f>
        <v/>
      </c>
      <c r="K209" s="36" t="str">
        <f>IF(csv!P200="","",csv!P200)</f>
        <v/>
      </c>
      <c r="L209" s="36" t="s">
        <v>0</v>
      </c>
      <c r="M209" s="79" t="str">
        <f>IF(csv!Q200="","",csv!Q200)</f>
        <v/>
      </c>
      <c r="N209" s="57" t="s">
        <v>0</v>
      </c>
      <c r="O209" s="62" t="str">
        <f>IF(csv!E200="","",csv!S200)</f>
        <v>Ž35</v>
      </c>
      <c r="P209" s="86">
        <f>IF(O209="","",IF(COUNTIF(O$11:O208,O209)=0,P208+1,P208))</f>
        <v>19</v>
      </c>
      <c r="Q209" s="102">
        <f t="shared" si="206"/>
        <v>117</v>
      </c>
      <c r="R209" s="103" t="str" cm="1">
        <f t="array" ref="R209">IF(S209="","",INDEX(natjecanjeStaze_naziv,MATCH(S209,natjecanjeStaze_stazaId,0)))</f>
        <v/>
      </c>
      <c r="S209" s="63" t="str">
        <f t="shared" si="207"/>
        <v/>
      </c>
      <c r="T209" s="57" t="s">
        <v>0</v>
      </c>
      <c r="U209" s="191" t="str">
        <f t="shared" si="208"/>
        <v>Ž35</v>
      </c>
      <c r="V209" s="57" t="s">
        <v>0</v>
      </c>
      <c r="W209" s="62" t="str">
        <f t="shared" si="232"/>
        <v/>
      </c>
      <c r="X209" s="86" t="str">
        <f t="shared" si="209"/>
        <v/>
      </c>
      <c r="Y209" s="36" t="str">
        <f t="shared" si="233"/>
        <v/>
      </c>
      <c r="Z209" s="79" t="str">
        <f>IF(Y209="","",MAX(Z$11:Z208)+1)</f>
        <v/>
      </c>
      <c r="AA209" s="57" t="s">
        <v>0</v>
      </c>
      <c r="AB209" s="149"/>
      <c r="AC209" s="57" t="s">
        <v>0</v>
      </c>
      <c r="AD209" s="23" t="str">
        <f t="shared" si="234"/>
        <v/>
      </c>
      <c r="AE209" s="57" t="s">
        <v>0</v>
      </c>
      <c r="AF209" s="191" t="str">
        <f t="shared" si="235"/>
        <v/>
      </c>
      <c r="AG209" s="57" t="s">
        <v>0</v>
      </c>
      <c r="AH209" s="62" t="str">
        <f t="shared" si="236"/>
        <v/>
      </c>
      <c r="AI209" s="36" t="str">
        <f t="shared" si="237"/>
        <v/>
      </c>
      <c r="AJ209" s="86" t="str">
        <f t="shared" si="210"/>
        <v/>
      </c>
      <c r="AK209" s="36" t="str" cm="1">
        <f t="array" ref="AK209">IF(AJ209="",""&amp;AI209,IF(AJ209="NEMA",AI209,INDEX(klub_naziv,MATCH(INDEX(klubAlias_klubId,AJ209),klub_id,0))))</f>
        <v/>
      </c>
      <c r="AL209" s="36" t="str" cm="1">
        <f t="array" ref="AL209">IFERROR(INDEX(registarNatjecatelji,CG209,4),"")</f>
        <v/>
      </c>
      <c r="AM209" s="105" t="str">
        <f t="shared" si="238"/>
        <v/>
      </c>
      <c r="AN209" s="79" t="str">
        <f t="shared" si="239"/>
        <v/>
      </c>
      <c r="AO209" s="57" t="s">
        <v>0</v>
      </c>
      <c r="AP209" s="95" t="str">
        <f>IF(AJ209&lt;&gt;"NEMA","",IF(IFERROR(MATCH(AI209,AI$11:AI208,0),0)&lt;&gt;0,"",AI209))</f>
        <v/>
      </c>
      <c r="AQ209" s="57" t="s">
        <v>0</v>
      </c>
      <c r="AR209" s="149"/>
      <c r="AS209" s="57" t="s">
        <v>0</v>
      </c>
      <c r="AT209" s="62" t="str">
        <f t="shared" si="240"/>
        <v/>
      </c>
      <c r="AU209" s="36" t="str">
        <f>IF(AT209="","",MAX(AU$11:AU208)+1)</f>
        <v/>
      </c>
      <c r="AV209" s="36" t="str">
        <f t="shared" si="241"/>
        <v/>
      </c>
      <c r="AW209" s="36" t="str">
        <f t="shared" si="242"/>
        <v/>
      </c>
      <c r="AX209" s="36" t="str">
        <f>IF(AR209="","",MAX(AX$11:AX208)+1)</f>
        <v/>
      </c>
      <c r="AY209" s="103" t="str">
        <f t="shared" si="243"/>
        <v/>
      </c>
      <c r="AZ209" s="79" t="str">
        <f t="shared" si="244"/>
        <v/>
      </c>
      <c r="BA209" s="57" t="s">
        <v>0</v>
      </c>
      <c r="BB209" s="23" t="str">
        <f t="shared" si="245"/>
        <v/>
      </c>
      <c r="BC209" s="57" t="s">
        <v>0</v>
      </c>
      <c r="BD209" s="191" t="str">
        <f t="shared" si="246"/>
        <v/>
      </c>
      <c r="BE209" s="57" t="s">
        <v>0</v>
      </c>
      <c r="BF209" s="68" t="str">
        <f t="shared" si="247"/>
        <v/>
      </c>
      <c r="BG209" s="102" t="str">
        <f t="shared" si="248"/>
        <v>0</v>
      </c>
      <c r="BH209" s="238" t="str">
        <f t="shared" si="249"/>
        <v/>
      </c>
      <c r="BI209" s="239" t="str">
        <f t="shared" si="211"/>
        <v/>
      </c>
      <c r="BJ209" s="57" t="s">
        <v>0</v>
      </c>
      <c r="BK209" s="62" t="str">
        <f t="shared" si="250"/>
        <v>Vacant</v>
      </c>
      <c r="BL209" s="36" t="str">
        <f t="shared" si="251"/>
        <v/>
      </c>
      <c r="BM209" s="86" t="str">
        <f t="shared" si="212"/>
        <v/>
      </c>
      <c r="BN209" s="86" t="str">
        <f t="shared" si="213"/>
        <v/>
      </c>
      <c r="BO209" s="36" t="str">
        <f t="shared" si="214"/>
        <v/>
      </c>
      <c r="BP209" s="79" t="str">
        <f t="shared" si="215"/>
        <v/>
      </c>
      <c r="BQ209" s="57" t="s">
        <v>0</v>
      </c>
      <c r="BR209" s="95" t="str">
        <f t="shared" si="216"/>
        <v/>
      </c>
      <c r="BS209" s="57" t="s">
        <v>0</v>
      </c>
      <c r="BT209" s="23" t="str">
        <f>IF(OR(BB209&lt;&gt;"NEMA",BR209&lt;&gt;""),"","SELECT '"&amp;BA209&amp;"',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09" s="57" t="s">
        <v>0</v>
      </c>
      <c r="BV209" s="172"/>
      <c r="BW209" s="172"/>
      <c r="BX209" s="172"/>
      <c r="BY209" s="57" t="s">
        <v>0</v>
      </c>
      <c r="BZ209" s="62" t="str">
        <f t="shared" si="217"/>
        <v/>
      </c>
      <c r="CA209" s="63" t="str">
        <f t="shared" si="252"/>
        <v/>
      </c>
      <c r="CB209" s="57" t="s">
        <v>0</v>
      </c>
      <c r="CC209" s="62" t="str">
        <f t="shared" si="218"/>
        <v/>
      </c>
      <c r="CD209" s="63" t="str">
        <f t="shared" si="253"/>
        <v/>
      </c>
      <c r="CE209" s="57" t="s">
        <v>0</v>
      </c>
      <c r="CF209" s="62" t="str">
        <f t="shared" si="219"/>
        <v/>
      </c>
      <c r="CG209" s="63" t="str">
        <f t="shared" si="254"/>
        <v/>
      </c>
      <c r="CH209" s="57" t="s">
        <v>0</v>
      </c>
      <c r="CI209" s="68" t="str">
        <f t="shared" si="255"/>
        <v/>
      </c>
      <c r="CJ209" s="86" t="str" cm="1">
        <f t="array" ref="CJ209">IF(CI209="","",INDEX(imePrezime_id,CI209,0))</f>
        <v/>
      </c>
      <c r="CK209" s="63" t="str">
        <f t="shared" si="220"/>
        <v/>
      </c>
      <c r="CL209" s="57" t="s">
        <v>0</v>
      </c>
      <c r="CM209" s="23" t="str">
        <f t="shared" si="221"/>
        <v/>
      </c>
      <c r="CN209" s="57" t="s">
        <v>0</v>
      </c>
      <c r="CO209" s="149"/>
      <c r="CP209" s="57" t="s">
        <v>0</v>
      </c>
      <c r="CQ209" s="62" t="str">
        <f t="shared" si="222"/>
        <v/>
      </c>
      <c r="CR209" s="86" t="str">
        <f>IF(CO209="","",MAX(CR$11:CR208)+1)</f>
        <v/>
      </c>
      <c r="CS209" s="63" t="str">
        <f t="shared" si="223"/>
        <v/>
      </c>
      <c r="CT209" s="57" t="s">
        <v>0</v>
      </c>
      <c r="CU209" s="23" t="str">
        <f t="shared" si="256"/>
        <v/>
      </c>
      <c r="CV209" s="57" t="s">
        <v>0</v>
      </c>
      <c r="CW209" s="72" t="str">
        <f>IF(AND(CG209="NEMA",CK209=""),MAX(CW$11:CW208)+1,"")</f>
        <v/>
      </c>
      <c r="CX209" t="s">
        <v>0</v>
      </c>
      <c r="CY209" s="152" t="str">
        <f t="shared" si="224"/>
        <v>Ž</v>
      </c>
      <c r="CZ209" t="s">
        <v>0</v>
      </c>
      <c r="DA209" s="62" t="str">
        <f t="shared" si="225"/>
        <v/>
      </c>
      <c r="DB209" s="79" t="str">
        <f t="shared" si="226"/>
        <v/>
      </c>
      <c r="DC209" t="s">
        <v>0</v>
      </c>
      <c r="DD209" s="23" t="str">
        <f t="shared" si="257"/>
        <v/>
      </c>
      <c r="DE209" s="57" t="s">
        <v>0</v>
      </c>
      <c r="DF209" s="95" t="str">
        <f t="shared" si="227"/>
        <v/>
      </c>
      <c r="DG209" s="57" t="s">
        <v>0</v>
      </c>
      <c r="DH209" s="68" t="str">
        <f>IF(BZ209="","",MAX(DH$11:DH208)+1)</f>
        <v/>
      </c>
      <c r="DI209" s="86" t="str">
        <f t="shared" si="228"/>
        <v/>
      </c>
      <c r="DJ209" s="86" t="str">
        <f t="shared" si="258"/>
        <v/>
      </c>
      <c r="DK209" s="86" t="str">
        <f t="shared" si="229"/>
        <v/>
      </c>
      <c r="DL209" s="86" t="str">
        <f t="shared" si="230"/>
        <v/>
      </c>
      <c r="DM209" s="86" t="str">
        <f t="shared" si="231"/>
        <v/>
      </c>
      <c r="DN209" s="86" t="str">
        <f t="shared" si="259"/>
        <v/>
      </c>
      <c r="DO209" s="86"/>
      <c r="DP209" s="86"/>
      <c r="DQ209" s="86"/>
      <c r="DR209" s="63" t="e">
        <f>IF(#REF!="","",#REF!)</f>
        <v>#REF!</v>
      </c>
      <c r="DS209" s="57" t="s">
        <v>0</v>
      </c>
    </row>
    <row r="210" spans="1:123" x14ac:dyDescent="0.25">
      <c r="A210" t="s">
        <v>0</v>
      </c>
      <c r="B210" s="62" t="str">
        <f>IF(csv!E201="","",csv!S201)</f>
        <v>Ž35</v>
      </c>
      <c r="C210" s="36" t="s">
        <v>0</v>
      </c>
      <c r="D210" s="36" t="str">
        <f>IF(csv!E201="","",csv!E201)</f>
        <v>Sandra</v>
      </c>
      <c r="E210" s="36" t="str">
        <f>IF(csv!D201="","",csv!D201)</f>
        <v>Bergant Vidaković</v>
      </c>
      <c r="F210" s="36" t="s">
        <v>0</v>
      </c>
      <c r="G210" s="86" t="str">
        <f>IF(csv!L201="","",csv!L201)</f>
        <v/>
      </c>
      <c r="H210" s="86" t="str">
        <f>IF(csv!M201="","",csv!M201)</f>
        <v>1</v>
      </c>
      <c r="I210" s="36" t="s">
        <v>0</v>
      </c>
      <c r="J210" s="36" t="str">
        <f>IF(csv!O201="","",csv!O201)</f>
        <v>KAP</v>
      </c>
      <c r="K210" s="36" t="str">
        <f>IF(csv!P201="","",csv!P201)</f>
        <v>OK Kapela</v>
      </c>
      <c r="L210" s="36" t="s">
        <v>0</v>
      </c>
      <c r="M210" s="79" t="str">
        <f>IF(csv!Q201="","",csv!Q201)</f>
        <v>CRO</v>
      </c>
      <c r="N210" s="57" t="s">
        <v>0</v>
      </c>
      <c r="O210" s="62" t="str">
        <f>IF(csv!E201="","",csv!S201)</f>
        <v>Ž35</v>
      </c>
      <c r="P210" s="86">
        <f>IF(O210="","",IF(COUNTIF(O$11:O209,O210)=0,P209+1,P209))</f>
        <v>19</v>
      </c>
      <c r="Q210" s="102">
        <f t="shared" si="206"/>
        <v>117</v>
      </c>
      <c r="R210" s="103" t="str" cm="1">
        <f t="array" ref="R210">IF(S210="","",INDEX(natjecanjeStaze_naziv,MATCH(S210,natjecanjeStaze_stazaId,0)))</f>
        <v>M45 – Ž20 – Ž35</v>
      </c>
      <c r="S210" s="63">
        <f t="shared" si="207"/>
        <v>1011</v>
      </c>
      <c r="T210" s="57" t="s">
        <v>0</v>
      </c>
      <c r="U210" s="191" t="str">
        <f t="shared" si="208"/>
        <v>Ž35</v>
      </c>
      <c r="V210" s="57" t="s">
        <v>0</v>
      </c>
      <c r="W210" s="62" t="str">
        <f t="shared" si="232"/>
        <v>CRO</v>
      </c>
      <c r="X210" s="86">
        <f t="shared" si="209"/>
        <v>1</v>
      </c>
      <c r="Y210" s="36" t="str">
        <f t="shared" si="233"/>
        <v/>
      </c>
      <c r="Z210" s="79" t="str">
        <f>IF(Y210="","",MAX(Z$11:Z209)+1)</f>
        <v/>
      </c>
      <c r="AA210" s="57" t="s">
        <v>0</v>
      </c>
      <c r="AB210" s="149"/>
      <c r="AC210" s="57" t="s">
        <v>0</v>
      </c>
      <c r="AD210" s="23" t="str">
        <f t="shared" si="234"/>
        <v/>
      </c>
      <c r="AE210" s="57" t="s">
        <v>0</v>
      </c>
      <c r="AF210" s="191" t="str">
        <f t="shared" si="235"/>
        <v>CRO</v>
      </c>
      <c r="AG210" s="57" t="s">
        <v>0</v>
      </c>
      <c r="AH210" s="62" t="str">
        <f t="shared" si="236"/>
        <v>KAP</v>
      </c>
      <c r="AI210" s="36" t="str">
        <f t="shared" si="237"/>
        <v>OK Kapela</v>
      </c>
      <c r="AJ210" s="86" t="str">
        <f t="shared" si="210"/>
        <v/>
      </c>
      <c r="AK210" s="36" t="str" cm="1">
        <f t="array" ref="AK210">IF(AJ210="",""&amp;AI210,IF(AJ210="NEMA",AI210,INDEX(klub_naziv,MATCH(INDEX(klubAlias_klubId,AJ210),klub_id,0))))</f>
        <v>OK Kapela</v>
      </c>
      <c r="AL210" s="36" t="str" cm="1">
        <f t="array" ref="AL210">IFERROR(INDEX(registarNatjecatelji,CG210,4),"")</f>
        <v>OK Kapela</v>
      </c>
      <c r="AM210" s="105" t="str">
        <f t="shared" si="238"/>
        <v/>
      </c>
      <c r="AN210" s="79" t="str">
        <f t="shared" si="239"/>
        <v>OK Kapela</v>
      </c>
      <c r="AO210" s="57" t="s">
        <v>0</v>
      </c>
      <c r="AP210" s="95" t="str">
        <f>IF(AJ210&lt;&gt;"NEMA","",IF(IFERROR(MATCH(AI210,AI$11:AI209,0),0)&lt;&gt;0,"",AI210))</f>
        <v/>
      </c>
      <c r="AQ210" s="57" t="s">
        <v>0</v>
      </c>
      <c r="AR210" s="149"/>
      <c r="AS210" s="57" t="s">
        <v>0</v>
      </c>
      <c r="AT210" s="62" t="str">
        <f t="shared" si="240"/>
        <v/>
      </c>
      <c r="AU210" s="36" t="str">
        <f>IF(AT210="","",MAX(AU$11:AU209)+1)</f>
        <v/>
      </c>
      <c r="AV210" s="36" t="str">
        <f t="shared" si="241"/>
        <v/>
      </c>
      <c r="AW210" s="36" t="str">
        <f t="shared" si="242"/>
        <v/>
      </c>
      <c r="AX210" s="36" t="str">
        <f>IF(AR210="","",MAX(AX$11:AX209)+1)</f>
        <v/>
      </c>
      <c r="AY210" s="103" t="str">
        <f t="shared" si="243"/>
        <v/>
      </c>
      <c r="AZ210" s="79" t="str">
        <f t="shared" si="244"/>
        <v/>
      </c>
      <c r="BA210" s="57" t="s">
        <v>0</v>
      </c>
      <c r="BB210" s="23" t="str">
        <f t="shared" si="245"/>
        <v/>
      </c>
      <c r="BC210" s="57" t="s">
        <v>0</v>
      </c>
      <c r="BD210" s="191" t="str">
        <f t="shared" si="246"/>
        <v>OK Kapela</v>
      </c>
      <c r="BE210" s="57" t="s">
        <v>0</v>
      </c>
      <c r="BF210" s="68" t="str">
        <f t="shared" si="247"/>
        <v/>
      </c>
      <c r="BG210" s="102" t="str">
        <f t="shared" si="248"/>
        <v>1</v>
      </c>
      <c r="BH210" s="238" t="str">
        <f t="shared" si="249"/>
        <v/>
      </c>
      <c r="BI210" s="239">
        <f t="shared" si="211"/>
        <v>6</v>
      </c>
      <c r="BJ210" s="57" t="s">
        <v>0</v>
      </c>
      <c r="BK210" s="62" t="str">
        <f t="shared" si="250"/>
        <v>Sandra</v>
      </c>
      <c r="BL210" s="36" t="str">
        <f t="shared" si="251"/>
        <v>Bergant Vidaković</v>
      </c>
      <c r="BM210" s="86">
        <f t="shared" si="212"/>
        <v>1175</v>
      </c>
      <c r="BN210" s="86" t="str">
        <f t="shared" si="213"/>
        <v/>
      </c>
      <c r="BO210" s="36" t="str">
        <f t="shared" si="214"/>
        <v>Sandra</v>
      </c>
      <c r="BP210" s="79" t="str">
        <f t="shared" si="215"/>
        <v>Bergant Vidaković</v>
      </c>
      <c r="BQ210" s="57" t="s">
        <v>0</v>
      </c>
      <c r="BR210" s="95" t="str">
        <f t="shared" si="216"/>
        <v/>
      </c>
      <c r="BS210" s="57" t="s">
        <v>0</v>
      </c>
      <c r="BT210" s="23" t="str">
        <f>IF(OR(BB210&lt;&gt;"NEMA",BR210&lt;&gt;""),"","SELECT '"&amp;BA210&amp;"',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0" s="57" t="s">
        <v>0</v>
      </c>
      <c r="BV210" s="172"/>
      <c r="BW210" s="172"/>
      <c r="BX210" s="172"/>
      <c r="BY210" s="57" t="s">
        <v>0</v>
      </c>
      <c r="BZ210" s="62" t="str">
        <f t="shared" si="217"/>
        <v>Sandra – Bergant Vidaković – OK Kapela – Ž35</v>
      </c>
      <c r="CA210" s="63">
        <f t="shared" si="252"/>
        <v>207</v>
      </c>
      <c r="CB210" s="57" t="s">
        <v>0</v>
      </c>
      <c r="CC210" s="62" t="str">
        <f t="shared" si="218"/>
        <v>Sandra – Bergant Vidaković – OK Kapela</v>
      </c>
      <c r="CD210" s="63">
        <f t="shared" si="253"/>
        <v>207</v>
      </c>
      <c r="CE210" s="57" t="s">
        <v>0</v>
      </c>
      <c r="CF210" s="62" t="str">
        <f t="shared" si="219"/>
        <v>Sandra – Bergant Vidaković</v>
      </c>
      <c r="CG210" s="63">
        <f t="shared" si="254"/>
        <v>207</v>
      </c>
      <c r="CH210" s="57" t="s">
        <v>0</v>
      </c>
      <c r="CI210" s="68">
        <f t="shared" si="255"/>
        <v>207</v>
      </c>
      <c r="CJ210" s="86" cm="1">
        <f t="array" ref="CJ210">IF(CI210="","",INDEX(imePrezime_id,CI210,0))</f>
        <v>1175</v>
      </c>
      <c r="CK210" s="63" t="str">
        <f t="shared" si="220"/>
        <v/>
      </c>
      <c r="CL210" s="57" t="s">
        <v>0</v>
      </c>
      <c r="CM210" s="23" t="str">
        <f t="shared" si="221"/>
        <v/>
      </c>
      <c r="CN210" s="57" t="s">
        <v>0</v>
      </c>
      <c r="CO210" s="149"/>
      <c r="CP210" s="57" t="s">
        <v>0</v>
      </c>
      <c r="CQ210" s="62" t="str">
        <f t="shared" si="222"/>
        <v/>
      </c>
      <c r="CR210" s="86" t="str">
        <f>IF(CO210="","",MAX(CR$11:CR209)+1)</f>
        <v/>
      </c>
      <c r="CS210" s="63" t="str">
        <f t="shared" si="223"/>
        <v/>
      </c>
      <c r="CT210" s="57" t="s">
        <v>0</v>
      </c>
      <c r="CU210" s="23" t="str">
        <f t="shared" si="256"/>
        <v/>
      </c>
      <c r="CV210" s="57" t="s">
        <v>0</v>
      </c>
      <c r="CW210" s="72" t="str">
        <f>IF(AND(CG210="NEMA",CK210=""),MAX(CW$11:CW209)+1,"")</f>
        <v/>
      </c>
      <c r="CX210" t="s">
        <v>0</v>
      </c>
      <c r="CY210" s="152" t="str">
        <f t="shared" si="224"/>
        <v>Ž</v>
      </c>
      <c r="CZ210" t="s">
        <v>0</v>
      </c>
      <c r="DA210" s="62" t="str">
        <f t="shared" si="225"/>
        <v/>
      </c>
      <c r="DB210" s="79" t="str">
        <f t="shared" si="226"/>
        <v/>
      </c>
      <c r="DC210" t="s">
        <v>0</v>
      </c>
      <c r="DD210" s="23" t="str">
        <f t="shared" si="257"/>
        <v/>
      </c>
      <c r="DE210" s="57" t="s">
        <v>0</v>
      </c>
      <c r="DF210" s="95" t="str">
        <f t="shared" si="227"/>
        <v>ime-pre-klu-kat</v>
      </c>
      <c r="DG210" s="57" t="s">
        <v>0</v>
      </c>
      <c r="DH210" s="68">
        <f>IF(BZ210="","",MAX(DH$11:DH209)+1)</f>
        <v>1165</v>
      </c>
      <c r="DI210" s="86">
        <f t="shared" si="228"/>
        <v>1011</v>
      </c>
      <c r="DJ210" s="86">
        <f t="shared" si="258"/>
        <v>1175</v>
      </c>
      <c r="DK210" s="86" t="str">
        <f t="shared" si="229"/>
        <v/>
      </c>
      <c r="DL210" s="86">
        <f t="shared" si="230"/>
        <v>6</v>
      </c>
      <c r="DM210" s="86">
        <f t="shared" si="231"/>
        <v>1</v>
      </c>
      <c r="DN210" s="86">
        <f t="shared" si="259"/>
        <v>1</v>
      </c>
      <c r="DO210" s="86"/>
      <c r="DP210" s="86"/>
      <c r="DQ210" s="86"/>
      <c r="DR210" s="63" t="e">
        <f>IF(#REF!="","",#REF!)</f>
        <v>#REF!</v>
      </c>
      <c r="DS210" s="57" t="s">
        <v>0</v>
      </c>
    </row>
    <row r="211" spans="1:123" x14ac:dyDescent="0.25">
      <c r="A211" t="s">
        <v>0</v>
      </c>
      <c r="B211" s="62" t="str">
        <f>IF(csv!E202="","",csv!S202)</f>
        <v>Ž35</v>
      </c>
      <c r="C211" s="36" t="s">
        <v>0</v>
      </c>
      <c r="D211" s="36" t="str">
        <f>IF(csv!E202="","",csv!E202)</f>
        <v>Irena</v>
      </c>
      <c r="E211" s="36" t="str">
        <f>IF(csv!D202="","",csv!D202)</f>
        <v>Čorko Meštrović</v>
      </c>
      <c r="F211" s="36" t="s">
        <v>0</v>
      </c>
      <c r="G211" s="86" t="str">
        <f>IF(csv!L202="","",csv!L202)</f>
        <v>42:31</v>
      </c>
      <c r="H211" s="86" t="str">
        <f>IF(csv!M202="","",csv!M202)</f>
        <v>3</v>
      </c>
      <c r="I211" s="36" t="s">
        <v>0</v>
      </c>
      <c r="J211" s="36" t="str">
        <f>IF(csv!O202="","",csv!O202)</f>
        <v>KAP</v>
      </c>
      <c r="K211" s="36" t="str">
        <f>IF(csv!P202="","",csv!P202)</f>
        <v>OK Kapela</v>
      </c>
      <c r="L211" s="36" t="s">
        <v>0</v>
      </c>
      <c r="M211" s="79" t="str">
        <f>IF(csv!Q202="","",csv!Q202)</f>
        <v>CRO</v>
      </c>
      <c r="N211" s="57" t="s">
        <v>0</v>
      </c>
      <c r="O211" s="62" t="str">
        <f>IF(csv!E202="","",csv!S202)</f>
        <v>Ž35</v>
      </c>
      <c r="P211" s="86">
        <f>IF(O211="","",IF(COUNTIF(O$11:O210,O211)=0,P210+1,P210))</f>
        <v>19</v>
      </c>
      <c r="Q211" s="102">
        <f t="shared" si="206"/>
        <v>117</v>
      </c>
      <c r="R211" s="103" t="str" cm="1">
        <f t="array" ref="R211">IF(S211="","",INDEX(natjecanjeStaze_naziv,MATCH(S211,natjecanjeStaze_stazaId,0)))</f>
        <v>M45 – Ž20 – Ž35</v>
      </c>
      <c r="S211" s="63">
        <f t="shared" si="207"/>
        <v>1011</v>
      </c>
      <c r="T211" s="57" t="s">
        <v>0</v>
      </c>
      <c r="U211" s="191" t="str">
        <f t="shared" si="208"/>
        <v>Ž35</v>
      </c>
      <c r="V211" s="57" t="s">
        <v>0</v>
      </c>
      <c r="W211" s="62" t="str">
        <f t="shared" si="232"/>
        <v>CRO</v>
      </c>
      <c r="X211" s="86">
        <f t="shared" si="209"/>
        <v>1</v>
      </c>
      <c r="Y211" s="36" t="str">
        <f t="shared" si="233"/>
        <v/>
      </c>
      <c r="Z211" s="79" t="str">
        <f>IF(Y211="","",MAX(Z$11:Z210)+1)</f>
        <v/>
      </c>
      <c r="AA211" s="57" t="s">
        <v>0</v>
      </c>
      <c r="AB211" s="149"/>
      <c r="AC211" s="57" t="s">
        <v>0</v>
      </c>
      <c r="AD211" s="23" t="str">
        <f t="shared" si="234"/>
        <v/>
      </c>
      <c r="AE211" s="57" t="s">
        <v>0</v>
      </c>
      <c r="AF211" s="191" t="str">
        <f t="shared" si="235"/>
        <v>CRO</v>
      </c>
      <c r="AG211" s="57" t="s">
        <v>0</v>
      </c>
      <c r="AH211" s="62" t="str">
        <f t="shared" si="236"/>
        <v>KAP</v>
      </c>
      <c r="AI211" s="36" t="str">
        <f t="shared" si="237"/>
        <v>OK Kapela</v>
      </c>
      <c r="AJ211" s="86" t="str">
        <f t="shared" si="210"/>
        <v/>
      </c>
      <c r="AK211" s="36" t="str" cm="1">
        <f t="array" ref="AK211">IF(AJ211="",""&amp;AI211,IF(AJ211="NEMA",AI211,INDEX(klub_naziv,MATCH(INDEX(klubAlias_klubId,AJ211),klub_id,0))))</f>
        <v>OK Kapela</v>
      </c>
      <c r="AL211" s="36" t="str" cm="1">
        <f t="array" ref="AL211">IFERROR(INDEX(registarNatjecatelji,CG211,4),"")</f>
        <v>OK Kapela</v>
      </c>
      <c r="AM211" s="105" t="str">
        <f t="shared" si="238"/>
        <v/>
      </c>
      <c r="AN211" s="79" t="str">
        <f t="shared" si="239"/>
        <v>OK Kapela</v>
      </c>
      <c r="AO211" s="57" t="s">
        <v>0</v>
      </c>
      <c r="AP211" s="95" t="str">
        <f>IF(AJ211&lt;&gt;"NEMA","",IF(IFERROR(MATCH(AI211,AI$11:AI210,0),0)&lt;&gt;0,"",AI211))</f>
        <v/>
      </c>
      <c r="AQ211" s="57" t="s">
        <v>0</v>
      </c>
      <c r="AR211" s="149"/>
      <c r="AS211" s="57" t="s">
        <v>0</v>
      </c>
      <c r="AT211" s="62" t="str">
        <f t="shared" si="240"/>
        <v/>
      </c>
      <c r="AU211" s="36" t="str">
        <f>IF(AT211="","",MAX(AU$11:AU210)+1)</f>
        <v/>
      </c>
      <c r="AV211" s="36" t="str">
        <f t="shared" si="241"/>
        <v/>
      </c>
      <c r="AW211" s="36" t="str">
        <f t="shared" si="242"/>
        <v/>
      </c>
      <c r="AX211" s="36" t="str">
        <f>IF(AR211="","",MAX(AX$11:AX210)+1)</f>
        <v/>
      </c>
      <c r="AY211" s="103" t="str">
        <f t="shared" si="243"/>
        <v/>
      </c>
      <c r="AZ211" s="79" t="str">
        <f t="shared" si="244"/>
        <v/>
      </c>
      <c r="BA211" s="57" t="s">
        <v>0</v>
      </c>
      <c r="BB211" s="23" t="str">
        <f t="shared" si="245"/>
        <v/>
      </c>
      <c r="BC211" s="57" t="s">
        <v>0</v>
      </c>
      <c r="BD211" s="191" t="str">
        <f t="shared" si="246"/>
        <v>OK Kapela</v>
      </c>
      <c r="BE211" s="57" t="s">
        <v>0</v>
      </c>
      <c r="BF211" s="68" t="str">
        <f t="shared" si="247"/>
        <v>42:31</v>
      </c>
      <c r="BG211" s="102" t="str">
        <f t="shared" si="248"/>
        <v>3</v>
      </c>
      <c r="BH211" s="238">
        <f t="shared" si="249"/>
        <v>2551</v>
      </c>
      <c r="BI211" s="239">
        <f t="shared" si="211"/>
        <v>3</v>
      </c>
      <c r="BJ211" s="57" t="s">
        <v>0</v>
      </c>
      <c r="BK211" s="62" t="str">
        <f t="shared" si="250"/>
        <v>Irena</v>
      </c>
      <c r="BL211" s="36" t="str">
        <f t="shared" si="251"/>
        <v>Čorko Meštrović</v>
      </c>
      <c r="BM211" s="86">
        <f t="shared" si="212"/>
        <v>1561</v>
      </c>
      <c r="BN211" s="86" t="str">
        <f t="shared" si="213"/>
        <v/>
      </c>
      <c r="BO211" s="36" t="str">
        <f t="shared" si="214"/>
        <v>Irena</v>
      </c>
      <c r="BP211" s="79" t="str">
        <f t="shared" si="215"/>
        <v>Čorko Meštrović</v>
      </c>
      <c r="BQ211" s="57" t="s">
        <v>0</v>
      </c>
      <c r="BR211" s="95" t="str">
        <f t="shared" si="216"/>
        <v/>
      </c>
      <c r="BS211" s="57" t="s">
        <v>0</v>
      </c>
      <c r="BT211" s="23" t="str">
        <f>IF(OR(BB211&lt;&gt;"NEMA",BR211&lt;&gt;""),"","SELECT '"&amp;BA211&amp;"',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1" s="57" t="s">
        <v>0</v>
      </c>
      <c r="BV211" s="172"/>
      <c r="BW211" s="172"/>
      <c r="BX211" s="172"/>
      <c r="BY211" s="57" t="s">
        <v>0</v>
      </c>
      <c r="BZ211" s="62" t="str">
        <f t="shared" si="217"/>
        <v>Irena – Čorko Meštrović – OK Kapela – Ž35</v>
      </c>
      <c r="CA211" s="63">
        <f t="shared" si="252"/>
        <v>218</v>
      </c>
      <c r="CB211" s="57" t="s">
        <v>0</v>
      </c>
      <c r="CC211" s="62" t="str">
        <f t="shared" si="218"/>
        <v>Irena – Čorko Meštrović – OK Kapela</v>
      </c>
      <c r="CD211" s="63">
        <f t="shared" si="253"/>
        <v>218</v>
      </c>
      <c r="CE211" s="57" t="s">
        <v>0</v>
      </c>
      <c r="CF211" s="62" t="str">
        <f t="shared" si="219"/>
        <v>Irena – Čorko Meštrović</v>
      </c>
      <c r="CG211" s="63">
        <f t="shared" si="254"/>
        <v>218</v>
      </c>
      <c r="CH211" s="57" t="s">
        <v>0</v>
      </c>
      <c r="CI211" s="68">
        <f t="shared" si="255"/>
        <v>218</v>
      </c>
      <c r="CJ211" s="86" cm="1">
        <f t="array" ref="CJ211">IF(CI211="","",INDEX(imePrezime_id,CI211,0))</f>
        <v>1561</v>
      </c>
      <c r="CK211" s="63" t="str">
        <f t="shared" si="220"/>
        <v/>
      </c>
      <c r="CL211" s="57" t="s">
        <v>0</v>
      </c>
      <c r="CM211" s="23" t="str">
        <f t="shared" si="221"/>
        <v/>
      </c>
      <c r="CN211" s="57" t="s">
        <v>0</v>
      </c>
      <c r="CO211" s="149"/>
      <c r="CP211" s="57" t="s">
        <v>0</v>
      </c>
      <c r="CQ211" s="62" t="str">
        <f t="shared" si="222"/>
        <v/>
      </c>
      <c r="CR211" s="86" t="str">
        <f>IF(CO211="","",MAX(CR$11:CR210)+1)</f>
        <v/>
      </c>
      <c r="CS211" s="63" t="str">
        <f t="shared" si="223"/>
        <v/>
      </c>
      <c r="CT211" s="57" t="s">
        <v>0</v>
      </c>
      <c r="CU211" s="23" t="str">
        <f t="shared" si="256"/>
        <v/>
      </c>
      <c r="CV211" s="57" t="s">
        <v>0</v>
      </c>
      <c r="CW211" s="72" t="str">
        <f>IF(AND(CG211="NEMA",CK211=""),MAX(CW$11:CW210)+1,"")</f>
        <v/>
      </c>
      <c r="CX211" t="s">
        <v>0</v>
      </c>
      <c r="CY211" s="152" t="str">
        <f t="shared" si="224"/>
        <v>Ž</v>
      </c>
      <c r="CZ211" t="s">
        <v>0</v>
      </c>
      <c r="DA211" s="62" t="str">
        <f t="shared" si="225"/>
        <v/>
      </c>
      <c r="DB211" s="79" t="str">
        <f t="shared" si="226"/>
        <v/>
      </c>
      <c r="DC211" t="s">
        <v>0</v>
      </c>
      <c r="DD211" s="23" t="str">
        <f t="shared" si="257"/>
        <v/>
      </c>
      <c r="DE211" s="57" t="s">
        <v>0</v>
      </c>
      <c r="DF211" s="95" t="str">
        <f t="shared" si="227"/>
        <v>ime-pre-klu-kat</v>
      </c>
      <c r="DG211" s="57" t="s">
        <v>0</v>
      </c>
      <c r="DH211" s="68">
        <f>IF(BZ211="","",MAX(DH$11:DH210)+1)</f>
        <v>1166</v>
      </c>
      <c r="DI211" s="86">
        <f t="shared" si="228"/>
        <v>1011</v>
      </c>
      <c r="DJ211" s="86">
        <f t="shared" si="258"/>
        <v>1561</v>
      </c>
      <c r="DK211" s="86">
        <f t="shared" si="229"/>
        <v>2551</v>
      </c>
      <c r="DL211" s="86">
        <f t="shared" si="230"/>
        <v>3</v>
      </c>
      <c r="DM211" s="86">
        <f t="shared" si="231"/>
        <v>1</v>
      </c>
      <c r="DN211" s="86">
        <f t="shared" si="259"/>
        <v>1</v>
      </c>
      <c r="DO211" s="86"/>
      <c r="DP211" s="86"/>
      <c r="DQ211" s="86"/>
      <c r="DR211" s="63" t="e">
        <f>IF(#REF!="","",#REF!)</f>
        <v>#REF!</v>
      </c>
      <c r="DS211" s="57" t="s">
        <v>0</v>
      </c>
    </row>
    <row r="212" spans="1:123" x14ac:dyDescent="0.25">
      <c r="A212" t="s">
        <v>0</v>
      </c>
      <c r="B212" s="62" t="str">
        <f>IF(csv!E203="","",csv!S203)</f>
        <v>Ž35</v>
      </c>
      <c r="C212" s="36" t="s">
        <v>0</v>
      </c>
      <c r="D212" s="36" t="str">
        <f>IF(csv!E203="","",csv!E203)</f>
        <v>Vacant</v>
      </c>
      <c r="E212" s="36" t="str">
        <f>IF(csv!D203="","",csv!D203)</f>
        <v/>
      </c>
      <c r="F212" s="36" t="s">
        <v>0</v>
      </c>
      <c r="G212" s="86" t="str">
        <f>IF(csv!L203="","",csv!L203)</f>
        <v/>
      </c>
      <c r="H212" s="86" t="str">
        <f>IF(csv!M203="","",csv!M203)</f>
        <v>0</v>
      </c>
      <c r="I212" s="36" t="s">
        <v>0</v>
      </c>
      <c r="J212" s="36" t="str">
        <f>IF(csv!O203="","",csv!O203)</f>
        <v/>
      </c>
      <c r="K212" s="36" t="str">
        <f>IF(csv!P203="","",csv!P203)</f>
        <v/>
      </c>
      <c r="L212" s="36" t="s">
        <v>0</v>
      </c>
      <c r="M212" s="79" t="str">
        <f>IF(csv!Q203="","",csv!Q203)</f>
        <v/>
      </c>
      <c r="N212" s="57" t="s">
        <v>0</v>
      </c>
      <c r="O212" s="62" t="str">
        <f>IF(csv!E203="","",csv!S203)</f>
        <v>Ž35</v>
      </c>
      <c r="P212" s="86">
        <f>IF(O212="","",IF(COUNTIF(O$11:O211,O212)=0,P211+1,P211))</f>
        <v>19</v>
      </c>
      <c r="Q212" s="102">
        <f t="shared" si="206"/>
        <v>117</v>
      </c>
      <c r="R212" s="103" t="str" cm="1">
        <f t="array" ref="R212">IF(S212="","",INDEX(natjecanjeStaze_naziv,MATCH(S212,natjecanjeStaze_stazaId,0)))</f>
        <v/>
      </c>
      <c r="S212" s="63" t="str">
        <f t="shared" si="207"/>
        <v/>
      </c>
      <c r="T212" s="57" t="s">
        <v>0</v>
      </c>
      <c r="U212" s="191" t="str">
        <f t="shared" si="208"/>
        <v>Ž35</v>
      </c>
      <c r="V212" s="57" t="s">
        <v>0</v>
      </c>
      <c r="W212" s="62" t="str">
        <f t="shared" si="232"/>
        <v/>
      </c>
      <c r="X212" s="86" t="str">
        <f t="shared" si="209"/>
        <v/>
      </c>
      <c r="Y212" s="36" t="str">
        <f t="shared" si="233"/>
        <v/>
      </c>
      <c r="Z212" s="79" t="str">
        <f>IF(Y212="","",MAX(Z$11:Z211)+1)</f>
        <v/>
      </c>
      <c r="AA212" s="57" t="s">
        <v>0</v>
      </c>
      <c r="AB212" s="149"/>
      <c r="AC212" s="57" t="s">
        <v>0</v>
      </c>
      <c r="AD212" s="23" t="str">
        <f t="shared" si="234"/>
        <v/>
      </c>
      <c r="AE212" s="57" t="s">
        <v>0</v>
      </c>
      <c r="AF212" s="191" t="str">
        <f t="shared" si="235"/>
        <v/>
      </c>
      <c r="AG212" s="57" t="s">
        <v>0</v>
      </c>
      <c r="AH212" s="62" t="str">
        <f t="shared" si="236"/>
        <v/>
      </c>
      <c r="AI212" s="36" t="str">
        <f t="shared" si="237"/>
        <v/>
      </c>
      <c r="AJ212" s="86" t="str">
        <f t="shared" si="210"/>
        <v/>
      </c>
      <c r="AK212" s="36" t="str" cm="1">
        <f t="array" ref="AK212">IF(AJ212="",""&amp;AI212,IF(AJ212="NEMA",AI212,INDEX(klub_naziv,MATCH(INDEX(klubAlias_klubId,AJ212),klub_id,0))))</f>
        <v/>
      </c>
      <c r="AL212" s="36" t="str" cm="1">
        <f t="array" ref="AL212">IFERROR(INDEX(registarNatjecatelji,CG212,4),"")</f>
        <v/>
      </c>
      <c r="AM212" s="105" t="str">
        <f t="shared" si="238"/>
        <v/>
      </c>
      <c r="AN212" s="79" t="str">
        <f t="shared" si="239"/>
        <v/>
      </c>
      <c r="AO212" s="57" t="s">
        <v>0</v>
      </c>
      <c r="AP212" s="95" t="str">
        <f>IF(AJ212&lt;&gt;"NEMA","",IF(IFERROR(MATCH(AI212,AI$11:AI211,0),0)&lt;&gt;0,"",AI212))</f>
        <v/>
      </c>
      <c r="AQ212" s="57" t="s">
        <v>0</v>
      </c>
      <c r="AR212" s="149"/>
      <c r="AS212" s="57" t="s">
        <v>0</v>
      </c>
      <c r="AT212" s="62" t="str">
        <f t="shared" si="240"/>
        <v/>
      </c>
      <c r="AU212" s="36" t="str">
        <f>IF(AT212="","",MAX(AU$11:AU211)+1)</f>
        <v/>
      </c>
      <c r="AV212" s="36" t="str">
        <f t="shared" si="241"/>
        <v/>
      </c>
      <c r="AW212" s="36" t="str">
        <f t="shared" si="242"/>
        <v/>
      </c>
      <c r="AX212" s="36" t="str">
        <f>IF(AR212="","",MAX(AX$11:AX211)+1)</f>
        <v/>
      </c>
      <c r="AY212" s="103" t="str">
        <f t="shared" si="243"/>
        <v/>
      </c>
      <c r="AZ212" s="79" t="str">
        <f t="shared" si="244"/>
        <v/>
      </c>
      <c r="BA212" s="57" t="s">
        <v>0</v>
      </c>
      <c r="BB212" s="23" t="str">
        <f t="shared" si="245"/>
        <v/>
      </c>
      <c r="BC212" s="57" t="s">
        <v>0</v>
      </c>
      <c r="BD212" s="191" t="str">
        <f t="shared" si="246"/>
        <v/>
      </c>
      <c r="BE212" s="57" t="s">
        <v>0</v>
      </c>
      <c r="BF212" s="68" t="str">
        <f t="shared" si="247"/>
        <v/>
      </c>
      <c r="BG212" s="102" t="str">
        <f t="shared" si="248"/>
        <v>0</v>
      </c>
      <c r="BH212" s="238" t="str">
        <f t="shared" si="249"/>
        <v/>
      </c>
      <c r="BI212" s="239" t="str">
        <f t="shared" si="211"/>
        <v/>
      </c>
      <c r="BJ212" s="57" t="s">
        <v>0</v>
      </c>
      <c r="BK212" s="62" t="str">
        <f t="shared" si="250"/>
        <v>Vacant</v>
      </c>
      <c r="BL212" s="36" t="str">
        <f t="shared" si="251"/>
        <v/>
      </c>
      <c r="BM212" s="86" t="str">
        <f t="shared" si="212"/>
        <v/>
      </c>
      <c r="BN212" s="86" t="str">
        <f t="shared" si="213"/>
        <v/>
      </c>
      <c r="BO212" s="36" t="str">
        <f t="shared" si="214"/>
        <v/>
      </c>
      <c r="BP212" s="79" t="str">
        <f t="shared" si="215"/>
        <v/>
      </c>
      <c r="BQ212" s="57" t="s">
        <v>0</v>
      </c>
      <c r="BR212" s="95" t="str">
        <f t="shared" si="216"/>
        <v/>
      </c>
      <c r="BS212" s="57" t="s">
        <v>0</v>
      </c>
      <c r="BT212" s="23" t="str">
        <f>IF(OR(BB212&lt;&gt;"NEMA",BR212&lt;&gt;""),"","SELECT '"&amp;BA212&amp;"',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2" s="57" t="s">
        <v>0</v>
      </c>
      <c r="BV212" s="172"/>
      <c r="BW212" s="172"/>
      <c r="BX212" s="172"/>
      <c r="BY212" s="57" t="s">
        <v>0</v>
      </c>
      <c r="BZ212" s="62" t="str">
        <f t="shared" si="217"/>
        <v/>
      </c>
      <c r="CA212" s="63" t="str">
        <f t="shared" si="252"/>
        <v/>
      </c>
      <c r="CB212" s="57" t="s">
        <v>0</v>
      </c>
      <c r="CC212" s="62" t="str">
        <f t="shared" si="218"/>
        <v/>
      </c>
      <c r="CD212" s="63" t="str">
        <f t="shared" si="253"/>
        <v/>
      </c>
      <c r="CE212" s="57" t="s">
        <v>0</v>
      </c>
      <c r="CF212" s="62" t="str">
        <f t="shared" si="219"/>
        <v/>
      </c>
      <c r="CG212" s="63" t="str">
        <f t="shared" si="254"/>
        <v/>
      </c>
      <c r="CH212" s="57" t="s">
        <v>0</v>
      </c>
      <c r="CI212" s="68" t="str">
        <f t="shared" si="255"/>
        <v/>
      </c>
      <c r="CJ212" s="86" t="str" cm="1">
        <f t="array" ref="CJ212">IF(CI212="","",INDEX(imePrezime_id,CI212,0))</f>
        <v/>
      </c>
      <c r="CK212" s="63" t="str">
        <f t="shared" si="220"/>
        <v/>
      </c>
      <c r="CL212" s="57" t="s">
        <v>0</v>
      </c>
      <c r="CM212" s="23" t="str">
        <f t="shared" si="221"/>
        <v/>
      </c>
      <c r="CN212" s="57" t="s">
        <v>0</v>
      </c>
      <c r="CO212" s="149"/>
      <c r="CP212" s="57" t="s">
        <v>0</v>
      </c>
      <c r="CQ212" s="62" t="str">
        <f t="shared" si="222"/>
        <v/>
      </c>
      <c r="CR212" s="86" t="str">
        <f>IF(CO212="","",MAX(CR$11:CR211)+1)</f>
        <v/>
      </c>
      <c r="CS212" s="63" t="str">
        <f t="shared" si="223"/>
        <v/>
      </c>
      <c r="CT212" s="57" t="s">
        <v>0</v>
      </c>
      <c r="CU212" s="23" t="str">
        <f t="shared" si="256"/>
        <v/>
      </c>
      <c r="CV212" s="57" t="s">
        <v>0</v>
      </c>
      <c r="CW212" s="72" t="str">
        <f>IF(AND(CG212="NEMA",CK212=""),MAX(CW$11:CW211)+1,"")</f>
        <v/>
      </c>
      <c r="CX212" t="s">
        <v>0</v>
      </c>
      <c r="CY212" s="152" t="str">
        <f t="shared" si="224"/>
        <v>Ž</v>
      </c>
      <c r="CZ212" t="s">
        <v>0</v>
      </c>
      <c r="DA212" s="62" t="str">
        <f t="shared" si="225"/>
        <v/>
      </c>
      <c r="DB212" s="79" t="str">
        <f t="shared" si="226"/>
        <v/>
      </c>
      <c r="DC212" t="s">
        <v>0</v>
      </c>
      <c r="DD212" s="23" t="str">
        <f t="shared" si="257"/>
        <v/>
      </c>
      <c r="DE212" s="57" t="s">
        <v>0</v>
      </c>
      <c r="DF212" s="95" t="str">
        <f t="shared" si="227"/>
        <v/>
      </c>
      <c r="DG212" s="57" t="s">
        <v>0</v>
      </c>
      <c r="DH212" s="68" t="str">
        <f>IF(BZ212="","",MAX(DH$11:DH211)+1)</f>
        <v/>
      </c>
      <c r="DI212" s="86" t="str">
        <f t="shared" si="228"/>
        <v/>
      </c>
      <c r="DJ212" s="86" t="str">
        <f t="shared" si="258"/>
        <v/>
      </c>
      <c r="DK212" s="86" t="str">
        <f t="shared" si="229"/>
        <v/>
      </c>
      <c r="DL212" s="86" t="str">
        <f t="shared" si="230"/>
        <v/>
      </c>
      <c r="DM212" s="86" t="str">
        <f t="shared" si="231"/>
        <v/>
      </c>
      <c r="DN212" s="86" t="str">
        <f t="shared" si="259"/>
        <v/>
      </c>
      <c r="DO212" s="86"/>
      <c r="DP212" s="86"/>
      <c r="DQ212" s="86"/>
      <c r="DR212" s="63" t="e">
        <f>IF(#REF!="","",#REF!)</f>
        <v>#REF!</v>
      </c>
      <c r="DS212" s="57" t="s">
        <v>0</v>
      </c>
    </row>
    <row r="213" spans="1:123" x14ac:dyDescent="0.25">
      <c r="A213" t="s">
        <v>0</v>
      </c>
      <c r="B213" s="62" t="str">
        <f>IF(csv!E204="","",csv!S204)</f>
        <v>Ž45</v>
      </c>
      <c r="C213" s="36" t="s">
        <v>0</v>
      </c>
      <c r="D213" s="36" t="str">
        <f>IF(csv!E204="","",csv!E204)</f>
        <v>Ivana</v>
      </c>
      <c r="E213" s="36" t="str">
        <f>IF(csv!D204="","",csv!D204)</f>
        <v>Gobec</v>
      </c>
      <c r="F213" s="36" t="s">
        <v>0</v>
      </c>
      <c r="G213" s="86" t="str">
        <f>IF(csv!L204="","",csv!L204)</f>
        <v>40:45</v>
      </c>
      <c r="H213" s="86" t="str">
        <f>IF(csv!M204="","",csv!M204)</f>
        <v>0</v>
      </c>
      <c r="I213" s="36" t="s">
        <v>0</v>
      </c>
      <c r="J213" s="36" t="str">
        <f>IF(csv!O204="","",csv!O204)</f>
        <v>Vihor</v>
      </c>
      <c r="K213" s="36" t="str">
        <f>IF(csv!P204="","",csv!P204)</f>
        <v>OK Vihor</v>
      </c>
      <c r="L213" s="36" t="s">
        <v>0</v>
      </c>
      <c r="M213" s="79" t="str">
        <f>IF(csv!Q204="","",csv!Q204)</f>
        <v>CRO</v>
      </c>
      <c r="N213" s="57" t="s">
        <v>0</v>
      </c>
      <c r="O213" s="62" t="str">
        <f>IF(csv!E204="","",csv!S204)</f>
        <v>Ž45</v>
      </c>
      <c r="P213" s="86">
        <f>IF(O213="","",IF(COUNTIF(O$11:O212,O213)=0,P212+1,P212))</f>
        <v>20</v>
      </c>
      <c r="Q213" s="102">
        <f t="shared" si="206"/>
        <v>116</v>
      </c>
      <c r="R213" s="103" t="str" cm="1">
        <f t="array" ref="R213">IF(S213="","",INDEX(natjecanjeStaze_naziv,MATCH(S213,natjecanjeStaze_stazaId,0)))</f>
        <v>M55 – Ž45</v>
      </c>
      <c r="S213" s="63">
        <f t="shared" si="207"/>
        <v>1012</v>
      </c>
      <c r="T213" s="57" t="s">
        <v>0</v>
      </c>
      <c r="U213" s="191" t="str">
        <f t="shared" si="208"/>
        <v>Ž45</v>
      </c>
      <c r="V213" s="57" t="s">
        <v>0</v>
      </c>
      <c r="W213" s="62" t="str">
        <f t="shared" si="232"/>
        <v>CRO</v>
      </c>
      <c r="X213" s="86">
        <f t="shared" si="209"/>
        <v>1</v>
      </c>
      <c r="Y213" s="36" t="str">
        <f t="shared" si="233"/>
        <v/>
      </c>
      <c r="Z213" s="79" t="str">
        <f>IF(Y213="","",MAX(Z$11:Z212)+1)</f>
        <v/>
      </c>
      <c r="AA213" s="57" t="s">
        <v>0</v>
      </c>
      <c r="AB213" s="149"/>
      <c r="AC213" s="57" t="s">
        <v>0</v>
      </c>
      <c r="AD213" s="23" t="str">
        <f t="shared" si="234"/>
        <v/>
      </c>
      <c r="AE213" s="57" t="s">
        <v>0</v>
      </c>
      <c r="AF213" s="191" t="str">
        <f t="shared" si="235"/>
        <v>CRO</v>
      </c>
      <c r="AG213" s="57" t="s">
        <v>0</v>
      </c>
      <c r="AH213" s="62" t="str">
        <f t="shared" si="236"/>
        <v>Vihor</v>
      </c>
      <c r="AI213" s="36" t="str">
        <f t="shared" si="237"/>
        <v>OK Vihor</v>
      </c>
      <c r="AJ213" s="86" t="str">
        <f t="shared" si="210"/>
        <v/>
      </c>
      <c r="AK213" s="36" t="str" cm="1">
        <f t="array" ref="AK213">IF(AJ213="",""&amp;AI213,IF(AJ213="NEMA",AI213,INDEX(klub_naziv,MATCH(INDEX(klubAlias_klubId,AJ213),klub_id,0))))</f>
        <v>OK Vihor</v>
      </c>
      <c r="AL213" s="36" t="str" cm="1">
        <f t="array" ref="AL213">IFERROR(INDEX(registarNatjecatelji,CG213,4),"")</f>
        <v>OK Vihor</v>
      </c>
      <c r="AM213" s="105" t="str">
        <f t="shared" si="238"/>
        <v/>
      </c>
      <c r="AN213" s="79" t="str">
        <f t="shared" si="239"/>
        <v>OK Vihor</v>
      </c>
      <c r="AO213" s="57" t="s">
        <v>0</v>
      </c>
      <c r="AP213" s="95" t="str">
        <f>IF(AJ213&lt;&gt;"NEMA","",IF(IFERROR(MATCH(AI213,AI$11:AI212,0),0)&lt;&gt;0,"",AI213))</f>
        <v/>
      </c>
      <c r="AQ213" s="57" t="s">
        <v>0</v>
      </c>
      <c r="AR213" s="149"/>
      <c r="AS213" s="57" t="s">
        <v>0</v>
      </c>
      <c r="AT213" s="62" t="str">
        <f t="shared" si="240"/>
        <v/>
      </c>
      <c r="AU213" s="36" t="str">
        <f>IF(AT213="","",MAX(AU$11:AU212)+1)</f>
        <v/>
      </c>
      <c r="AV213" s="36" t="str">
        <f t="shared" si="241"/>
        <v/>
      </c>
      <c r="AW213" s="36" t="str">
        <f t="shared" si="242"/>
        <v/>
      </c>
      <c r="AX213" s="36" t="str">
        <f>IF(AR213="","",MAX(AX$11:AX212)+1)</f>
        <v/>
      </c>
      <c r="AY213" s="103" t="str">
        <f t="shared" si="243"/>
        <v/>
      </c>
      <c r="AZ213" s="79" t="str">
        <f t="shared" si="244"/>
        <v/>
      </c>
      <c r="BA213" s="57" t="s">
        <v>0</v>
      </c>
      <c r="BB213" s="23" t="str">
        <f t="shared" si="245"/>
        <v/>
      </c>
      <c r="BC213" s="57" t="s">
        <v>0</v>
      </c>
      <c r="BD213" s="191" t="str">
        <f t="shared" si="246"/>
        <v>OK Vihor</v>
      </c>
      <c r="BE213" s="57" t="s">
        <v>0</v>
      </c>
      <c r="BF213" s="68" t="str">
        <f t="shared" si="247"/>
        <v>40:45</v>
      </c>
      <c r="BG213" s="102" t="str">
        <f t="shared" si="248"/>
        <v>0</v>
      </c>
      <c r="BH213" s="238">
        <f t="shared" si="249"/>
        <v>2445</v>
      </c>
      <c r="BI213" s="239">
        <f t="shared" si="211"/>
        <v>1</v>
      </c>
      <c r="BJ213" s="57" t="s">
        <v>0</v>
      </c>
      <c r="BK213" s="62" t="str">
        <f t="shared" si="250"/>
        <v>Ivana</v>
      </c>
      <c r="BL213" s="36" t="str">
        <f t="shared" si="251"/>
        <v>Gobec</v>
      </c>
      <c r="BM213" s="86">
        <f t="shared" si="212"/>
        <v>1309</v>
      </c>
      <c r="BN213" s="86" t="str">
        <f t="shared" si="213"/>
        <v/>
      </c>
      <c r="BO213" s="36" t="str">
        <f t="shared" si="214"/>
        <v>Ivana</v>
      </c>
      <c r="BP213" s="79" t="str">
        <f t="shared" si="215"/>
        <v>Gobec</v>
      </c>
      <c r="BQ213" s="57" t="s">
        <v>0</v>
      </c>
      <c r="BR213" s="95" t="str">
        <f t="shared" si="216"/>
        <v/>
      </c>
      <c r="BS213" s="57" t="s">
        <v>0</v>
      </c>
      <c r="BT213" s="23" t="str">
        <f>IF(OR(BB213&lt;&gt;"NEMA",BR213&lt;&gt;""),"","SELECT '"&amp;BA213&amp;"',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3" s="57" t="s">
        <v>0</v>
      </c>
      <c r="BV213" s="172"/>
      <c r="BW213" s="172"/>
      <c r="BX213" s="172"/>
      <c r="BY213" s="57" t="s">
        <v>0</v>
      </c>
      <c r="BZ213" s="62" t="str">
        <f t="shared" si="217"/>
        <v>Ivana – Gobec – OK Vihor – Ž45</v>
      </c>
      <c r="CA213" s="63">
        <f t="shared" si="252"/>
        <v>663</v>
      </c>
      <c r="CB213" s="57" t="s">
        <v>0</v>
      </c>
      <c r="CC213" s="62" t="str">
        <f t="shared" si="218"/>
        <v>Ivana – Gobec – OK Vihor</v>
      </c>
      <c r="CD213" s="63">
        <f t="shared" si="253"/>
        <v>663</v>
      </c>
      <c r="CE213" s="57" t="s">
        <v>0</v>
      </c>
      <c r="CF213" s="62" t="str">
        <f t="shared" si="219"/>
        <v>Ivana – Gobec</v>
      </c>
      <c r="CG213" s="63">
        <f t="shared" si="254"/>
        <v>663</v>
      </c>
      <c r="CH213" s="57" t="s">
        <v>0</v>
      </c>
      <c r="CI213" s="68">
        <f t="shared" si="255"/>
        <v>663</v>
      </c>
      <c r="CJ213" s="86" cm="1">
        <f t="array" ref="CJ213">IF(CI213="","",INDEX(imePrezime_id,CI213,0))</f>
        <v>1309</v>
      </c>
      <c r="CK213" s="63" t="str">
        <f t="shared" si="220"/>
        <v/>
      </c>
      <c r="CL213" s="57" t="s">
        <v>0</v>
      </c>
      <c r="CM213" s="23" t="str">
        <f t="shared" si="221"/>
        <v/>
      </c>
      <c r="CN213" s="57" t="s">
        <v>0</v>
      </c>
      <c r="CO213" s="149"/>
      <c r="CP213" s="57" t="s">
        <v>0</v>
      </c>
      <c r="CQ213" s="62" t="str">
        <f t="shared" si="222"/>
        <v/>
      </c>
      <c r="CR213" s="86" t="str">
        <f>IF(CO213="","",MAX(CR$11:CR212)+1)</f>
        <v/>
      </c>
      <c r="CS213" s="63" t="str">
        <f t="shared" si="223"/>
        <v/>
      </c>
      <c r="CT213" s="57" t="s">
        <v>0</v>
      </c>
      <c r="CU213" s="23" t="str">
        <f t="shared" si="256"/>
        <v/>
      </c>
      <c r="CV213" s="57" t="s">
        <v>0</v>
      </c>
      <c r="CW213" s="72" t="str">
        <f>IF(AND(CG213="NEMA",CK213=""),MAX(CW$11:CW212)+1,"")</f>
        <v/>
      </c>
      <c r="CX213" t="s">
        <v>0</v>
      </c>
      <c r="CY213" s="152" t="str">
        <f t="shared" si="224"/>
        <v>Ž</v>
      </c>
      <c r="CZ213" t="s">
        <v>0</v>
      </c>
      <c r="DA213" s="62" t="str">
        <f t="shared" si="225"/>
        <v/>
      </c>
      <c r="DB213" s="79" t="str">
        <f t="shared" si="226"/>
        <v/>
      </c>
      <c r="DC213" t="s">
        <v>0</v>
      </c>
      <c r="DD213" s="23" t="str">
        <f t="shared" si="257"/>
        <v/>
      </c>
      <c r="DE213" s="57" t="s">
        <v>0</v>
      </c>
      <c r="DF213" s="95" t="str">
        <f t="shared" si="227"/>
        <v>ime-pre-klu-kat</v>
      </c>
      <c r="DG213" s="57" t="s">
        <v>0</v>
      </c>
      <c r="DH213" s="68">
        <f>IF(BZ213="","",MAX(DH$11:DH212)+1)</f>
        <v>1167</v>
      </c>
      <c r="DI213" s="86">
        <f t="shared" si="228"/>
        <v>1012</v>
      </c>
      <c r="DJ213" s="86">
        <f t="shared" si="258"/>
        <v>1309</v>
      </c>
      <c r="DK213" s="86">
        <f t="shared" si="229"/>
        <v>2445</v>
      </c>
      <c r="DL213" s="86">
        <f t="shared" si="230"/>
        <v>1</v>
      </c>
      <c r="DM213" s="86">
        <f t="shared" si="231"/>
        <v>1</v>
      </c>
      <c r="DN213" s="86">
        <f t="shared" si="259"/>
        <v>1</v>
      </c>
      <c r="DO213" s="86"/>
      <c r="DP213" s="86"/>
      <c r="DQ213" s="86"/>
      <c r="DR213" s="63" t="e">
        <f>IF(#REF!="","",#REF!)</f>
        <v>#REF!</v>
      </c>
      <c r="DS213" s="57" t="s">
        <v>0</v>
      </c>
    </row>
    <row r="214" spans="1:123" x14ac:dyDescent="0.25">
      <c r="A214" t="s">
        <v>0</v>
      </c>
      <c r="B214" s="62" t="str">
        <f>IF(csv!E205="","",csv!S205)</f>
        <v>Ž45</v>
      </c>
      <c r="C214" s="36" t="s">
        <v>0</v>
      </c>
      <c r="D214" s="36" t="str">
        <f>IF(csv!E205="","",csv!E205)</f>
        <v>Mirka</v>
      </c>
      <c r="E214" s="36" t="str">
        <f>IF(csv!D205="","",csv!D205)</f>
        <v>Jakšić</v>
      </c>
      <c r="F214" s="36" t="s">
        <v>0</v>
      </c>
      <c r="G214" s="86" t="str">
        <f>IF(csv!L205="","",csv!L205)</f>
        <v>48:08</v>
      </c>
      <c r="H214" s="86" t="str">
        <f>IF(csv!M205="","",csv!M205)</f>
        <v>0</v>
      </c>
      <c r="I214" s="36" t="s">
        <v>0</v>
      </c>
      <c r="J214" s="36" t="str">
        <f>IF(csv!O205="","",csv!O205)</f>
        <v>Maksimir</v>
      </c>
      <c r="K214" s="36" t="str">
        <f>IF(csv!P205="","",csv!P205)</f>
        <v>OK Maksimir</v>
      </c>
      <c r="L214" s="36" t="s">
        <v>0</v>
      </c>
      <c r="M214" s="79" t="str">
        <f>IF(csv!Q205="","",csv!Q205)</f>
        <v>CRO</v>
      </c>
      <c r="N214" s="57" t="s">
        <v>0</v>
      </c>
      <c r="O214" s="62" t="str">
        <f>IF(csv!E205="","",csv!S205)</f>
        <v>Ž45</v>
      </c>
      <c r="P214" s="86">
        <f>IF(O214="","",IF(COUNTIF(O$11:O213,O214)=0,P213+1,P213))</f>
        <v>20</v>
      </c>
      <c r="Q214" s="102">
        <f t="shared" si="206"/>
        <v>116</v>
      </c>
      <c r="R214" s="103" t="str" cm="1">
        <f t="array" ref="R214">IF(S214="","",INDEX(natjecanjeStaze_naziv,MATCH(S214,natjecanjeStaze_stazaId,0)))</f>
        <v>M55 – Ž45</v>
      </c>
      <c r="S214" s="63">
        <f t="shared" si="207"/>
        <v>1012</v>
      </c>
      <c r="T214" s="57" t="s">
        <v>0</v>
      </c>
      <c r="U214" s="191" t="str">
        <f t="shared" si="208"/>
        <v>Ž45</v>
      </c>
      <c r="V214" s="57" t="s">
        <v>0</v>
      </c>
      <c r="W214" s="62" t="str">
        <f t="shared" si="232"/>
        <v>CRO</v>
      </c>
      <c r="X214" s="86">
        <f t="shared" si="209"/>
        <v>1</v>
      </c>
      <c r="Y214" s="36" t="str">
        <f t="shared" si="233"/>
        <v/>
      </c>
      <c r="Z214" s="79" t="str">
        <f>IF(Y214="","",MAX(Z$11:Z213)+1)</f>
        <v/>
      </c>
      <c r="AA214" s="57" t="s">
        <v>0</v>
      </c>
      <c r="AB214" s="149"/>
      <c r="AC214" s="57" t="s">
        <v>0</v>
      </c>
      <c r="AD214" s="23" t="str">
        <f t="shared" si="234"/>
        <v/>
      </c>
      <c r="AE214" s="57" t="s">
        <v>0</v>
      </c>
      <c r="AF214" s="191" t="str">
        <f t="shared" si="235"/>
        <v>CRO</v>
      </c>
      <c r="AG214" s="57" t="s">
        <v>0</v>
      </c>
      <c r="AH214" s="62" t="str">
        <f t="shared" si="236"/>
        <v>Maksimir</v>
      </c>
      <c r="AI214" s="36" t="str">
        <f t="shared" si="237"/>
        <v>OK Maksimir</v>
      </c>
      <c r="AJ214" s="86" t="str">
        <f t="shared" si="210"/>
        <v/>
      </c>
      <c r="AK214" s="36" t="str" cm="1">
        <f t="array" ref="AK214">IF(AJ214="",""&amp;AI214,IF(AJ214="NEMA",AI214,INDEX(klub_naziv,MATCH(INDEX(klubAlias_klubId,AJ214),klub_id,0))))</f>
        <v>OK Maksimir</v>
      </c>
      <c r="AL214" s="36" t="str" cm="1">
        <f t="array" ref="AL214">IFERROR(INDEX(registarNatjecatelji,CG214,4),"")</f>
        <v>OK Maksimir</v>
      </c>
      <c r="AM214" s="105" t="str">
        <f t="shared" si="238"/>
        <v/>
      </c>
      <c r="AN214" s="79" t="str">
        <f t="shared" si="239"/>
        <v>OK Maksimir</v>
      </c>
      <c r="AO214" s="57" t="s">
        <v>0</v>
      </c>
      <c r="AP214" s="95" t="str">
        <f>IF(AJ214&lt;&gt;"NEMA","",IF(IFERROR(MATCH(AI214,AI$11:AI213,0),0)&lt;&gt;0,"",AI214))</f>
        <v/>
      </c>
      <c r="AQ214" s="57" t="s">
        <v>0</v>
      </c>
      <c r="AR214" s="149"/>
      <c r="AS214" s="57" t="s">
        <v>0</v>
      </c>
      <c r="AT214" s="62" t="str">
        <f t="shared" si="240"/>
        <v/>
      </c>
      <c r="AU214" s="36" t="str">
        <f>IF(AT214="","",MAX(AU$11:AU213)+1)</f>
        <v/>
      </c>
      <c r="AV214" s="36" t="str">
        <f t="shared" si="241"/>
        <v/>
      </c>
      <c r="AW214" s="36" t="str">
        <f t="shared" si="242"/>
        <v/>
      </c>
      <c r="AX214" s="36" t="str">
        <f>IF(AR214="","",MAX(AX$11:AX213)+1)</f>
        <v/>
      </c>
      <c r="AY214" s="103" t="str">
        <f t="shared" si="243"/>
        <v/>
      </c>
      <c r="AZ214" s="79" t="str">
        <f t="shared" si="244"/>
        <v/>
      </c>
      <c r="BA214" s="57" t="s">
        <v>0</v>
      </c>
      <c r="BB214" s="23" t="str">
        <f t="shared" si="245"/>
        <v/>
      </c>
      <c r="BC214" s="57" t="s">
        <v>0</v>
      </c>
      <c r="BD214" s="191" t="str">
        <f t="shared" si="246"/>
        <v>OK Maksimir</v>
      </c>
      <c r="BE214" s="57" t="s">
        <v>0</v>
      </c>
      <c r="BF214" s="68" t="str">
        <f t="shared" si="247"/>
        <v>48:08</v>
      </c>
      <c r="BG214" s="102" t="str">
        <f t="shared" si="248"/>
        <v>0</v>
      </c>
      <c r="BH214" s="238">
        <f t="shared" si="249"/>
        <v>2888</v>
      </c>
      <c r="BI214" s="239">
        <f t="shared" si="211"/>
        <v>1</v>
      </c>
      <c r="BJ214" s="57" t="s">
        <v>0</v>
      </c>
      <c r="BK214" s="62" t="str">
        <f t="shared" si="250"/>
        <v>Mirka</v>
      </c>
      <c r="BL214" s="36" t="str">
        <f t="shared" si="251"/>
        <v>Jakšić</v>
      </c>
      <c r="BM214" s="86">
        <f t="shared" si="212"/>
        <v>1372</v>
      </c>
      <c r="BN214" s="86" t="str">
        <f t="shared" si="213"/>
        <v/>
      </c>
      <c r="BO214" s="36" t="str">
        <f t="shared" si="214"/>
        <v>Mirka</v>
      </c>
      <c r="BP214" s="79" t="str">
        <f t="shared" si="215"/>
        <v>Jakšić</v>
      </c>
      <c r="BQ214" s="57" t="s">
        <v>0</v>
      </c>
      <c r="BR214" s="95" t="str">
        <f t="shared" si="216"/>
        <v/>
      </c>
      <c r="BS214" s="57" t="s">
        <v>0</v>
      </c>
      <c r="BT214" s="23" t="str">
        <f>IF(OR(BB214&lt;&gt;"NEMA",BR214&lt;&gt;""),"","SELECT '"&amp;BA214&amp;"',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4" s="57" t="s">
        <v>0</v>
      </c>
      <c r="BV214" s="172"/>
      <c r="BW214" s="172"/>
      <c r="BX214" s="172"/>
      <c r="BY214" s="57" t="s">
        <v>0</v>
      </c>
      <c r="BZ214" s="62" t="str">
        <f t="shared" si="217"/>
        <v>Mirka – Jakšić – OK Maksimir – Ž45</v>
      </c>
      <c r="CA214" s="63">
        <f t="shared" si="252"/>
        <v>345</v>
      </c>
      <c r="CB214" s="57" t="s">
        <v>0</v>
      </c>
      <c r="CC214" s="62" t="str">
        <f t="shared" si="218"/>
        <v>Mirka – Jakšić – OK Maksimir</v>
      </c>
      <c r="CD214" s="63">
        <f t="shared" si="253"/>
        <v>345</v>
      </c>
      <c r="CE214" s="57" t="s">
        <v>0</v>
      </c>
      <c r="CF214" s="62" t="str">
        <f t="shared" si="219"/>
        <v>Mirka – Jakšić</v>
      </c>
      <c r="CG214" s="63">
        <f t="shared" si="254"/>
        <v>345</v>
      </c>
      <c r="CH214" s="57" t="s">
        <v>0</v>
      </c>
      <c r="CI214" s="68">
        <f t="shared" si="255"/>
        <v>345</v>
      </c>
      <c r="CJ214" s="86" cm="1">
        <f t="array" ref="CJ214">IF(CI214="","",INDEX(imePrezime_id,CI214,0))</f>
        <v>1372</v>
      </c>
      <c r="CK214" s="63" t="str">
        <f t="shared" si="220"/>
        <v/>
      </c>
      <c r="CL214" s="57" t="s">
        <v>0</v>
      </c>
      <c r="CM214" s="23" t="str">
        <f t="shared" si="221"/>
        <v/>
      </c>
      <c r="CN214" s="57" t="s">
        <v>0</v>
      </c>
      <c r="CO214" s="149"/>
      <c r="CP214" s="57" t="s">
        <v>0</v>
      </c>
      <c r="CQ214" s="62" t="str">
        <f t="shared" si="222"/>
        <v/>
      </c>
      <c r="CR214" s="86" t="str">
        <f>IF(CO214="","",MAX(CR$11:CR213)+1)</f>
        <v/>
      </c>
      <c r="CS214" s="63" t="str">
        <f t="shared" si="223"/>
        <v/>
      </c>
      <c r="CT214" s="57" t="s">
        <v>0</v>
      </c>
      <c r="CU214" s="23" t="str">
        <f t="shared" si="256"/>
        <v/>
      </c>
      <c r="CV214" s="57" t="s">
        <v>0</v>
      </c>
      <c r="CW214" s="72" t="str">
        <f>IF(AND(CG214="NEMA",CK214=""),MAX(CW$11:CW213)+1,"")</f>
        <v/>
      </c>
      <c r="CX214" t="s">
        <v>0</v>
      </c>
      <c r="CY214" s="152" t="str">
        <f t="shared" si="224"/>
        <v>Ž</v>
      </c>
      <c r="CZ214" t="s">
        <v>0</v>
      </c>
      <c r="DA214" s="62" t="str">
        <f t="shared" si="225"/>
        <v/>
      </c>
      <c r="DB214" s="79" t="str">
        <f t="shared" si="226"/>
        <v/>
      </c>
      <c r="DC214" t="s">
        <v>0</v>
      </c>
      <c r="DD214" s="23" t="str">
        <f t="shared" si="257"/>
        <v/>
      </c>
      <c r="DE214" s="57" t="s">
        <v>0</v>
      </c>
      <c r="DF214" s="95" t="str">
        <f t="shared" si="227"/>
        <v>ime-pre-klu-kat</v>
      </c>
      <c r="DG214" s="57" t="s">
        <v>0</v>
      </c>
      <c r="DH214" s="68">
        <f>IF(BZ214="","",MAX(DH$11:DH213)+1)</f>
        <v>1168</v>
      </c>
      <c r="DI214" s="86">
        <f t="shared" si="228"/>
        <v>1012</v>
      </c>
      <c r="DJ214" s="86">
        <f t="shared" si="258"/>
        <v>1372</v>
      </c>
      <c r="DK214" s="86">
        <f t="shared" si="229"/>
        <v>2888</v>
      </c>
      <c r="DL214" s="86">
        <f t="shared" si="230"/>
        <v>1</v>
      </c>
      <c r="DM214" s="86">
        <f t="shared" si="231"/>
        <v>1</v>
      </c>
      <c r="DN214" s="86">
        <f t="shared" si="259"/>
        <v>1</v>
      </c>
      <c r="DO214" s="86"/>
      <c r="DP214" s="86"/>
      <c r="DQ214" s="86"/>
      <c r="DR214" s="63" t="e">
        <f>IF(#REF!="","",#REF!)</f>
        <v>#REF!</v>
      </c>
      <c r="DS214" s="57" t="s">
        <v>0</v>
      </c>
    </row>
    <row r="215" spans="1:123" x14ac:dyDescent="0.25">
      <c r="A215" t="s">
        <v>0</v>
      </c>
      <c r="B215" s="62" t="str">
        <f>IF(csv!E206="","",csv!S206)</f>
        <v>Ž45</v>
      </c>
      <c r="C215" s="36" t="s">
        <v>0</v>
      </c>
      <c r="D215" s="36" t="str">
        <f>IF(csv!E206="","",csv!E206)</f>
        <v>Beata Adrianna</v>
      </c>
      <c r="E215" s="36" t="str">
        <f>IF(csv!D206="","",csv!D206)</f>
        <v>Glinska</v>
      </c>
      <c r="F215" s="36" t="s">
        <v>0</v>
      </c>
      <c r="G215" s="86" t="str">
        <f>IF(csv!L206="","",csv!L206)</f>
        <v>48:43</v>
      </c>
      <c r="H215" s="86" t="str">
        <f>IF(csv!M206="","",csv!M206)</f>
        <v>0</v>
      </c>
      <c r="I215" s="36" t="s">
        <v>0</v>
      </c>
      <c r="J215" s="36" t="str">
        <f>IF(csv!O206="","",csv!O206)</f>
        <v>KAP</v>
      </c>
      <c r="K215" s="36" t="str">
        <f>IF(csv!P206="","",csv!P206)</f>
        <v>OK Kapela</v>
      </c>
      <c r="L215" s="36" t="s">
        <v>0</v>
      </c>
      <c r="M215" s="79" t="str">
        <f>IF(csv!Q206="","",csv!Q206)</f>
        <v>CRO</v>
      </c>
      <c r="N215" s="57" t="s">
        <v>0</v>
      </c>
      <c r="O215" s="62" t="str">
        <f>IF(csv!E206="","",csv!S206)</f>
        <v>Ž45</v>
      </c>
      <c r="P215" s="86">
        <f>IF(O215="","",IF(COUNTIF(O$11:O214,O215)=0,P214+1,P214))</f>
        <v>20</v>
      </c>
      <c r="Q215" s="102">
        <f t="shared" si="206"/>
        <v>116</v>
      </c>
      <c r="R215" s="103" t="str" cm="1">
        <f t="array" ref="R215">IF(S215="","",INDEX(natjecanjeStaze_naziv,MATCH(S215,natjecanjeStaze_stazaId,0)))</f>
        <v>M55 – Ž45</v>
      </c>
      <c r="S215" s="63">
        <f t="shared" si="207"/>
        <v>1012</v>
      </c>
      <c r="T215" s="57" t="s">
        <v>0</v>
      </c>
      <c r="U215" s="191" t="str">
        <f t="shared" si="208"/>
        <v>Ž45</v>
      </c>
      <c r="V215" s="57" t="s">
        <v>0</v>
      </c>
      <c r="W215" s="62" t="str">
        <f t="shared" si="232"/>
        <v>CRO</v>
      </c>
      <c r="X215" s="86">
        <f t="shared" si="209"/>
        <v>1</v>
      </c>
      <c r="Y215" s="36" t="str">
        <f t="shared" si="233"/>
        <v/>
      </c>
      <c r="Z215" s="79" t="str">
        <f>IF(Y215="","",MAX(Z$11:Z214)+1)</f>
        <v/>
      </c>
      <c r="AA215" s="57" t="s">
        <v>0</v>
      </c>
      <c r="AB215" s="149"/>
      <c r="AC215" s="57" t="s">
        <v>0</v>
      </c>
      <c r="AD215" s="23" t="str">
        <f t="shared" si="234"/>
        <v/>
      </c>
      <c r="AE215" s="57" t="s">
        <v>0</v>
      </c>
      <c r="AF215" s="191" t="str">
        <f t="shared" si="235"/>
        <v>CRO</v>
      </c>
      <c r="AG215" s="57" t="s">
        <v>0</v>
      </c>
      <c r="AH215" s="62" t="str">
        <f t="shared" si="236"/>
        <v>KAP</v>
      </c>
      <c r="AI215" s="36" t="str">
        <f t="shared" si="237"/>
        <v>OK Kapela</v>
      </c>
      <c r="AJ215" s="86" t="str">
        <f t="shared" si="210"/>
        <v/>
      </c>
      <c r="AK215" s="36" t="str" cm="1">
        <f t="array" ref="AK215">IF(AJ215="",""&amp;AI215,IF(AJ215="NEMA",AI215,INDEX(klub_naziv,MATCH(INDEX(klubAlias_klubId,AJ215),klub_id,0))))</f>
        <v>OK Kapela</v>
      </c>
      <c r="AL215" s="36" t="str" cm="1">
        <f t="array" ref="AL215">IFERROR(INDEX(registarNatjecatelji,CG215,4),"")</f>
        <v>OK Kapela</v>
      </c>
      <c r="AM215" s="105" t="str">
        <f t="shared" si="238"/>
        <v/>
      </c>
      <c r="AN215" s="79" t="str">
        <f t="shared" si="239"/>
        <v>OK Kapela</v>
      </c>
      <c r="AO215" s="57" t="s">
        <v>0</v>
      </c>
      <c r="AP215" s="95" t="str">
        <f>IF(AJ215&lt;&gt;"NEMA","",IF(IFERROR(MATCH(AI215,AI$11:AI214,0),0)&lt;&gt;0,"",AI215))</f>
        <v/>
      </c>
      <c r="AQ215" s="57" t="s">
        <v>0</v>
      </c>
      <c r="AR215" s="149"/>
      <c r="AS215" s="57" t="s">
        <v>0</v>
      </c>
      <c r="AT215" s="62" t="str">
        <f t="shared" si="240"/>
        <v/>
      </c>
      <c r="AU215" s="36" t="str">
        <f>IF(AT215="","",MAX(AU$11:AU214)+1)</f>
        <v/>
      </c>
      <c r="AV215" s="36" t="str">
        <f t="shared" si="241"/>
        <v/>
      </c>
      <c r="AW215" s="36" t="str">
        <f t="shared" si="242"/>
        <v/>
      </c>
      <c r="AX215" s="36" t="str">
        <f>IF(AR215="","",MAX(AX$11:AX214)+1)</f>
        <v/>
      </c>
      <c r="AY215" s="103" t="str">
        <f t="shared" si="243"/>
        <v/>
      </c>
      <c r="AZ215" s="79" t="str">
        <f t="shared" si="244"/>
        <v/>
      </c>
      <c r="BA215" s="57" t="s">
        <v>0</v>
      </c>
      <c r="BB215" s="23" t="str">
        <f t="shared" si="245"/>
        <v/>
      </c>
      <c r="BC215" s="57" t="s">
        <v>0</v>
      </c>
      <c r="BD215" s="191" t="str">
        <f t="shared" si="246"/>
        <v>OK Kapela</v>
      </c>
      <c r="BE215" s="57" t="s">
        <v>0</v>
      </c>
      <c r="BF215" s="68" t="str">
        <f t="shared" si="247"/>
        <v>48:43</v>
      </c>
      <c r="BG215" s="102" t="str">
        <f t="shared" si="248"/>
        <v>0</v>
      </c>
      <c r="BH215" s="238">
        <f t="shared" si="249"/>
        <v>2923</v>
      </c>
      <c r="BI215" s="239">
        <f t="shared" si="211"/>
        <v>1</v>
      </c>
      <c r="BJ215" s="57" t="s">
        <v>0</v>
      </c>
      <c r="BK215" s="62" t="str">
        <f t="shared" si="250"/>
        <v>Beata Adrianna</v>
      </c>
      <c r="BL215" s="36" t="str">
        <f t="shared" si="251"/>
        <v>Glinska</v>
      </c>
      <c r="BM215" s="86">
        <f t="shared" si="212"/>
        <v>1867</v>
      </c>
      <c r="BN215" s="86" t="str">
        <f t="shared" si="213"/>
        <v/>
      </c>
      <c r="BO215" s="36" t="str">
        <f t="shared" si="214"/>
        <v>Beata Adrianna</v>
      </c>
      <c r="BP215" s="79" t="str">
        <f t="shared" si="215"/>
        <v>Glinska</v>
      </c>
      <c r="BQ215" s="57" t="s">
        <v>0</v>
      </c>
      <c r="BR215" s="95" t="str">
        <f t="shared" si="216"/>
        <v/>
      </c>
      <c r="BS215" s="57" t="s">
        <v>0</v>
      </c>
      <c r="BT215" s="23" t="str">
        <f>IF(OR(BB215&lt;&gt;"NEMA",BR215&lt;&gt;""),"","SELECT '"&amp;BA215&amp;"',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5" s="57" t="s">
        <v>0</v>
      </c>
      <c r="BV215" s="172"/>
      <c r="BW215" s="172"/>
      <c r="BX215" s="172"/>
      <c r="BY215" s="57" t="s">
        <v>0</v>
      </c>
      <c r="BZ215" s="62" t="str">
        <f t="shared" si="217"/>
        <v>Beata Adrianna – Glinska – OK Kapela – Ž45</v>
      </c>
      <c r="CA215" s="63">
        <f t="shared" si="252"/>
        <v>242</v>
      </c>
      <c r="CB215" s="57" t="s">
        <v>0</v>
      </c>
      <c r="CC215" s="62" t="str">
        <f t="shared" si="218"/>
        <v>Beata Adrianna – Glinska – OK Kapela</v>
      </c>
      <c r="CD215" s="63">
        <f t="shared" si="253"/>
        <v>242</v>
      </c>
      <c r="CE215" s="57" t="s">
        <v>0</v>
      </c>
      <c r="CF215" s="62" t="str">
        <f t="shared" si="219"/>
        <v>Beata Adrianna – Glinska</v>
      </c>
      <c r="CG215" s="63">
        <f t="shared" si="254"/>
        <v>242</v>
      </c>
      <c r="CH215" s="57" t="s">
        <v>0</v>
      </c>
      <c r="CI215" s="68">
        <f t="shared" si="255"/>
        <v>242</v>
      </c>
      <c r="CJ215" s="86" cm="1">
        <f t="array" ref="CJ215">IF(CI215="","",INDEX(imePrezime_id,CI215,0))</f>
        <v>1867</v>
      </c>
      <c r="CK215" s="63" t="str">
        <f t="shared" si="220"/>
        <v/>
      </c>
      <c r="CL215" s="57" t="s">
        <v>0</v>
      </c>
      <c r="CM215" s="23" t="str">
        <f t="shared" si="221"/>
        <v/>
      </c>
      <c r="CN215" s="57" t="s">
        <v>0</v>
      </c>
      <c r="CO215" s="149"/>
      <c r="CP215" s="57" t="s">
        <v>0</v>
      </c>
      <c r="CQ215" s="62" t="str">
        <f t="shared" si="222"/>
        <v/>
      </c>
      <c r="CR215" s="86" t="str">
        <f>IF(CO215="","",MAX(CR$11:CR214)+1)</f>
        <v/>
      </c>
      <c r="CS215" s="63" t="str">
        <f t="shared" si="223"/>
        <v/>
      </c>
      <c r="CT215" s="57" t="s">
        <v>0</v>
      </c>
      <c r="CU215" s="23" t="str">
        <f t="shared" si="256"/>
        <v/>
      </c>
      <c r="CV215" s="57" t="s">
        <v>0</v>
      </c>
      <c r="CW215" s="72" t="str">
        <f>IF(AND(CG215="NEMA",CK215=""),MAX(CW$11:CW214)+1,"")</f>
        <v/>
      </c>
      <c r="CX215" t="s">
        <v>0</v>
      </c>
      <c r="CY215" s="152" t="str">
        <f t="shared" si="224"/>
        <v>Ž</v>
      </c>
      <c r="CZ215" t="s">
        <v>0</v>
      </c>
      <c r="DA215" s="62" t="str">
        <f t="shared" si="225"/>
        <v/>
      </c>
      <c r="DB215" s="79" t="str">
        <f t="shared" si="226"/>
        <v/>
      </c>
      <c r="DC215" t="s">
        <v>0</v>
      </c>
      <c r="DD215" s="23" t="str">
        <f t="shared" si="257"/>
        <v/>
      </c>
      <c r="DE215" s="57" t="s">
        <v>0</v>
      </c>
      <c r="DF215" s="95" t="str">
        <f t="shared" si="227"/>
        <v>ime-pre-klu-kat</v>
      </c>
      <c r="DG215" s="57" t="s">
        <v>0</v>
      </c>
      <c r="DH215" s="68">
        <f>IF(BZ215="","",MAX(DH$11:DH214)+1)</f>
        <v>1169</v>
      </c>
      <c r="DI215" s="86">
        <f t="shared" si="228"/>
        <v>1012</v>
      </c>
      <c r="DJ215" s="86">
        <f t="shared" si="258"/>
        <v>1867</v>
      </c>
      <c r="DK215" s="86">
        <f t="shared" si="229"/>
        <v>2923</v>
      </c>
      <c r="DL215" s="86">
        <f t="shared" si="230"/>
        <v>1</v>
      </c>
      <c r="DM215" s="86">
        <f t="shared" si="231"/>
        <v>1</v>
      </c>
      <c r="DN215" s="86">
        <f t="shared" si="259"/>
        <v>1</v>
      </c>
      <c r="DO215" s="86"/>
      <c r="DP215" s="86"/>
      <c r="DQ215" s="86"/>
      <c r="DR215" s="63" t="e">
        <f>IF(#REF!="","",#REF!)</f>
        <v>#REF!</v>
      </c>
      <c r="DS215" s="57" t="s">
        <v>0</v>
      </c>
    </row>
    <row r="216" spans="1:123" x14ac:dyDescent="0.25">
      <c r="A216" t="s">
        <v>0</v>
      </c>
      <c r="B216" s="62" t="str">
        <f>IF(csv!E207="","",csv!S207)</f>
        <v>Ž45</v>
      </c>
      <c r="C216" s="36" t="s">
        <v>0</v>
      </c>
      <c r="D216" s="36" t="str">
        <f>IF(csv!E207="","",csv!E207)</f>
        <v>Ivana</v>
      </c>
      <c r="E216" s="36" t="str">
        <f>IF(csv!D207="","",csv!D207)</f>
        <v>Kuzmanić</v>
      </c>
      <c r="F216" s="36" t="s">
        <v>0</v>
      </c>
      <c r="G216" s="86" t="str">
        <f>IF(csv!L207="","",csv!L207)</f>
        <v>49:33</v>
      </c>
      <c r="H216" s="86" t="str">
        <f>IF(csv!M207="","",csv!M207)</f>
        <v>0</v>
      </c>
      <c r="I216" s="36" t="s">
        <v>0</v>
      </c>
      <c r="J216" s="36" t="str">
        <f>IF(csv!O207="","",csv!O207)</f>
        <v>JAP</v>
      </c>
      <c r="K216" s="36" t="str">
        <f>IF(csv!P207="","",csv!P207)</f>
        <v>OK Japetic</v>
      </c>
      <c r="L216" s="36" t="s">
        <v>0</v>
      </c>
      <c r="M216" s="79" t="str">
        <f>IF(csv!Q207="","",csv!Q207)</f>
        <v>CRO</v>
      </c>
      <c r="N216" s="57" t="s">
        <v>0</v>
      </c>
      <c r="O216" s="62" t="str">
        <f>IF(csv!E207="","",csv!S207)</f>
        <v>Ž45</v>
      </c>
      <c r="P216" s="86">
        <f>IF(O216="","",IF(COUNTIF(O$11:O215,O216)=0,P215+1,P215))</f>
        <v>20</v>
      </c>
      <c r="Q216" s="102">
        <f t="shared" si="206"/>
        <v>116</v>
      </c>
      <c r="R216" s="103" t="str" cm="1">
        <f t="array" ref="R216">IF(S216="","",INDEX(natjecanjeStaze_naziv,MATCH(S216,natjecanjeStaze_stazaId,0)))</f>
        <v>M55 – Ž45</v>
      </c>
      <c r="S216" s="63">
        <f t="shared" si="207"/>
        <v>1012</v>
      </c>
      <c r="T216" s="57" t="s">
        <v>0</v>
      </c>
      <c r="U216" s="191" t="str">
        <f t="shared" si="208"/>
        <v>Ž45</v>
      </c>
      <c r="V216" s="57" t="s">
        <v>0</v>
      </c>
      <c r="W216" s="62" t="str">
        <f t="shared" si="232"/>
        <v>CRO</v>
      </c>
      <c r="X216" s="86">
        <f t="shared" si="209"/>
        <v>1</v>
      </c>
      <c r="Y216" s="36" t="str">
        <f t="shared" si="233"/>
        <v/>
      </c>
      <c r="Z216" s="79" t="str">
        <f>IF(Y216="","",MAX(Z$11:Z215)+1)</f>
        <v/>
      </c>
      <c r="AA216" s="57" t="s">
        <v>0</v>
      </c>
      <c r="AB216" s="149"/>
      <c r="AC216" s="57" t="s">
        <v>0</v>
      </c>
      <c r="AD216" s="23" t="str">
        <f t="shared" si="234"/>
        <v/>
      </c>
      <c r="AE216" s="57" t="s">
        <v>0</v>
      </c>
      <c r="AF216" s="191" t="str">
        <f t="shared" si="235"/>
        <v>CRO</v>
      </c>
      <c r="AG216" s="57" t="s">
        <v>0</v>
      </c>
      <c r="AH216" s="62" t="str">
        <f t="shared" si="236"/>
        <v>JAP</v>
      </c>
      <c r="AI216" s="36" t="str">
        <f t="shared" si="237"/>
        <v>OK Japetic</v>
      </c>
      <c r="AJ216" s="86">
        <f t="shared" si="210"/>
        <v>1</v>
      </c>
      <c r="AK216" s="36" t="str" cm="1">
        <f t="array" ref="AK216">IF(AJ216="",""&amp;AI216,IF(AJ216="NEMA",AI216,INDEX(klub_naziv,MATCH(INDEX(klubAlias_klubId,AJ216),klub_id,0))))</f>
        <v>OK Japetić</v>
      </c>
      <c r="AL216" s="36" t="str" cm="1">
        <f t="array" ref="AL216">IFERROR(INDEX(registarNatjecatelji,CG216,4),"")</f>
        <v>OK Japetić</v>
      </c>
      <c r="AM216" s="105" t="str">
        <f t="shared" si="238"/>
        <v/>
      </c>
      <c r="AN216" s="79" t="str">
        <f t="shared" si="239"/>
        <v>OK Japetić</v>
      </c>
      <c r="AO216" s="57" t="s">
        <v>0</v>
      </c>
      <c r="AP216" s="95" t="str">
        <f>IF(AJ216&lt;&gt;"NEMA","",IF(IFERROR(MATCH(AI216,AI$11:AI215,0),0)&lt;&gt;0,"",AI216))</f>
        <v/>
      </c>
      <c r="AQ216" s="57" t="s">
        <v>0</v>
      </c>
      <c r="AR216" s="149"/>
      <c r="AS216" s="57" t="s">
        <v>0</v>
      </c>
      <c r="AT216" s="62" t="str">
        <f t="shared" si="240"/>
        <v/>
      </c>
      <c r="AU216" s="36" t="str">
        <f>IF(AT216="","",MAX(AU$11:AU215)+1)</f>
        <v/>
      </c>
      <c r="AV216" s="36" t="str">
        <f t="shared" si="241"/>
        <v/>
      </c>
      <c r="AW216" s="36" t="str">
        <f t="shared" si="242"/>
        <v/>
      </c>
      <c r="AX216" s="36" t="str">
        <f>IF(AR216="","",MAX(AX$11:AX215)+1)</f>
        <v/>
      </c>
      <c r="AY216" s="103" t="str">
        <f t="shared" si="243"/>
        <v/>
      </c>
      <c r="AZ216" s="79" t="str">
        <f t="shared" si="244"/>
        <v/>
      </c>
      <c r="BA216" s="57" t="s">
        <v>0</v>
      </c>
      <c r="BB216" s="23" t="str">
        <f t="shared" si="245"/>
        <v/>
      </c>
      <c r="BC216" s="57" t="s">
        <v>0</v>
      </c>
      <c r="BD216" s="191" t="str">
        <f t="shared" si="246"/>
        <v>OK Japetić</v>
      </c>
      <c r="BE216" s="57" t="s">
        <v>0</v>
      </c>
      <c r="BF216" s="68" t="str">
        <f t="shared" si="247"/>
        <v>49:33</v>
      </c>
      <c r="BG216" s="102" t="str">
        <f t="shared" si="248"/>
        <v>0</v>
      </c>
      <c r="BH216" s="238">
        <f t="shared" si="249"/>
        <v>2973</v>
      </c>
      <c r="BI216" s="239">
        <f t="shared" si="211"/>
        <v>1</v>
      </c>
      <c r="BJ216" s="57" t="s">
        <v>0</v>
      </c>
      <c r="BK216" s="62" t="str">
        <f t="shared" si="250"/>
        <v>Ivana</v>
      </c>
      <c r="BL216" s="36" t="str">
        <f t="shared" si="251"/>
        <v>Kuzmanić</v>
      </c>
      <c r="BM216" s="86">
        <f t="shared" si="212"/>
        <v>1478</v>
      </c>
      <c r="BN216" s="86" t="str">
        <f t="shared" si="213"/>
        <v/>
      </c>
      <c r="BO216" s="36" t="str">
        <f t="shared" si="214"/>
        <v>Ivana</v>
      </c>
      <c r="BP216" s="79" t="str">
        <f t="shared" si="215"/>
        <v>Kuzmanić</v>
      </c>
      <c r="BQ216" s="57" t="s">
        <v>0</v>
      </c>
      <c r="BR216" s="95" t="str">
        <f t="shared" si="216"/>
        <v/>
      </c>
      <c r="BS216" s="57" t="s">
        <v>0</v>
      </c>
      <c r="BT216" s="23" t="str">
        <f>IF(OR(BB216&lt;&gt;"NEMA",BR216&lt;&gt;""),"","SELECT '"&amp;BA216&amp;"',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6" s="57" t="s">
        <v>0</v>
      </c>
      <c r="BV216" s="172"/>
      <c r="BW216" s="172"/>
      <c r="BX216" s="172"/>
      <c r="BY216" s="57" t="s">
        <v>0</v>
      </c>
      <c r="BZ216" s="62" t="str">
        <f t="shared" si="217"/>
        <v>Ivana – Kuzmanić – OK Japetić – Ž45</v>
      </c>
      <c r="CA216" s="63">
        <f t="shared" si="252"/>
        <v>100</v>
      </c>
      <c r="CB216" s="57" t="s">
        <v>0</v>
      </c>
      <c r="CC216" s="62" t="str">
        <f t="shared" si="218"/>
        <v>Ivana – Kuzmanić – OK Japetić</v>
      </c>
      <c r="CD216" s="63">
        <f t="shared" si="253"/>
        <v>100</v>
      </c>
      <c r="CE216" s="57" t="s">
        <v>0</v>
      </c>
      <c r="CF216" s="62" t="str">
        <f t="shared" si="219"/>
        <v>Ivana – Kuzmanić</v>
      </c>
      <c r="CG216" s="63">
        <f t="shared" si="254"/>
        <v>100</v>
      </c>
      <c r="CH216" s="57" t="s">
        <v>0</v>
      </c>
      <c r="CI216" s="68">
        <f t="shared" si="255"/>
        <v>100</v>
      </c>
      <c r="CJ216" s="86" cm="1">
        <f t="array" ref="CJ216">IF(CI216="","",INDEX(imePrezime_id,CI216,0))</f>
        <v>1478</v>
      </c>
      <c r="CK216" s="63" t="str">
        <f t="shared" si="220"/>
        <v/>
      </c>
      <c r="CL216" s="57" t="s">
        <v>0</v>
      </c>
      <c r="CM216" s="23" t="str">
        <f t="shared" si="221"/>
        <v/>
      </c>
      <c r="CN216" s="57" t="s">
        <v>0</v>
      </c>
      <c r="CO216" s="149"/>
      <c r="CP216" s="57" t="s">
        <v>0</v>
      </c>
      <c r="CQ216" s="62" t="str">
        <f t="shared" si="222"/>
        <v/>
      </c>
      <c r="CR216" s="86" t="str">
        <f>IF(CO216="","",MAX(CR$11:CR215)+1)</f>
        <v/>
      </c>
      <c r="CS216" s="63" t="str">
        <f t="shared" si="223"/>
        <v/>
      </c>
      <c r="CT216" s="57" t="s">
        <v>0</v>
      </c>
      <c r="CU216" s="23" t="str">
        <f t="shared" si="256"/>
        <v/>
      </c>
      <c r="CV216" s="57" t="s">
        <v>0</v>
      </c>
      <c r="CW216" s="72" t="str">
        <f>IF(AND(CG216="NEMA",CK216=""),MAX(CW$11:CW215)+1,"")</f>
        <v/>
      </c>
      <c r="CX216" t="s">
        <v>0</v>
      </c>
      <c r="CY216" s="152" t="str">
        <f t="shared" si="224"/>
        <v>Ž</v>
      </c>
      <c r="CZ216" t="s">
        <v>0</v>
      </c>
      <c r="DA216" s="62" t="str">
        <f t="shared" si="225"/>
        <v/>
      </c>
      <c r="DB216" s="79" t="str">
        <f t="shared" si="226"/>
        <v/>
      </c>
      <c r="DC216" t="s">
        <v>0</v>
      </c>
      <c r="DD216" s="23" t="str">
        <f t="shared" si="257"/>
        <v/>
      </c>
      <c r="DE216" s="57" t="s">
        <v>0</v>
      </c>
      <c r="DF216" s="95" t="str">
        <f t="shared" si="227"/>
        <v>ime-pre-klu(ali)-kat</v>
      </c>
      <c r="DG216" s="57" t="s">
        <v>0</v>
      </c>
      <c r="DH216" s="68">
        <f>IF(BZ216="","",MAX(DH$11:DH215)+1)</f>
        <v>1170</v>
      </c>
      <c r="DI216" s="86">
        <f t="shared" si="228"/>
        <v>1012</v>
      </c>
      <c r="DJ216" s="86">
        <f t="shared" si="258"/>
        <v>1478</v>
      </c>
      <c r="DK216" s="86">
        <f t="shared" si="229"/>
        <v>2973</v>
      </c>
      <c r="DL216" s="86">
        <f t="shared" si="230"/>
        <v>1</v>
      </c>
      <c r="DM216" s="86">
        <f t="shared" si="231"/>
        <v>1</v>
      </c>
      <c r="DN216" s="86">
        <f t="shared" si="259"/>
        <v>3</v>
      </c>
      <c r="DO216" s="86"/>
      <c r="DP216" s="86"/>
      <c r="DQ216" s="86"/>
      <c r="DR216" s="63" t="e">
        <f>IF(#REF!="","",#REF!)</f>
        <v>#REF!</v>
      </c>
      <c r="DS216" s="57" t="s">
        <v>0</v>
      </c>
    </row>
    <row r="217" spans="1:123" x14ac:dyDescent="0.25">
      <c r="A217" t="s">
        <v>0</v>
      </c>
      <c r="B217" s="62" t="str">
        <f>IF(csv!E208="","",csv!S208)</f>
        <v>Ž45</v>
      </c>
      <c r="C217" s="36" t="s">
        <v>0</v>
      </c>
      <c r="D217" s="36" t="str">
        <f>IF(csv!E208="","",csv!E208)</f>
        <v>Nataša</v>
      </c>
      <c r="E217" s="36" t="str">
        <f>IF(csv!D208="","",csv!D208)</f>
        <v>Kolarek</v>
      </c>
      <c r="F217" s="36" t="s">
        <v>0</v>
      </c>
      <c r="G217" s="86" t="str">
        <f>IF(csv!L208="","",csv!L208)</f>
        <v>50:17</v>
      </c>
      <c r="H217" s="86" t="str">
        <f>IF(csv!M208="","",csv!M208)</f>
        <v>0</v>
      </c>
      <c r="I217" s="36" t="s">
        <v>0</v>
      </c>
      <c r="J217" s="36" t="str">
        <f>IF(csv!O208="","",csv!O208)</f>
        <v>Vihor</v>
      </c>
      <c r="K217" s="36" t="str">
        <f>IF(csv!P208="","",csv!P208)</f>
        <v>OK Vihor</v>
      </c>
      <c r="L217" s="36" t="s">
        <v>0</v>
      </c>
      <c r="M217" s="79" t="str">
        <f>IF(csv!Q208="","",csv!Q208)</f>
        <v>CRO</v>
      </c>
      <c r="N217" s="57" t="s">
        <v>0</v>
      </c>
      <c r="O217" s="62" t="str">
        <f>IF(csv!E208="","",csv!S208)</f>
        <v>Ž45</v>
      </c>
      <c r="P217" s="86">
        <f>IF(O217="","",IF(COUNTIF(O$11:O216,O217)=0,P216+1,P216))</f>
        <v>20</v>
      </c>
      <c r="Q217" s="102">
        <f t="shared" si="206"/>
        <v>116</v>
      </c>
      <c r="R217" s="103" t="str" cm="1">
        <f t="array" ref="R217">IF(S217="","",INDEX(natjecanjeStaze_naziv,MATCH(S217,natjecanjeStaze_stazaId,0)))</f>
        <v>M55 – Ž45</v>
      </c>
      <c r="S217" s="63">
        <f t="shared" si="207"/>
        <v>1012</v>
      </c>
      <c r="T217" s="57" t="s">
        <v>0</v>
      </c>
      <c r="U217" s="191" t="str">
        <f t="shared" si="208"/>
        <v>Ž45</v>
      </c>
      <c r="V217" s="57" t="s">
        <v>0</v>
      </c>
      <c r="W217" s="62" t="str">
        <f t="shared" si="232"/>
        <v>CRO</v>
      </c>
      <c r="X217" s="86">
        <f t="shared" si="209"/>
        <v>1</v>
      </c>
      <c r="Y217" s="36" t="str">
        <f t="shared" si="233"/>
        <v/>
      </c>
      <c r="Z217" s="79" t="str">
        <f>IF(Y217="","",MAX(Z$11:Z216)+1)</f>
        <v/>
      </c>
      <c r="AA217" s="57" t="s">
        <v>0</v>
      </c>
      <c r="AB217" s="149"/>
      <c r="AC217" s="57" t="s">
        <v>0</v>
      </c>
      <c r="AD217" s="23" t="str">
        <f t="shared" si="234"/>
        <v/>
      </c>
      <c r="AE217" s="57" t="s">
        <v>0</v>
      </c>
      <c r="AF217" s="191" t="str">
        <f t="shared" si="235"/>
        <v>CRO</v>
      </c>
      <c r="AG217" s="57" t="s">
        <v>0</v>
      </c>
      <c r="AH217" s="62" t="str">
        <f t="shared" si="236"/>
        <v>Vihor</v>
      </c>
      <c r="AI217" s="36" t="str">
        <f t="shared" si="237"/>
        <v>OK Vihor</v>
      </c>
      <c r="AJ217" s="86" t="str">
        <f t="shared" si="210"/>
        <v/>
      </c>
      <c r="AK217" s="36" t="str" cm="1">
        <f t="array" ref="AK217">IF(AJ217="",""&amp;AI217,IF(AJ217="NEMA",AI217,INDEX(klub_naziv,MATCH(INDEX(klubAlias_klubId,AJ217),klub_id,0))))</f>
        <v>OK Vihor</v>
      </c>
      <c r="AL217" s="36" t="str" cm="1">
        <f t="array" ref="AL217">IFERROR(INDEX(registarNatjecatelji,CG217,4),"")</f>
        <v>OK Vihor</v>
      </c>
      <c r="AM217" s="105" t="str">
        <f t="shared" si="238"/>
        <v/>
      </c>
      <c r="AN217" s="79" t="str">
        <f t="shared" si="239"/>
        <v>OK Vihor</v>
      </c>
      <c r="AO217" s="57" t="s">
        <v>0</v>
      </c>
      <c r="AP217" s="95" t="str">
        <f>IF(AJ217&lt;&gt;"NEMA","",IF(IFERROR(MATCH(AI217,AI$11:AI216,0),0)&lt;&gt;0,"",AI217))</f>
        <v/>
      </c>
      <c r="AQ217" s="57" t="s">
        <v>0</v>
      </c>
      <c r="AR217" s="149"/>
      <c r="AS217" s="57" t="s">
        <v>0</v>
      </c>
      <c r="AT217" s="62" t="str">
        <f t="shared" si="240"/>
        <v/>
      </c>
      <c r="AU217" s="36" t="str">
        <f>IF(AT217="","",MAX(AU$11:AU216)+1)</f>
        <v/>
      </c>
      <c r="AV217" s="36" t="str">
        <f t="shared" si="241"/>
        <v/>
      </c>
      <c r="AW217" s="36" t="str">
        <f t="shared" si="242"/>
        <v/>
      </c>
      <c r="AX217" s="36" t="str">
        <f>IF(AR217="","",MAX(AX$11:AX216)+1)</f>
        <v/>
      </c>
      <c r="AY217" s="103" t="str">
        <f t="shared" si="243"/>
        <v/>
      </c>
      <c r="AZ217" s="79" t="str">
        <f t="shared" si="244"/>
        <v/>
      </c>
      <c r="BA217" s="57" t="s">
        <v>0</v>
      </c>
      <c r="BB217" s="23" t="str">
        <f t="shared" si="245"/>
        <v/>
      </c>
      <c r="BC217" s="57" t="s">
        <v>0</v>
      </c>
      <c r="BD217" s="191" t="str">
        <f t="shared" si="246"/>
        <v>OK Vihor</v>
      </c>
      <c r="BE217" s="57" t="s">
        <v>0</v>
      </c>
      <c r="BF217" s="68" t="str">
        <f t="shared" si="247"/>
        <v>50:17</v>
      </c>
      <c r="BG217" s="102" t="str">
        <f t="shared" si="248"/>
        <v>0</v>
      </c>
      <c r="BH217" s="238">
        <f t="shared" si="249"/>
        <v>3017</v>
      </c>
      <c r="BI217" s="239">
        <f t="shared" si="211"/>
        <v>1</v>
      </c>
      <c r="BJ217" s="57" t="s">
        <v>0</v>
      </c>
      <c r="BK217" s="62" t="str">
        <f t="shared" si="250"/>
        <v>Nataša</v>
      </c>
      <c r="BL217" s="36" t="str">
        <f t="shared" si="251"/>
        <v>Kolarek</v>
      </c>
      <c r="BM217" s="86">
        <f t="shared" si="212"/>
        <v>1070</v>
      </c>
      <c r="BN217" s="86" t="str">
        <f t="shared" si="213"/>
        <v/>
      </c>
      <c r="BO217" s="36" t="str">
        <f t="shared" si="214"/>
        <v>Nataša</v>
      </c>
      <c r="BP217" s="79" t="str">
        <f t="shared" si="215"/>
        <v>Kolarek</v>
      </c>
      <c r="BQ217" s="57" t="s">
        <v>0</v>
      </c>
      <c r="BR217" s="95" t="str">
        <f t="shared" si="216"/>
        <v/>
      </c>
      <c r="BS217" s="57" t="s">
        <v>0</v>
      </c>
      <c r="BT217" s="23" t="str">
        <f>IF(OR(BB217&lt;&gt;"NEMA",BR217&lt;&gt;""),"","SELECT '"&amp;BA217&amp;"',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7" s="57" t="s">
        <v>0</v>
      </c>
      <c r="BV217" s="172"/>
      <c r="BW217" s="172"/>
      <c r="BX217" s="172"/>
      <c r="BY217" s="57" t="s">
        <v>0</v>
      </c>
      <c r="BZ217" s="62" t="str">
        <f t="shared" si="217"/>
        <v>Nataša – Kolarek – OK Vihor – Ž45</v>
      </c>
      <c r="CA217" s="63">
        <f t="shared" si="252"/>
        <v>735</v>
      </c>
      <c r="CB217" s="57" t="s">
        <v>0</v>
      </c>
      <c r="CC217" s="62" t="str">
        <f t="shared" si="218"/>
        <v>Nataša – Kolarek – OK Vihor</v>
      </c>
      <c r="CD217" s="63">
        <f t="shared" si="253"/>
        <v>735</v>
      </c>
      <c r="CE217" s="57" t="s">
        <v>0</v>
      </c>
      <c r="CF217" s="62" t="str">
        <f t="shared" si="219"/>
        <v>Nataša – Kolarek</v>
      </c>
      <c r="CG217" s="63">
        <f t="shared" si="254"/>
        <v>735</v>
      </c>
      <c r="CH217" s="57" t="s">
        <v>0</v>
      </c>
      <c r="CI217" s="68">
        <f t="shared" si="255"/>
        <v>735</v>
      </c>
      <c r="CJ217" s="86" cm="1">
        <f t="array" ref="CJ217">IF(CI217="","",INDEX(imePrezime_id,CI217,0))</f>
        <v>1070</v>
      </c>
      <c r="CK217" s="63" t="str">
        <f t="shared" si="220"/>
        <v/>
      </c>
      <c r="CL217" s="57" t="s">
        <v>0</v>
      </c>
      <c r="CM217" s="23" t="str">
        <f t="shared" si="221"/>
        <v/>
      </c>
      <c r="CN217" s="57" t="s">
        <v>0</v>
      </c>
      <c r="CO217" s="149"/>
      <c r="CP217" s="57" t="s">
        <v>0</v>
      </c>
      <c r="CQ217" s="62" t="str">
        <f t="shared" si="222"/>
        <v/>
      </c>
      <c r="CR217" s="86" t="str">
        <f>IF(CO217="","",MAX(CR$11:CR216)+1)</f>
        <v/>
      </c>
      <c r="CS217" s="63" t="str">
        <f t="shared" si="223"/>
        <v/>
      </c>
      <c r="CT217" s="57" t="s">
        <v>0</v>
      </c>
      <c r="CU217" s="23" t="str">
        <f t="shared" si="256"/>
        <v/>
      </c>
      <c r="CV217" s="57" t="s">
        <v>0</v>
      </c>
      <c r="CW217" s="72" t="str">
        <f>IF(AND(CG217="NEMA",CK217=""),MAX(CW$11:CW216)+1,"")</f>
        <v/>
      </c>
      <c r="CX217" t="s">
        <v>0</v>
      </c>
      <c r="CY217" s="152" t="str">
        <f t="shared" si="224"/>
        <v>Ž</v>
      </c>
      <c r="CZ217" t="s">
        <v>0</v>
      </c>
      <c r="DA217" s="62" t="str">
        <f t="shared" si="225"/>
        <v/>
      </c>
      <c r="DB217" s="79" t="str">
        <f t="shared" si="226"/>
        <v/>
      </c>
      <c r="DC217" t="s">
        <v>0</v>
      </c>
      <c r="DD217" s="23" t="str">
        <f t="shared" si="257"/>
        <v/>
      </c>
      <c r="DE217" s="57" t="s">
        <v>0</v>
      </c>
      <c r="DF217" s="95" t="str">
        <f t="shared" si="227"/>
        <v>ime-pre-klu-kat</v>
      </c>
      <c r="DG217" s="57" t="s">
        <v>0</v>
      </c>
      <c r="DH217" s="68">
        <f>IF(BZ217="","",MAX(DH$11:DH216)+1)</f>
        <v>1171</v>
      </c>
      <c r="DI217" s="86">
        <f t="shared" si="228"/>
        <v>1012</v>
      </c>
      <c r="DJ217" s="86">
        <f t="shared" si="258"/>
        <v>1070</v>
      </c>
      <c r="DK217" s="86">
        <f t="shared" si="229"/>
        <v>3017</v>
      </c>
      <c r="DL217" s="86">
        <f t="shared" si="230"/>
        <v>1</v>
      </c>
      <c r="DM217" s="86">
        <f t="shared" si="231"/>
        <v>1</v>
      </c>
      <c r="DN217" s="86">
        <f t="shared" si="259"/>
        <v>1</v>
      </c>
      <c r="DO217" s="86"/>
      <c r="DP217" s="86"/>
      <c r="DQ217" s="86"/>
      <c r="DR217" s="63" t="e">
        <f>IF(#REF!="","",#REF!)</f>
        <v>#REF!</v>
      </c>
      <c r="DS217" s="57" t="s">
        <v>0</v>
      </c>
    </row>
    <row r="218" spans="1:123" x14ac:dyDescent="0.25">
      <c r="A218" t="s">
        <v>0</v>
      </c>
      <c r="B218" s="62" t="str">
        <f>IF(csv!E209="","",csv!S209)</f>
        <v>Ž45</v>
      </c>
      <c r="C218" s="36" t="s">
        <v>0</v>
      </c>
      <c r="D218" s="36" t="str">
        <f>IF(csv!E209="","",csv!E209)</f>
        <v>Neda</v>
      </c>
      <c r="E218" s="36" t="str">
        <f>IF(csv!D209="","",csv!D209)</f>
        <v>Gobec</v>
      </c>
      <c r="F218" s="36" t="s">
        <v>0</v>
      </c>
      <c r="G218" s="86" t="str">
        <f>IF(csv!L209="","",csv!L209)</f>
        <v>50:28</v>
      </c>
      <c r="H218" s="86" t="str">
        <f>IF(csv!M209="","",csv!M209)</f>
        <v>0</v>
      </c>
      <c r="I218" s="36" t="s">
        <v>0</v>
      </c>
      <c r="J218" s="36" t="str">
        <f>IF(csv!O209="","",csv!O209)</f>
        <v>Vihor</v>
      </c>
      <c r="K218" s="36" t="str">
        <f>IF(csv!P209="","",csv!P209)</f>
        <v>OK Vihor</v>
      </c>
      <c r="L218" s="36" t="s">
        <v>0</v>
      </c>
      <c r="M218" s="79" t="str">
        <f>IF(csv!Q209="","",csv!Q209)</f>
        <v>CRO</v>
      </c>
      <c r="N218" s="57" t="s">
        <v>0</v>
      </c>
      <c r="O218" s="62" t="str">
        <f>IF(csv!E209="","",csv!S209)</f>
        <v>Ž45</v>
      </c>
      <c r="P218" s="86">
        <f>IF(O218="","",IF(COUNTIF(O$11:O217,O218)=0,P217+1,P217))</f>
        <v>20</v>
      </c>
      <c r="Q218" s="102">
        <f t="shared" si="206"/>
        <v>116</v>
      </c>
      <c r="R218" s="103" t="str" cm="1">
        <f t="array" ref="R218">IF(S218="","",INDEX(natjecanjeStaze_naziv,MATCH(S218,natjecanjeStaze_stazaId,0)))</f>
        <v>M55 – Ž45</v>
      </c>
      <c r="S218" s="63">
        <f t="shared" si="207"/>
        <v>1012</v>
      </c>
      <c r="T218" s="57" t="s">
        <v>0</v>
      </c>
      <c r="U218" s="191" t="str">
        <f t="shared" si="208"/>
        <v>Ž45</v>
      </c>
      <c r="V218" s="57" t="s">
        <v>0</v>
      </c>
      <c r="W218" s="62" t="str">
        <f t="shared" si="232"/>
        <v>CRO</v>
      </c>
      <c r="X218" s="86">
        <f t="shared" si="209"/>
        <v>1</v>
      </c>
      <c r="Y218" s="36" t="str">
        <f t="shared" si="233"/>
        <v/>
      </c>
      <c r="Z218" s="79" t="str">
        <f>IF(Y218="","",MAX(Z$11:Z217)+1)</f>
        <v/>
      </c>
      <c r="AA218" s="57" t="s">
        <v>0</v>
      </c>
      <c r="AB218" s="149"/>
      <c r="AC218" s="57" t="s">
        <v>0</v>
      </c>
      <c r="AD218" s="23" t="str">
        <f t="shared" si="234"/>
        <v/>
      </c>
      <c r="AE218" s="57" t="s">
        <v>0</v>
      </c>
      <c r="AF218" s="191" t="str">
        <f t="shared" si="235"/>
        <v>CRO</v>
      </c>
      <c r="AG218" s="57" t="s">
        <v>0</v>
      </c>
      <c r="AH218" s="62" t="str">
        <f t="shared" si="236"/>
        <v>Vihor</v>
      </c>
      <c r="AI218" s="36" t="str">
        <f t="shared" si="237"/>
        <v>OK Vihor</v>
      </c>
      <c r="AJ218" s="86" t="str">
        <f t="shared" si="210"/>
        <v/>
      </c>
      <c r="AK218" s="36" t="str" cm="1">
        <f t="array" ref="AK218">IF(AJ218="",""&amp;AI218,IF(AJ218="NEMA",AI218,INDEX(klub_naziv,MATCH(INDEX(klubAlias_klubId,AJ218),klub_id,0))))</f>
        <v>OK Vihor</v>
      </c>
      <c r="AL218" s="36" t="str" cm="1">
        <f t="array" ref="AL218">IFERROR(INDEX(registarNatjecatelji,CG218,4),"")</f>
        <v>OK Vihor</v>
      </c>
      <c r="AM218" s="105" t="str">
        <f t="shared" si="238"/>
        <v/>
      </c>
      <c r="AN218" s="79" t="str">
        <f t="shared" si="239"/>
        <v>OK Vihor</v>
      </c>
      <c r="AO218" s="57" t="s">
        <v>0</v>
      </c>
      <c r="AP218" s="95" t="str">
        <f>IF(AJ218&lt;&gt;"NEMA","",IF(IFERROR(MATCH(AI218,AI$11:AI217,0),0)&lt;&gt;0,"",AI218))</f>
        <v/>
      </c>
      <c r="AQ218" s="57" t="s">
        <v>0</v>
      </c>
      <c r="AR218" s="149"/>
      <c r="AS218" s="57" t="s">
        <v>0</v>
      </c>
      <c r="AT218" s="62" t="str">
        <f t="shared" si="240"/>
        <v/>
      </c>
      <c r="AU218" s="36" t="str">
        <f>IF(AT218="","",MAX(AU$11:AU217)+1)</f>
        <v/>
      </c>
      <c r="AV218" s="36" t="str">
        <f t="shared" si="241"/>
        <v/>
      </c>
      <c r="AW218" s="36" t="str">
        <f t="shared" si="242"/>
        <v/>
      </c>
      <c r="AX218" s="36" t="str">
        <f>IF(AR218="","",MAX(AX$11:AX217)+1)</f>
        <v/>
      </c>
      <c r="AY218" s="103" t="str">
        <f t="shared" si="243"/>
        <v/>
      </c>
      <c r="AZ218" s="79" t="str">
        <f t="shared" si="244"/>
        <v/>
      </c>
      <c r="BA218" s="57" t="s">
        <v>0</v>
      </c>
      <c r="BB218" s="23" t="str">
        <f t="shared" si="245"/>
        <v/>
      </c>
      <c r="BC218" s="57" t="s">
        <v>0</v>
      </c>
      <c r="BD218" s="191" t="str">
        <f t="shared" si="246"/>
        <v>OK Vihor</v>
      </c>
      <c r="BE218" s="57" t="s">
        <v>0</v>
      </c>
      <c r="BF218" s="68" t="str">
        <f t="shared" si="247"/>
        <v>50:28</v>
      </c>
      <c r="BG218" s="102" t="str">
        <f t="shared" si="248"/>
        <v>0</v>
      </c>
      <c r="BH218" s="238">
        <f t="shared" si="249"/>
        <v>3028</v>
      </c>
      <c r="BI218" s="239">
        <f t="shared" si="211"/>
        <v>1</v>
      </c>
      <c r="BJ218" s="57" t="s">
        <v>0</v>
      </c>
      <c r="BK218" s="62" t="str">
        <f t="shared" si="250"/>
        <v>Neda</v>
      </c>
      <c r="BL218" s="36" t="str">
        <f t="shared" si="251"/>
        <v>Gobec</v>
      </c>
      <c r="BM218" s="86">
        <f t="shared" si="212"/>
        <v>1913</v>
      </c>
      <c r="BN218" s="86" t="str">
        <f t="shared" si="213"/>
        <v/>
      </c>
      <c r="BO218" s="36" t="str">
        <f t="shared" si="214"/>
        <v>Neda</v>
      </c>
      <c r="BP218" s="79" t="str">
        <f t="shared" si="215"/>
        <v>Gobec</v>
      </c>
      <c r="BQ218" s="57" t="s">
        <v>0</v>
      </c>
      <c r="BR218" s="95" t="str">
        <f t="shared" si="216"/>
        <v/>
      </c>
      <c r="BS218" s="57" t="s">
        <v>0</v>
      </c>
      <c r="BT218" s="23" t="str">
        <f>IF(OR(BB218&lt;&gt;"NEMA",BR218&lt;&gt;""),"","SELECT '"&amp;BA218&amp;"',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8" s="57" t="s">
        <v>0</v>
      </c>
      <c r="BV218" s="172"/>
      <c r="BW218" s="172"/>
      <c r="BX218" s="172"/>
      <c r="BY218" s="57" t="s">
        <v>0</v>
      </c>
      <c r="BZ218" s="62" t="str">
        <f t="shared" si="217"/>
        <v>Neda – Gobec – OK Vihor – Ž45</v>
      </c>
      <c r="CA218" s="63">
        <f t="shared" si="252"/>
        <v>669</v>
      </c>
      <c r="CB218" s="57" t="s">
        <v>0</v>
      </c>
      <c r="CC218" s="62" t="str">
        <f t="shared" si="218"/>
        <v>Neda – Gobec – OK Vihor</v>
      </c>
      <c r="CD218" s="63">
        <f t="shared" si="253"/>
        <v>669</v>
      </c>
      <c r="CE218" s="57" t="s">
        <v>0</v>
      </c>
      <c r="CF218" s="62" t="str">
        <f t="shared" si="219"/>
        <v>Neda – Gobec</v>
      </c>
      <c r="CG218" s="63">
        <f t="shared" si="254"/>
        <v>669</v>
      </c>
      <c r="CH218" s="57" t="s">
        <v>0</v>
      </c>
      <c r="CI218" s="68">
        <f t="shared" si="255"/>
        <v>669</v>
      </c>
      <c r="CJ218" s="86" cm="1">
        <f t="array" ref="CJ218">IF(CI218="","",INDEX(imePrezime_id,CI218,0))</f>
        <v>1913</v>
      </c>
      <c r="CK218" s="63" t="str">
        <f t="shared" si="220"/>
        <v/>
      </c>
      <c r="CL218" s="57" t="s">
        <v>0</v>
      </c>
      <c r="CM218" s="23" t="str">
        <f t="shared" si="221"/>
        <v/>
      </c>
      <c r="CN218" s="57" t="s">
        <v>0</v>
      </c>
      <c r="CO218" s="149"/>
      <c r="CP218" s="57" t="s">
        <v>0</v>
      </c>
      <c r="CQ218" s="62" t="str">
        <f t="shared" si="222"/>
        <v/>
      </c>
      <c r="CR218" s="86" t="str">
        <f>IF(CO218="","",MAX(CR$11:CR217)+1)</f>
        <v/>
      </c>
      <c r="CS218" s="63" t="str">
        <f t="shared" si="223"/>
        <v/>
      </c>
      <c r="CT218" s="57" t="s">
        <v>0</v>
      </c>
      <c r="CU218" s="23" t="str">
        <f t="shared" si="256"/>
        <v/>
      </c>
      <c r="CV218" s="57" t="s">
        <v>0</v>
      </c>
      <c r="CW218" s="72" t="str">
        <f>IF(AND(CG218="NEMA",CK218=""),MAX(CW$11:CW217)+1,"")</f>
        <v/>
      </c>
      <c r="CX218" t="s">
        <v>0</v>
      </c>
      <c r="CY218" s="152" t="str">
        <f t="shared" si="224"/>
        <v>Ž</v>
      </c>
      <c r="CZ218" t="s">
        <v>0</v>
      </c>
      <c r="DA218" s="62" t="str">
        <f t="shared" si="225"/>
        <v/>
      </c>
      <c r="DB218" s="79" t="str">
        <f t="shared" si="226"/>
        <v/>
      </c>
      <c r="DC218" t="s">
        <v>0</v>
      </c>
      <c r="DD218" s="23" t="str">
        <f t="shared" si="257"/>
        <v/>
      </c>
      <c r="DE218" s="57" t="s">
        <v>0</v>
      </c>
      <c r="DF218" s="95" t="str">
        <f t="shared" si="227"/>
        <v>ime-pre-klu-kat</v>
      </c>
      <c r="DG218" s="57" t="s">
        <v>0</v>
      </c>
      <c r="DH218" s="68">
        <f>IF(BZ218="","",MAX(DH$11:DH217)+1)</f>
        <v>1172</v>
      </c>
      <c r="DI218" s="86">
        <f t="shared" si="228"/>
        <v>1012</v>
      </c>
      <c r="DJ218" s="86">
        <f t="shared" si="258"/>
        <v>1913</v>
      </c>
      <c r="DK218" s="86">
        <f t="shared" si="229"/>
        <v>3028</v>
      </c>
      <c r="DL218" s="86">
        <f t="shared" si="230"/>
        <v>1</v>
      </c>
      <c r="DM218" s="86">
        <f t="shared" si="231"/>
        <v>1</v>
      </c>
      <c r="DN218" s="86">
        <f t="shared" si="259"/>
        <v>1</v>
      </c>
      <c r="DO218" s="86"/>
      <c r="DP218" s="86"/>
      <c r="DQ218" s="86"/>
      <c r="DR218" s="63" t="e">
        <f>IF(#REF!="","",#REF!)</f>
        <v>#REF!</v>
      </c>
      <c r="DS218" s="57" t="s">
        <v>0</v>
      </c>
    </row>
    <row r="219" spans="1:123" x14ac:dyDescent="0.25">
      <c r="A219" t="s">
        <v>0</v>
      </c>
      <c r="B219" s="62" t="str">
        <f>IF(csv!E210="","",csv!S210)</f>
        <v>Ž45</v>
      </c>
      <c r="C219" s="36" t="s">
        <v>0</v>
      </c>
      <c r="D219" s="36" t="str">
        <f>IF(csv!E210="","",csv!E210)</f>
        <v>Srebrenka</v>
      </c>
      <c r="E219" s="36" t="str">
        <f>IF(csv!D210="","",csv!D210)</f>
        <v>Vuk</v>
      </c>
      <c r="F219" s="36" t="s">
        <v>0</v>
      </c>
      <c r="G219" s="86" t="str">
        <f>IF(csv!L210="","",csv!L210)</f>
        <v>52:03</v>
      </c>
      <c r="H219" s="86" t="str">
        <f>IF(csv!M210="","",csv!M210)</f>
        <v>0</v>
      </c>
      <c r="I219" s="36" t="s">
        <v>0</v>
      </c>
      <c r="J219" s="36" t="str">
        <f>IF(csv!O210="","",csv!O210)</f>
        <v>KAP</v>
      </c>
      <c r="K219" s="36" t="str">
        <f>IF(csv!P210="","",csv!P210)</f>
        <v>OK Kapela</v>
      </c>
      <c r="L219" s="36" t="s">
        <v>0</v>
      </c>
      <c r="M219" s="79" t="str">
        <f>IF(csv!Q210="","",csv!Q210)</f>
        <v>CRO</v>
      </c>
      <c r="N219" s="57" t="s">
        <v>0</v>
      </c>
      <c r="O219" s="62" t="str">
        <f>IF(csv!E210="","",csv!S210)</f>
        <v>Ž45</v>
      </c>
      <c r="P219" s="86">
        <f>IF(O219="","",IF(COUNTIF(O$11:O218,O219)=0,P218+1,P218))</f>
        <v>20</v>
      </c>
      <c r="Q219" s="102">
        <f t="shared" si="206"/>
        <v>116</v>
      </c>
      <c r="R219" s="103" t="str" cm="1">
        <f t="array" ref="R219">IF(S219="","",INDEX(natjecanjeStaze_naziv,MATCH(S219,natjecanjeStaze_stazaId,0)))</f>
        <v>M55 – Ž45</v>
      </c>
      <c r="S219" s="63">
        <f t="shared" si="207"/>
        <v>1012</v>
      </c>
      <c r="T219" s="57" t="s">
        <v>0</v>
      </c>
      <c r="U219" s="191" t="str">
        <f t="shared" si="208"/>
        <v>Ž45</v>
      </c>
      <c r="V219" s="57" t="s">
        <v>0</v>
      </c>
      <c r="W219" s="62" t="str">
        <f t="shared" si="232"/>
        <v>CRO</v>
      </c>
      <c r="X219" s="86">
        <f t="shared" si="209"/>
        <v>1</v>
      </c>
      <c r="Y219" s="36" t="str">
        <f t="shared" si="233"/>
        <v/>
      </c>
      <c r="Z219" s="79" t="str">
        <f>IF(Y219="","",MAX(Z$11:Z218)+1)</f>
        <v/>
      </c>
      <c r="AA219" s="57" t="s">
        <v>0</v>
      </c>
      <c r="AB219" s="149"/>
      <c r="AC219" s="57" t="s">
        <v>0</v>
      </c>
      <c r="AD219" s="23" t="str">
        <f t="shared" si="234"/>
        <v/>
      </c>
      <c r="AE219" s="57" t="s">
        <v>0</v>
      </c>
      <c r="AF219" s="191" t="str">
        <f t="shared" si="235"/>
        <v>CRO</v>
      </c>
      <c r="AG219" s="57" t="s">
        <v>0</v>
      </c>
      <c r="AH219" s="62" t="str">
        <f t="shared" si="236"/>
        <v>KAP</v>
      </c>
      <c r="AI219" s="36" t="str">
        <f t="shared" si="237"/>
        <v>OK Kapela</v>
      </c>
      <c r="AJ219" s="86" t="str">
        <f t="shared" si="210"/>
        <v/>
      </c>
      <c r="AK219" s="36" t="str" cm="1">
        <f t="array" ref="AK219">IF(AJ219="",""&amp;AI219,IF(AJ219="NEMA",AI219,INDEX(klub_naziv,MATCH(INDEX(klubAlias_klubId,AJ219),klub_id,0))))</f>
        <v>OK Kapela</v>
      </c>
      <c r="AL219" s="36" t="str" cm="1">
        <f t="array" ref="AL219">IFERROR(INDEX(registarNatjecatelji,CG219,4),"")</f>
        <v>OK Kapela</v>
      </c>
      <c r="AM219" s="105" t="str">
        <f t="shared" si="238"/>
        <v/>
      </c>
      <c r="AN219" s="79" t="str">
        <f t="shared" si="239"/>
        <v>OK Kapela</v>
      </c>
      <c r="AO219" s="57" t="s">
        <v>0</v>
      </c>
      <c r="AP219" s="95" t="str">
        <f>IF(AJ219&lt;&gt;"NEMA","",IF(IFERROR(MATCH(AI219,AI$11:AI218,0),0)&lt;&gt;0,"",AI219))</f>
        <v/>
      </c>
      <c r="AQ219" s="57" t="s">
        <v>0</v>
      </c>
      <c r="AR219" s="149"/>
      <c r="AS219" s="57" t="s">
        <v>0</v>
      </c>
      <c r="AT219" s="62" t="str">
        <f t="shared" si="240"/>
        <v/>
      </c>
      <c r="AU219" s="36" t="str">
        <f>IF(AT219="","",MAX(AU$11:AU218)+1)</f>
        <v/>
      </c>
      <c r="AV219" s="36" t="str">
        <f t="shared" si="241"/>
        <v/>
      </c>
      <c r="AW219" s="36" t="str">
        <f t="shared" si="242"/>
        <v/>
      </c>
      <c r="AX219" s="36" t="str">
        <f>IF(AR219="","",MAX(AX$11:AX218)+1)</f>
        <v/>
      </c>
      <c r="AY219" s="103" t="str">
        <f t="shared" si="243"/>
        <v/>
      </c>
      <c r="AZ219" s="79" t="str">
        <f t="shared" si="244"/>
        <v/>
      </c>
      <c r="BA219" s="57" t="s">
        <v>0</v>
      </c>
      <c r="BB219" s="23" t="str">
        <f t="shared" si="245"/>
        <v/>
      </c>
      <c r="BC219" s="57" t="s">
        <v>0</v>
      </c>
      <c r="BD219" s="191" t="str">
        <f t="shared" si="246"/>
        <v>OK Kapela</v>
      </c>
      <c r="BE219" s="57" t="s">
        <v>0</v>
      </c>
      <c r="BF219" s="68" t="str">
        <f t="shared" si="247"/>
        <v>52:03</v>
      </c>
      <c r="BG219" s="102" t="str">
        <f t="shared" si="248"/>
        <v>0</v>
      </c>
      <c r="BH219" s="238">
        <f t="shared" si="249"/>
        <v>3123</v>
      </c>
      <c r="BI219" s="239">
        <f t="shared" si="211"/>
        <v>1</v>
      </c>
      <c r="BJ219" s="57" t="s">
        <v>0</v>
      </c>
      <c r="BK219" s="62" t="str">
        <f t="shared" si="250"/>
        <v>Srebrenka</v>
      </c>
      <c r="BL219" s="36" t="str">
        <f t="shared" si="251"/>
        <v>Vuk</v>
      </c>
      <c r="BM219" s="86">
        <f t="shared" si="212"/>
        <v>1053</v>
      </c>
      <c r="BN219" s="86" t="str">
        <f t="shared" si="213"/>
        <v/>
      </c>
      <c r="BO219" s="36" t="str">
        <f t="shared" si="214"/>
        <v>Srebrenka</v>
      </c>
      <c r="BP219" s="79" t="str">
        <f t="shared" si="215"/>
        <v>Vuk</v>
      </c>
      <c r="BQ219" s="57" t="s">
        <v>0</v>
      </c>
      <c r="BR219" s="95" t="str">
        <f t="shared" si="216"/>
        <v/>
      </c>
      <c r="BS219" s="57" t="s">
        <v>0</v>
      </c>
      <c r="BT219" s="23" t="str">
        <f>IF(OR(BB219&lt;&gt;"NEMA",BR219&lt;&gt;""),"","SELECT '"&amp;BA219&amp;"',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19" s="57" t="s">
        <v>0</v>
      </c>
      <c r="BV219" s="172"/>
      <c r="BW219" s="172"/>
      <c r="BX219" s="172"/>
      <c r="BY219" s="57" t="s">
        <v>0</v>
      </c>
      <c r="BZ219" s="62" t="str">
        <f t="shared" si="217"/>
        <v>Srebrenka – Vuk – OK Kapela – Ž45</v>
      </c>
      <c r="CA219" s="63">
        <f t="shared" si="252"/>
        <v>323</v>
      </c>
      <c r="CB219" s="57" t="s">
        <v>0</v>
      </c>
      <c r="CC219" s="62" t="str">
        <f t="shared" si="218"/>
        <v>Srebrenka – Vuk – OK Kapela</v>
      </c>
      <c r="CD219" s="63">
        <f t="shared" si="253"/>
        <v>323</v>
      </c>
      <c r="CE219" s="57" t="s">
        <v>0</v>
      </c>
      <c r="CF219" s="62" t="str">
        <f t="shared" si="219"/>
        <v>Srebrenka – Vuk</v>
      </c>
      <c r="CG219" s="63">
        <f t="shared" si="254"/>
        <v>323</v>
      </c>
      <c r="CH219" s="57" t="s">
        <v>0</v>
      </c>
      <c r="CI219" s="68">
        <f t="shared" si="255"/>
        <v>323</v>
      </c>
      <c r="CJ219" s="86" cm="1">
        <f t="array" ref="CJ219">IF(CI219="","",INDEX(imePrezime_id,CI219,0))</f>
        <v>1053</v>
      </c>
      <c r="CK219" s="63" t="str">
        <f t="shared" si="220"/>
        <v/>
      </c>
      <c r="CL219" s="57" t="s">
        <v>0</v>
      </c>
      <c r="CM219" s="23" t="str">
        <f t="shared" si="221"/>
        <v/>
      </c>
      <c r="CN219" s="57" t="s">
        <v>0</v>
      </c>
      <c r="CO219" s="149"/>
      <c r="CP219" s="57" t="s">
        <v>0</v>
      </c>
      <c r="CQ219" s="62" t="str">
        <f t="shared" si="222"/>
        <v/>
      </c>
      <c r="CR219" s="86" t="str">
        <f>IF(CO219="","",MAX(CR$11:CR218)+1)</f>
        <v/>
      </c>
      <c r="CS219" s="63" t="str">
        <f t="shared" si="223"/>
        <v/>
      </c>
      <c r="CT219" s="57" t="s">
        <v>0</v>
      </c>
      <c r="CU219" s="23" t="str">
        <f t="shared" si="256"/>
        <v/>
      </c>
      <c r="CV219" s="57" t="s">
        <v>0</v>
      </c>
      <c r="CW219" s="72" t="str">
        <f>IF(AND(CG219="NEMA",CK219=""),MAX(CW$11:CW218)+1,"")</f>
        <v/>
      </c>
      <c r="CX219" t="s">
        <v>0</v>
      </c>
      <c r="CY219" s="152" t="str">
        <f t="shared" si="224"/>
        <v>Ž</v>
      </c>
      <c r="CZ219" t="s">
        <v>0</v>
      </c>
      <c r="DA219" s="62" t="str">
        <f t="shared" si="225"/>
        <v/>
      </c>
      <c r="DB219" s="79" t="str">
        <f t="shared" si="226"/>
        <v/>
      </c>
      <c r="DC219" t="s">
        <v>0</v>
      </c>
      <c r="DD219" s="23" t="str">
        <f t="shared" si="257"/>
        <v/>
      </c>
      <c r="DE219" s="57" t="s">
        <v>0</v>
      </c>
      <c r="DF219" s="95" t="str">
        <f t="shared" si="227"/>
        <v>ime-pre-klu-kat</v>
      </c>
      <c r="DG219" s="57" t="s">
        <v>0</v>
      </c>
      <c r="DH219" s="68">
        <f>IF(BZ219="","",MAX(DH$11:DH218)+1)</f>
        <v>1173</v>
      </c>
      <c r="DI219" s="86">
        <f t="shared" si="228"/>
        <v>1012</v>
      </c>
      <c r="DJ219" s="86">
        <f t="shared" si="258"/>
        <v>1053</v>
      </c>
      <c r="DK219" s="86">
        <f t="shared" si="229"/>
        <v>3123</v>
      </c>
      <c r="DL219" s="86">
        <f t="shared" si="230"/>
        <v>1</v>
      </c>
      <c r="DM219" s="86">
        <f t="shared" si="231"/>
        <v>1</v>
      </c>
      <c r="DN219" s="86">
        <f t="shared" si="259"/>
        <v>1</v>
      </c>
      <c r="DO219" s="86"/>
      <c r="DP219" s="86"/>
      <c r="DQ219" s="86"/>
      <c r="DR219" s="63" t="e">
        <f>IF(#REF!="","",#REF!)</f>
        <v>#REF!</v>
      </c>
      <c r="DS219" s="57" t="s">
        <v>0</v>
      </c>
    </row>
    <row r="220" spans="1:123" x14ac:dyDescent="0.25">
      <c r="A220" t="s">
        <v>0</v>
      </c>
      <c r="B220" s="62" t="str">
        <f>IF(csv!E211="","",csv!S211)</f>
        <v>Ž45</v>
      </c>
      <c r="C220" s="36" t="s">
        <v>0</v>
      </c>
      <c r="D220" s="36" t="str">
        <f>IF(csv!E211="","",csv!E211)</f>
        <v>Marija</v>
      </c>
      <c r="E220" s="36" t="str">
        <f>IF(csv!D211="","",csv!D211)</f>
        <v>Jazvić Mioković</v>
      </c>
      <c r="F220" s="36" t="s">
        <v>0</v>
      </c>
      <c r="G220" s="86" t="str">
        <f>IF(csv!L211="","",csv!L211)</f>
        <v>52:33</v>
      </c>
      <c r="H220" s="86" t="str">
        <f>IF(csv!M211="","",csv!M211)</f>
        <v>0</v>
      </c>
      <c r="I220" s="36" t="s">
        <v>0</v>
      </c>
      <c r="J220" s="36" t="str">
        <f>IF(csv!O211="","",csv!O211)</f>
        <v>KAP</v>
      </c>
      <c r="K220" s="36" t="str">
        <f>IF(csv!P211="","",csv!P211)</f>
        <v>OK Kapela</v>
      </c>
      <c r="L220" s="36" t="s">
        <v>0</v>
      </c>
      <c r="M220" s="79" t="str">
        <f>IF(csv!Q211="","",csv!Q211)</f>
        <v>CRO</v>
      </c>
      <c r="N220" s="57" t="s">
        <v>0</v>
      </c>
      <c r="O220" s="62" t="str">
        <f>IF(csv!E211="","",csv!S211)</f>
        <v>Ž45</v>
      </c>
      <c r="P220" s="86">
        <f>IF(O220="","",IF(COUNTIF(O$11:O219,O220)=0,P219+1,P219))</f>
        <v>20</v>
      </c>
      <c r="Q220" s="102">
        <f t="shared" si="206"/>
        <v>116</v>
      </c>
      <c r="R220" s="103" t="str" cm="1">
        <f t="array" ref="R220">IF(S220="","",INDEX(natjecanjeStaze_naziv,MATCH(S220,natjecanjeStaze_stazaId,0)))</f>
        <v>M55 – Ž45</v>
      </c>
      <c r="S220" s="63">
        <f t="shared" si="207"/>
        <v>1012</v>
      </c>
      <c r="T220" s="57" t="s">
        <v>0</v>
      </c>
      <c r="U220" s="191" t="str">
        <f t="shared" si="208"/>
        <v>Ž45</v>
      </c>
      <c r="V220" s="57" t="s">
        <v>0</v>
      </c>
      <c r="W220" s="62" t="str">
        <f t="shared" si="232"/>
        <v>CRO</v>
      </c>
      <c r="X220" s="86">
        <f t="shared" si="209"/>
        <v>1</v>
      </c>
      <c r="Y220" s="36" t="str">
        <f t="shared" si="233"/>
        <v/>
      </c>
      <c r="Z220" s="79" t="str">
        <f>IF(Y220="","",MAX(Z$11:Z219)+1)</f>
        <v/>
      </c>
      <c r="AA220" s="57" t="s">
        <v>0</v>
      </c>
      <c r="AB220" s="149"/>
      <c r="AC220" s="57" t="s">
        <v>0</v>
      </c>
      <c r="AD220" s="23" t="str">
        <f t="shared" si="234"/>
        <v/>
      </c>
      <c r="AE220" s="57" t="s">
        <v>0</v>
      </c>
      <c r="AF220" s="191" t="str">
        <f t="shared" si="235"/>
        <v>CRO</v>
      </c>
      <c r="AG220" s="57" t="s">
        <v>0</v>
      </c>
      <c r="AH220" s="62" t="str">
        <f t="shared" si="236"/>
        <v>KAP</v>
      </c>
      <c r="AI220" s="36" t="str">
        <f t="shared" si="237"/>
        <v>OK Kapela</v>
      </c>
      <c r="AJ220" s="86" t="str">
        <f t="shared" si="210"/>
        <v/>
      </c>
      <c r="AK220" s="36" t="str" cm="1">
        <f t="array" ref="AK220">IF(AJ220="",""&amp;AI220,IF(AJ220="NEMA",AI220,INDEX(klub_naziv,MATCH(INDEX(klubAlias_klubId,AJ220),klub_id,0))))</f>
        <v>OK Kapela</v>
      </c>
      <c r="AL220" s="36" t="str" cm="1">
        <f t="array" ref="AL220">IFERROR(INDEX(registarNatjecatelji,CG220,4),"")</f>
        <v>OK Kapela</v>
      </c>
      <c r="AM220" s="105" t="str">
        <f t="shared" si="238"/>
        <v/>
      </c>
      <c r="AN220" s="79" t="str">
        <f t="shared" si="239"/>
        <v>OK Kapela</v>
      </c>
      <c r="AO220" s="57" t="s">
        <v>0</v>
      </c>
      <c r="AP220" s="95" t="str">
        <f>IF(AJ220&lt;&gt;"NEMA","",IF(IFERROR(MATCH(AI220,AI$11:AI219,0),0)&lt;&gt;0,"",AI220))</f>
        <v/>
      </c>
      <c r="AQ220" s="57" t="s">
        <v>0</v>
      </c>
      <c r="AR220" s="149"/>
      <c r="AS220" s="57" t="s">
        <v>0</v>
      </c>
      <c r="AT220" s="62" t="str">
        <f t="shared" si="240"/>
        <v/>
      </c>
      <c r="AU220" s="36" t="str">
        <f>IF(AT220="","",MAX(AU$11:AU219)+1)</f>
        <v/>
      </c>
      <c r="AV220" s="36" t="str">
        <f t="shared" si="241"/>
        <v/>
      </c>
      <c r="AW220" s="36" t="str">
        <f t="shared" si="242"/>
        <v/>
      </c>
      <c r="AX220" s="36" t="str">
        <f>IF(AR220="","",MAX(AX$11:AX219)+1)</f>
        <v/>
      </c>
      <c r="AY220" s="103" t="str">
        <f t="shared" si="243"/>
        <v/>
      </c>
      <c r="AZ220" s="79" t="str">
        <f t="shared" si="244"/>
        <v/>
      </c>
      <c r="BA220" s="57" t="s">
        <v>0</v>
      </c>
      <c r="BB220" s="23" t="str">
        <f t="shared" si="245"/>
        <v/>
      </c>
      <c r="BC220" s="57" t="s">
        <v>0</v>
      </c>
      <c r="BD220" s="191" t="str">
        <f t="shared" si="246"/>
        <v>OK Kapela</v>
      </c>
      <c r="BE220" s="57" t="s">
        <v>0</v>
      </c>
      <c r="BF220" s="68" t="str">
        <f t="shared" si="247"/>
        <v>52:33</v>
      </c>
      <c r="BG220" s="102" t="str">
        <f t="shared" si="248"/>
        <v>0</v>
      </c>
      <c r="BH220" s="238">
        <f t="shared" si="249"/>
        <v>3153</v>
      </c>
      <c r="BI220" s="239">
        <f t="shared" si="211"/>
        <v>1</v>
      </c>
      <c r="BJ220" s="57" t="s">
        <v>0</v>
      </c>
      <c r="BK220" s="62" t="str">
        <f t="shared" si="250"/>
        <v>Marija</v>
      </c>
      <c r="BL220" s="36" t="str">
        <f t="shared" si="251"/>
        <v>Jazvić Mioković</v>
      </c>
      <c r="BM220" s="86">
        <f t="shared" si="212"/>
        <v>1128</v>
      </c>
      <c r="BN220" s="86" t="str">
        <f t="shared" si="213"/>
        <v/>
      </c>
      <c r="BO220" s="36" t="str">
        <f t="shared" si="214"/>
        <v>Marija</v>
      </c>
      <c r="BP220" s="79" t="str">
        <f t="shared" si="215"/>
        <v>Jazvić Mioković</v>
      </c>
      <c r="BQ220" s="57" t="s">
        <v>0</v>
      </c>
      <c r="BR220" s="95" t="str">
        <f t="shared" si="216"/>
        <v/>
      </c>
      <c r="BS220" s="57" t="s">
        <v>0</v>
      </c>
      <c r="BT220" s="23" t="str">
        <f>IF(OR(BB220&lt;&gt;"NEMA",BR220&lt;&gt;""),"","SELECT '"&amp;BA220&amp;"',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0" s="57" t="s">
        <v>0</v>
      </c>
      <c r="BV220" s="172"/>
      <c r="BW220" s="172"/>
      <c r="BX220" s="172"/>
      <c r="BY220" s="57" t="s">
        <v>0</v>
      </c>
      <c r="BZ220" s="62" t="str">
        <f t="shared" si="217"/>
        <v>Marija – Jazvić Mioković – OK Kapela – Ž45</v>
      </c>
      <c r="CA220" s="63">
        <f t="shared" si="252"/>
        <v>255</v>
      </c>
      <c r="CB220" s="57" t="s">
        <v>0</v>
      </c>
      <c r="CC220" s="62" t="str">
        <f t="shared" si="218"/>
        <v>Marija – Jazvić Mioković – OK Kapela</v>
      </c>
      <c r="CD220" s="63">
        <f t="shared" si="253"/>
        <v>255</v>
      </c>
      <c r="CE220" s="57" t="s">
        <v>0</v>
      </c>
      <c r="CF220" s="62" t="str">
        <f t="shared" si="219"/>
        <v>Marija – Jazvić Mioković</v>
      </c>
      <c r="CG220" s="63">
        <f t="shared" si="254"/>
        <v>255</v>
      </c>
      <c r="CH220" s="57" t="s">
        <v>0</v>
      </c>
      <c r="CI220" s="68">
        <f t="shared" si="255"/>
        <v>255</v>
      </c>
      <c r="CJ220" s="86" cm="1">
        <f t="array" ref="CJ220">IF(CI220="","",INDEX(imePrezime_id,CI220,0))</f>
        <v>1128</v>
      </c>
      <c r="CK220" s="63" t="str">
        <f t="shared" si="220"/>
        <v/>
      </c>
      <c r="CL220" s="57" t="s">
        <v>0</v>
      </c>
      <c r="CM220" s="23" t="str">
        <f t="shared" si="221"/>
        <v/>
      </c>
      <c r="CN220" s="57" t="s">
        <v>0</v>
      </c>
      <c r="CO220" s="149"/>
      <c r="CP220" s="57" t="s">
        <v>0</v>
      </c>
      <c r="CQ220" s="62" t="str">
        <f t="shared" si="222"/>
        <v/>
      </c>
      <c r="CR220" s="86" t="str">
        <f>IF(CO220="","",MAX(CR$11:CR219)+1)</f>
        <v/>
      </c>
      <c r="CS220" s="63" t="str">
        <f t="shared" si="223"/>
        <v/>
      </c>
      <c r="CT220" s="57" t="s">
        <v>0</v>
      </c>
      <c r="CU220" s="23" t="str">
        <f t="shared" si="256"/>
        <v/>
      </c>
      <c r="CV220" s="57" t="s">
        <v>0</v>
      </c>
      <c r="CW220" s="72" t="str">
        <f>IF(AND(CG220="NEMA",CK220=""),MAX(CW$11:CW219)+1,"")</f>
        <v/>
      </c>
      <c r="CX220" t="s">
        <v>0</v>
      </c>
      <c r="CY220" s="152" t="str">
        <f t="shared" si="224"/>
        <v>Ž</v>
      </c>
      <c r="CZ220" t="s">
        <v>0</v>
      </c>
      <c r="DA220" s="62" t="str">
        <f t="shared" si="225"/>
        <v/>
      </c>
      <c r="DB220" s="79" t="str">
        <f t="shared" si="226"/>
        <v/>
      </c>
      <c r="DC220" t="s">
        <v>0</v>
      </c>
      <c r="DD220" s="23" t="str">
        <f t="shared" si="257"/>
        <v/>
      </c>
      <c r="DE220" s="57" t="s">
        <v>0</v>
      </c>
      <c r="DF220" s="95" t="str">
        <f t="shared" si="227"/>
        <v>ime-pre-klu-kat</v>
      </c>
      <c r="DG220" s="57" t="s">
        <v>0</v>
      </c>
      <c r="DH220" s="68">
        <f>IF(BZ220="","",MAX(DH$11:DH219)+1)</f>
        <v>1174</v>
      </c>
      <c r="DI220" s="86">
        <f t="shared" si="228"/>
        <v>1012</v>
      </c>
      <c r="DJ220" s="86">
        <f t="shared" si="258"/>
        <v>1128</v>
      </c>
      <c r="DK220" s="86">
        <f t="shared" si="229"/>
        <v>3153</v>
      </c>
      <c r="DL220" s="86">
        <f t="shared" si="230"/>
        <v>1</v>
      </c>
      <c r="DM220" s="86">
        <f t="shared" si="231"/>
        <v>1</v>
      </c>
      <c r="DN220" s="86">
        <f t="shared" si="259"/>
        <v>1</v>
      </c>
      <c r="DO220" s="86"/>
      <c r="DP220" s="86"/>
      <c r="DQ220" s="86"/>
      <c r="DR220" s="63" t="e">
        <f>IF(#REF!="","",#REF!)</f>
        <v>#REF!</v>
      </c>
      <c r="DS220" s="57" t="s">
        <v>0</v>
      </c>
    </row>
    <row r="221" spans="1:123" x14ac:dyDescent="0.25">
      <c r="A221" t="s">
        <v>0</v>
      </c>
      <c r="B221" s="62" t="str">
        <f>IF(csv!E212="","",csv!S212)</f>
        <v>Ž45</v>
      </c>
      <c r="C221" s="36" t="s">
        <v>0</v>
      </c>
      <c r="D221" s="36" t="str">
        <f>IF(csv!E212="","",csv!E212)</f>
        <v>Marija</v>
      </c>
      <c r="E221" s="36" t="str">
        <f>IF(csv!D212="","",csv!D212)</f>
        <v>Schubert</v>
      </c>
      <c r="F221" s="36" t="s">
        <v>0</v>
      </c>
      <c r="G221" s="86" t="str">
        <f>IF(csv!L212="","",csv!L212)</f>
        <v>57:02</v>
      </c>
      <c r="H221" s="86" t="str">
        <f>IF(csv!M212="","",csv!M212)</f>
        <v>0</v>
      </c>
      <c r="I221" s="36" t="s">
        <v>0</v>
      </c>
      <c r="J221" s="36" t="str">
        <f>IF(csv!O212="","",csv!O212)</f>
        <v>OK Varaždin</v>
      </c>
      <c r="K221" s="36" t="str">
        <f>IF(csv!P212="","",csv!P212)</f>
        <v>OK Varaždin</v>
      </c>
      <c r="L221" s="36" t="s">
        <v>0</v>
      </c>
      <c r="M221" s="79" t="str">
        <f>IF(csv!Q212="","",csv!Q212)</f>
        <v>CRO</v>
      </c>
      <c r="N221" s="57" t="s">
        <v>0</v>
      </c>
      <c r="O221" s="62" t="str">
        <f>IF(csv!E212="","",csv!S212)</f>
        <v>Ž45</v>
      </c>
      <c r="P221" s="86">
        <f>IF(O221="","",IF(COUNTIF(O$11:O220,O221)=0,P220+1,P220))</f>
        <v>20</v>
      </c>
      <c r="Q221" s="102">
        <f t="shared" si="206"/>
        <v>116</v>
      </c>
      <c r="R221" s="103" t="str" cm="1">
        <f t="array" ref="R221">IF(S221="","",INDEX(natjecanjeStaze_naziv,MATCH(S221,natjecanjeStaze_stazaId,0)))</f>
        <v>M55 – Ž45</v>
      </c>
      <c r="S221" s="63">
        <f t="shared" si="207"/>
        <v>1012</v>
      </c>
      <c r="T221" s="57" t="s">
        <v>0</v>
      </c>
      <c r="U221" s="191" t="str">
        <f t="shared" si="208"/>
        <v>Ž45</v>
      </c>
      <c r="V221" s="57" t="s">
        <v>0</v>
      </c>
      <c r="W221" s="62" t="str">
        <f t="shared" si="232"/>
        <v>CRO</v>
      </c>
      <c r="X221" s="86">
        <f t="shared" si="209"/>
        <v>1</v>
      </c>
      <c r="Y221" s="36" t="str">
        <f t="shared" si="233"/>
        <v/>
      </c>
      <c r="Z221" s="79" t="str">
        <f>IF(Y221="","",MAX(Z$11:Z220)+1)</f>
        <v/>
      </c>
      <c r="AA221" s="57" t="s">
        <v>0</v>
      </c>
      <c r="AB221" s="149"/>
      <c r="AC221" s="57" t="s">
        <v>0</v>
      </c>
      <c r="AD221" s="23" t="str">
        <f t="shared" si="234"/>
        <v/>
      </c>
      <c r="AE221" s="57" t="s">
        <v>0</v>
      </c>
      <c r="AF221" s="191" t="str">
        <f t="shared" si="235"/>
        <v>CRO</v>
      </c>
      <c r="AG221" s="57" t="s">
        <v>0</v>
      </c>
      <c r="AH221" s="62" t="str">
        <f t="shared" si="236"/>
        <v>OK Varaždin</v>
      </c>
      <c r="AI221" s="36" t="str">
        <f t="shared" si="237"/>
        <v>OK Varaždin</v>
      </c>
      <c r="AJ221" s="86" t="str">
        <f t="shared" si="210"/>
        <v/>
      </c>
      <c r="AK221" s="36" t="str" cm="1">
        <f t="array" ref="AK221">IF(AJ221="",""&amp;AI221,IF(AJ221="NEMA",AI221,INDEX(klub_naziv,MATCH(INDEX(klubAlias_klubId,AJ221),klub_id,0))))</f>
        <v>OK Varaždin</v>
      </c>
      <c r="AL221" s="36" t="str" cm="1">
        <f t="array" ref="AL221">IFERROR(INDEX(registarNatjecatelji,CG221,4),"")</f>
        <v>OK Varaždin</v>
      </c>
      <c r="AM221" s="105" t="str">
        <f t="shared" si="238"/>
        <v/>
      </c>
      <c r="AN221" s="79" t="str">
        <f t="shared" si="239"/>
        <v>OK Varaždin</v>
      </c>
      <c r="AO221" s="57" t="s">
        <v>0</v>
      </c>
      <c r="AP221" s="95" t="str">
        <f>IF(AJ221&lt;&gt;"NEMA","",IF(IFERROR(MATCH(AI221,AI$11:AI220,0),0)&lt;&gt;0,"",AI221))</f>
        <v/>
      </c>
      <c r="AQ221" s="57" t="s">
        <v>0</v>
      </c>
      <c r="AR221" s="149"/>
      <c r="AS221" s="57" t="s">
        <v>0</v>
      </c>
      <c r="AT221" s="62" t="str">
        <f t="shared" si="240"/>
        <v/>
      </c>
      <c r="AU221" s="36" t="str">
        <f>IF(AT221="","",MAX(AU$11:AU220)+1)</f>
        <v/>
      </c>
      <c r="AV221" s="36" t="str">
        <f t="shared" si="241"/>
        <v/>
      </c>
      <c r="AW221" s="36" t="str">
        <f t="shared" si="242"/>
        <v/>
      </c>
      <c r="AX221" s="36" t="str">
        <f>IF(AR221="","",MAX(AX$11:AX220)+1)</f>
        <v/>
      </c>
      <c r="AY221" s="103" t="str">
        <f t="shared" si="243"/>
        <v/>
      </c>
      <c r="AZ221" s="79" t="str">
        <f t="shared" si="244"/>
        <v/>
      </c>
      <c r="BA221" s="57" t="s">
        <v>0</v>
      </c>
      <c r="BB221" s="23" t="str">
        <f t="shared" si="245"/>
        <v/>
      </c>
      <c r="BC221" s="57" t="s">
        <v>0</v>
      </c>
      <c r="BD221" s="191" t="str">
        <f t="shared" si="246"/>
        <v>OK Varaždin</v>
      </c>
      <c r="BE221" s="57" t="s">
        <v>0</v>
      </c>
      <c r="BF221" s="68" t="str">
        <f t="shared" si="247"/>
        <v>57:02</v>
      </c>
      <c r="BG221" s="102" t="str">
        <f t="shared" si="248"/>
        <v>0</v>
      </c>
      <c r="BH221" s="238">
        <f t="shared" si="249"/>
        <v>3422</v>
      </c>
      <c r="BI221" s="239">
        <f t="shared" si="211"/>
        <v>1</v>
      </c>
      <c r="BJ221" s="57" t="s">
        <v>0</v>
      </c>
      <c r="BK221" s="62" t="str">
        <f t="shared" si="250"/>
        <v>Marija</v>
      </c>
      <c r="BL221" s="36" t="str">
        <f t="shared" si="251"/>
        <v>Schubert</v>
      </c>
      <c r="BM221" s="86">
        <f t="shared" si="212"/>
        <v>1270</v>
      </c>
      <c r="BN221" s="86" t="str">
        <f t="shared" si="213"/>
        <v/>
      </c>
      <c r="BO221" s="36" t="str">
        <f t="shared" si="214"/>
        <v>Marija</v>
      </c>
      <c r="BP221" s="79" t="str">
        <f t="shared" si="215"/>
        <v>Schubert</v>
      </c>
      <c r="BQ221" s="57" t="s">
        <v>0</v>
      </c>
      <c r="BR221" s="95" t="str">
        <f t="shared" si="216"/>
        <v/>
      </c>
      <c r="BS221" s="57" t="s">
        <v>0</v>
      </c>
      <c r="BT221" s="23" t="str">
        <f>IF(OR(BB221&lt;&gt;"NEMA",BR221&lt;&gt;""),"","SELECT '"&amp;BA221&amp;"',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1" s="57" t="s">
        <v>0</v>
      </c>
      <c r="BV221" s="172"/>
      <c r="BW221" s="172"/>
      <c r="BX221" s="172"/>
      <c r="BY221" s="57" t="s">
        <v>0</v>
      </c>
      <c r="BZ221" s="62" t="str">
        <f t="shared" si="217"/>
        <v>Marija – Schubert – OK Varaždin – Ž45</v>
      </c>
      <c r="CA221" s="63">
        <f t="shared" si="252"/>
        <v>579</v>
      </c>
      <c r="CB221" s="57" t="s">
        <v>0</v>
      </c>
      <c r="CC221" s="62" t="str">
        <f t="shared" si="218"/>
        <v>Marija – Schubert – OK Varaždin</v>
      </c>
      <c r="CD221" s="63">
        <f t="shared" si="253"/>
        <v>579</v>
      </c>
      <c r="CE221" s="57" t="s">
        <v>0</v>
      </c>
      <c r="CF221" s="62" t="str">
        <f t="shared" si="219"/>
        <v>Marija – Schubert</v>
      </c>
      <c r="CG221" s="63">
        <f t="shared" si="254"/>
        <v>579</v>
      </c>
      <c r="CH221" s="57" t="s">
        <v>0</v>
      </c>
      <c r="CI221" s="68">
        <f t="shared" si="255"/>
        <v>579</v>
      </c>
      <c r="CJ221" s="86" cm="1">
        <f t="array" ref="CJ221">IF(CI221="","",INDEX(imePrezime_id,CI221,0))</f>
        <v>1270</v>
      </c>
      <c r="CK221" s="63" t="str">
        <f t="shared" si="220"/>
        <v/>
      </c>
      <c r="CL221" s="57" t="s">
        <v>0</v>
      </c>
      <c r="CM221" s="23" t="str">
        <f t="shared" si="221"/>
        <v/>
      </c>
      <c r="CN221" s="57" t="s">
        <v>0</v>
      </c>
      <c r="CO221" s="149"/>
      <c r="CP221" s="57" t="s">
        <v>0</v>
      </c>
      <c r="CQ221" s="62" t="str">
        <f t="shared" si="222"/>
        <v/>
      </c>
      <c r="CR221" s="86" t="str">
        <f>IF(CO221="","",MAX(CR$11:CR220)+1)</f>
        <v/>
      </c>
      <c r="CS221" s="63" t="str">
        <f t="shared" si="223"/>
        <v/>
      </c>
      <c r="CT221" s="57" t="s">
        <v>0</v>
      </c>
      <c r="CU221" s="23" t="str">
        <f t="shared" si="256"/>
        <v/>
      </c>
      <c r="CV221" s="57" t="s">
        <v>0</v>
      </c>
      <c r="CW221" s="72" t="str">
        <f>IF(AND(CG221="NEMA",CK221=""),MAX(CW$11:CW220)+1,"")</f>
        <v/>
      </c>
      <c r="CX221" t="s">
        <v>0</v>
      </c>
      <c r="CY221" s="152" t="str">
        <f t="shared" si="224"/>
        <v>Ž</v>
      </c>
      <c r="CZ221" t="s">
        <v>0</v>
      </c>
      <c r="DA221" s="62" t="str">
        <f t="shared" si="225"/>
        <v/>
      </c>
      <c r="DB221" s="79" t="str">
        <f t="shared" si="226"/>
        <v/>
      </c>
      <c r="DC221" t="s">
        <v>0</v>
      </c>
      <c r="DD221" s="23" t="str">
        <f t="shared" si="257"/>
        <v/>
      </c>
      <c r="DE221" s="57" t="s">
        <v>0</v>
      </c>
      <c r="DF221" s="95" t="str">
        <f t="shared" si="227"/>
        <v>ime-pre-klu-kat</v>
      </c>
      <c r="DG221" s="57" t="s">
        <v>0</v>
      </c>
      <c r="DH221" s="68">
        <f>IF(BZ221="","",MAX(DH$11:DH220)+1)</f>
        <v>1175</v>
      </c>
      <c r="DI221" s="86">
        <f t="shared" si="228"/>
        <v>1012</v>
      </c>
      <c r="DJ221" s="86">
        <f t="shared" si="258"/>
        <v>1270</v>
      </c>
      <c r="DK221" s="86">
        <f t="shared" si="229"/>
        <v>3422</v>
      </c>
      <c r="DL221" s="86">
        <f t="shared" si="230"/>
        <v>1</v>
      </c>
      <c r="DM221" s="86">
        <f t="shared" si="231"/>
        <v>1</v>
      </c>
      <c r="DN221" s="86">
        <f t="shared" si="259"/>
        <v>1</v>
      </c>
      <c r="DO221" s="86"/>
      <c r="DP221" s="86"/>
      <c r="DQ221" s="86"/>
      <c r="DR221" s="63" t="e">
        <f>IF(#REF!="","",#REF!)</f>
        <v>#REF!</v>
      </c>
      <c r="DS221" s="57" t="s">
        <v>0</v>
      </c>
    </row>
    <row r="222" spans="1:123" x14ac:dyDescent="0.25">
      <c r="A222" t="s">
        <v>0</v>
      </c>
      <c r="B222" s="62" t="str">
        <f>IF(csv!E213="","",csv!S213)</f>
        <v>Ž45</v>
      </c>
      <c r="C222" s="36" t="s">
        <v>0</v>
      </c>
      <c r="D222" s="36" t="str">
        <f>IF(csv!E213="","",csv!E213)</f>
        <v>Gabrijela</v>
      </c>
      <c r="E222" s="36" t="str">
        <f>IF(csv!D213="","",csv!D213)</f>
        <v>Baburek</v>
      </c>
      <c r="F222" s="36" t="s">
        <v>0</v>
      </c>
      <c r="G222" s="86" t="str">
        <f>IF(csv!L213="","",csv!L213)</f>
        <v>57:53</v>
      </c>
      <c r="H222" s="86" t="str">
        <f>IF(csv!M213="","",csv!M213)</f>
        <v>0</v>
      </c>
      <c r="I222" s="36" t="s">
        <v>0</v>
      </c>
      <c r="J222" s="36" t="str">
        <f>IF(csv!O213="","",csv!O213)</f>
        <v>JAP</v>
      </c>
      <c r="K222" s="36" t="str">
        <f>IF(csv!P213="","",csv!P213)</f>
        <v>OK Japetic</v>
      </c>
      <c r="L222" s="36" t="s">
        <v>0</v>
      </c>
      <c r="M222" s="79" t="str">
        <f>IF(csv!Q213="","",csv!Q213)</f>
        <v>CRO</v>
      </c>
      <c r="N222" s="57" t="s">
        <v>0</v>
      </c>
      <c r="O222" s="62" t="str">
        <f>IF(csv!E213="","",csv!S213)</f>
        <v>Ž45</v>
      </c>
      <c r="P222" s="86">
        <f>IF(O222="","",IF(COUNTIF(O$11:O221,O222)=0,P221+1,P221))</f>
        <v>20</v>
      </c>
      <c r="Q222" s="102">
        <f t="shared" si="206"/>
        <v>116</v>
      </c>
      <c r="R222" s="103" t="str" cm="1">
        <f t="array" ref="R222">IF(S222="","",INDEX(natjecanjeStaze_naziv,MATCH(S222,natjecanjeStaze_stazaId,0)))</f>
        <v>M55 – Ž45</v>
      </c>
      <c r="S222" s="63">
        <f t="shared" si="207"/>
        <v>1012</v>
      </c>
      <c r="T222" s="57" t="s">
        <v>0</v>
      </c>
      <c r="U222" s="191" t="str">
        <f t="shared" si="208"/>
        <v>Ž45</v>
      </c>
      <c r="V222" s="57" t="s">
        <v>0</v>
      </c>
      <c r="W222" s="62" t="str">
        <f t="shared" si="232"/>
        <v>CRO</v>
      </c>
      <c r="X222" s="86">
        <f t="shared" si="209"/>
        <v>1</v>
      </c>
      <c r="Y222" s="36" t="str">
        <f t="shared" si="233"/>
        <v/>
      </c>
      <c r="Z222" s="79" t="str">
        <f>IF(Y222="","",MAX(Z$11:Z221)+1)</f>
        <v/>
      </c>
      <c r="AA222" s="57" t="s">
        <v>0</v>
      </c>
      <c r="AB222" s="149"/>
      <c r="AC222" s="57" t="s">
        <v>0</v>
      </c>
      <c r="AD222" s="23" t="str">
        <f t="shared" si="234"/>
        <v/>
      </c>
      <c r="AE222" s="57" t="s">
        <v>0</v>
      </c>
      <c r="AF222" s="191" t="str">
        <f t="shared" si="235"/>
        <v>CRO</v>
      </c>
      <c r="AG222" s="57" t="s">
        <v>0</v>
      </c>
      <c r="AH222" s="62" t="str">
        <f t="shared" si="236"/>
        <v>JAP</v>
      </c>
      <c r="AI222" s="36" t="str">
        <f t="shared" si="237"/>
        <v>OK Japetic</v>
      </c>
      <c r="AJ222" s="86">
        <f t="shared" si="210"/>
        <v>1</v>
      </c>
      <c r="AK222" s="36" t="str" cm="1">
        <f t="array" ref="AK222">IF(AJ222="",""&amp;AI222,IF(AJ222="NEMA",AI222,INDEX(klub_naziv,MATCH(INDEX(klubAlias_klubId,AJ222),klub_id,0))))</f>
        <v>OK Japetić</v>
      </c>
      <c r="AL222" s="36" t="str" cm="1">
        <f t="array" ref="AL222">IFERROR(INDEX(registarNatjecatelji,CG222,4),"")</f>
        <v>OK Japetić</v>
      </c>
      <c r="AM222" s="105" t="str">
        <f t="shared" si="238"/>
        <v/>
      </c>
      <c r="AN222" s="79" t="str">
        <f t="shared" si="239"/>
        <v>OK Japetić</v>
      </c>
      <c r="AO222" s="57" t="s">
        <v>0</v>
      </c>
      <c r="AP222" s="95" t="str">
        <f>IF(AJ222&lt;&gt;"NEMA","",IF(IFERROR(MATCH(AI222,AI$11:AI221,0),0)&lt;&gt;0,"",AI222))</f>
        <v/>
      </c>
      <c r="AQ222" s="57" t="s">
        <v>0</v>
      </c>
      <c r="AR222" s="149"/>
      <c r="AS222" s="57" t="s">
        <v>0</v>
      </c>
      <c r="AT222" s="62" t="str">
        <f t="shared" si="240"/>
        <v/>
      </c>
      <c r="AU222" s="36" t="str">
        <f>IF(AT222="","",MAX(AU$11:AU221)+1)</f>
        <v/>
      </c>
      <c r="AV222" s="36" t="str">
        <f t="shared" si="241"/>
        <v/>
      </c>
      <c r="AW222" s="36" t="str">
        <f t="shared" si="242"/>
        <v/>
      </c>
      <c r="AX222" s="36" t="str">
        <f>IF(AR222="","",MAX(AX$11:AX221)+1)</f>
        <v/>
      </c>
      <c r="AY222" s="103" t="str">
        <f t="shared" si="243"/>
        <v/>
      </c>
      <c r="AZ222" s="79" t="str">
        <f t="shared" si="244"/>
        <v/>
      </c>
      <c r="BA222" s="57" t="s">
        <v>0</v>
      </c>
      <c r="BB222" s="23" t="str">
        <f t="shared" si="245"/>
        <v/>
      </c>
      <c r="BC222" s="57" t="s">
        <v>0</v>
      </c>
      <c r="BD222" s="191" t="str">
        <f t="shared" si="246"/>
        <v>OK Japetić</v>
      </c>
      <c r="BE222" s="57" t="s">
        <v>0</v>
      </c>
      <c r="BF222" s="68" t="str">
        <f t="shared" si="247"/>
        <v>57:53</v>
      </c>
      <c r="BG222" s="102" t="str">
        <f t="shared" si="248"/>
        <v>0</v>
      </c>
      <c r="BH222" s="238">
        <f t="shared" si="249"/>
        <v>3473</v>
      </c>
      <c r="BI222" s="239">
        <f t="shared" si="211"/>
        <v>1</v>
      </c>
      <c r="BJ222" s="57" t="s">
        <v>0</v>
      </c>
      <c r="BK222" s="62" t="str">
        <f t="shared" si="250"/>
        <v>Gabrijela</v>
      </c>
      <c r="BL222" s="36" t="str">
        <f t="shared" si="251"/>
        <v>Baburek</v>
      </c>
      <c r="BM222" s="86">
        <f t="shared" si="212"/>
        <v>1217</v>
      </c>
      <c r="BN222" s="86" t="str">
        <f t="shared" si="213"/>
        <v/>
      </c>
      <c r="BO222" s="36" t="str">
        <f t="shared" si="214"/>
        <v>Gabrijela</v>
      </c>
      <c r="BP222" s="79" t="str">
        <f t="shared" si="215"/>
        <v>Baburek</v>
      </c>
      <c r="BQ222" s="57" t="s">
        <v>0</v>
      </c>
      <c r="BR222" s="95" t="str">
        <f t="shared" si="216"/>
        <v/>
      </c>
      <c r="BS222" s="57" t="s">
        <v>0</v>
      </c>
      <c r="BT222" s="23" t="str">
        <f>IF(OR(BB222&lt;&gt;"NEMA",BR222&lt;&gt;""),"","SELECT '"&amp;BA222&amp;"',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2" s="57" t="s">
        <v>0</v>
      </c>
      <c r="BV222" s="172"/>
      <c r="BW222" s="172"/>
      <c r="BX222" s="172"/>
      <c r="BY222" s="57" t="s">
        <v>0</v>
      </c>
      <c r="BZ222" s="62" t="str">
        <f t="shared" si="217"/>
        <v>Gabrijela – Baburek – OK Japetić – Ž45</v>
      </c>
      <c r="CA222" s="63">
        <f t="shared" si="252"/>
        <v>71</v>
      </c>
      <c r="CB222" s="57" t="s">
        <v>0</v>
      </c>
      <c r="CC222" s="62" t="str">
        <f t="shared" si="218"/>
        <v>Gabrijela – Baburek – OK Japetić</v>
      </c>
      <c r="CD222" s="63">
        <f t="shared" si="253"/>
        <v>71</v>
      </c>
      <c r="CE222" s="57" t="s">
        <v>0</v>
      </c>
      <c r="CF222" s="62" t="str">
        <f t="shared" si="219"/>
        <v>Gabrijela – Baburek</v>
      </c>
      <c r="CG222" s="63">
        <f t="shared" si="254"/>
        <v>71</v>
      </c>
      <c r="CH222" s="57" t="s">
        <v>0</v>
      </c>
      <c r="CI222" s="68">
        <f t="shared" si="255"/>
        <v>71</v>
      </c>
      <c r="CJ222" s="86" cm="1">
        <f t="array" ref="CJ222">IF(CI222="","",INDEX(imePrezime_id,CI222,0))</f>
        <v>1217</v>
      </c>
      <c r="CK222" s="63" t="str">
        <f t="shared" si="220"/>
        <v/>
      </c>
      <c r="CL222" s="57" t="s">
        <v>0</v>
      </c>
      <c r="CM222" s="23" t="str">
        <f t="shared" si="221"/>
        <v/>
      </c>
      <c r="CN222" s="57" t="s">
        <v>0</v>
      </c>
      <c r="CO222" s="149"/>
      <c r="CP222" s="57" t="s">
        <v>0</v>
      </c>
      <c r="CQ222" s="62" t="str">
        <f t="shared" si="222"/>
        <v/>
      </c>
      <c r="CR222" s="86" t="str">
        <f>IF(CO222="","",MAX(CR$11:CR221)+1)</f>
        <v/>
      </c>
      <c r="CS222" s="63" t="str">
        <f t="shared" si="223"/>
        <v/>
      </c>
      <c r="CT222" s="57" t="s">
        <v>0</v>
      </c>
      <c r="CU222" s="23" t="str">
        <f t="shared" si="256"/>
        <v/>
      </c>
      <c r="CV222" s="57" t="s">
        <v>0</v>
      </c>
      <c r="CW222" s="72" t="str">
        <f>IF(AND(CG222="NEMA",CK222=""),MAX(CW$11:CW221)+1,"")</f>
        <v/>
      </c>
      <c r="CX222" t="s">
        <v>0</v>
      </c>
      <c r="CY222" s="152" t="str">
        <f t="shared" si="224"/>
        <v>Ž</v>
      </c>
      <c r="CZ222" t="s">
        <v>0</v>
      </c>
      <c r="DA222" s="62" t="str">
        <f t="shared" si="225"/>
        <v/>
      </c>
      <c r="DB222" s="79" t="str">
        <f t="shared" si="226"/>
        <v/>
      </c>
      <c r="DC222" t="s">
        <v>0</v>
      </c>
      <c r="DD222" s="23" t="str">
        <f t="shared" si="257"/>
        <v/>
      </c>
      <c r="DE222" s="57" t="s">
        <v>0</v>
      </c>
      <c r="DF222" s="95" t="str">
        <f t="shared" si="227"/>
        <v>ime-pre-klu(ali)-kat</v>
      </c>
      <c r="DG222" s="57" t="s">
        <v>0</v>
      </c>
      <c r="DH222" s="68">
        <f>IF(BZ222="","",MAX(DH$11:DH221)+1)</f>
        <v>1176</v>
      </c>
      <c r="DI222" s="86">
        <f t="shared" si="228"/>
        <v>1012</v>
      </c>
      <c r="DJ222" s="86">
        <f t="shared" si="258"/>
        <v>1217</v>
      </c>
      <c r="DK222" s="86">
        <f t="shared" si="229"/>
        <v>3473</v>
      </c>
      <c r="DL222" s="86">
        <f t="shared" si="230"/>
        <v>1</v>
      </c>
      <c r="DM222" s="86">
        <f t="shared" si="231"/>
        <v>1</v>
      </c>
      <c r="DN222" s="86">
        <f t="shared" si="259"/>
        <v>3</v>
      </c>
      <c r="DO222" s="86"/>
      <c r="DP222" s="86"/>
      <c r="DQ222" s="86"/>
      <c r="DR222" s="63" t="e">
        <f>IF(#REF!="","",#REF!)</f>
        <v>#REF!</v>
      </c>
      <c r="DS222" s="57" t="s">
        <v>0</v>
      </c>
    </row>
    <row r="223" spans="1:123" x14ac:dyDescent="0.25">
      <c r="A223" t="s">
        <v>0</v>
      </c>
      <c r="B223" s="62" t="str">
        <f>IF(csv!E214="","",csv!S214)</f>
        <v>Ž45</v>
      </c>
      <c r="C223" s="36" t="s">
        <v>0</v>
      </c>
      <c r="D223" s="36" t="str">
        <f>IF(csv!E214="","",csv!E214)</f>
        <v>Mirjana</v>
      </c>
      <c r="E223" s="36" t="str">
        <f>IF(csv!D214="","",csv!D214)</f>
        <v>Horvat</v>
      </c>
      <c r="F223" s="36" t="s">
        <v>0</v>
      </c>
      <c r="G223" s="86" t="str">
        <f>IF(csv!L214="","",csv!L214)</f>
        <v>59:20</v>
      </c>
      <c r="H223" s="86" t="str">
        <f>IF(csv!M214="","",csv!M214)</f>
        <v>0</v>
      </c>
      <c r="I223" s="36" t="s">
        <v>0</v>
      </c>
      <c r="J223" s="36" t="str">
        <f>IF(csv!O214="","",csv!O214)</f>
        <v>Maksimir</v>
      </c>
      <c r="K223" s="36" t="str">
        <f>IF(csv!P214="","",csv!P214)</f>
        <v>OK Maksimir</v>
      </c>
      <c r="L223" s="36" t="s">
        <v>0</v>
      </c>
      <c r="M223" s="79" t="str">
        <f>IF(csv!Q214="","",csv!Q214)</f>
        <v>CRO</v>
      </c>
      <c r="N223" s="57" t="s">
        <v>0</v>
      </c>
      <c r="O223" s="62" t="str">
        <f>IF(csv!E214="","",csv!S214)</f>
        <v>Ž45</v>
      </c>
      <c r="P223" s="86">
        <f>IF(O223="","",IF(COUNTIF(O$11:O222,O223)=0,P222+1,P222))</f>
        <v>20</v>
      </c>
      <c r="Q223" s="102">
        <f t="shared" si="206"/>
        <v>116</v>
      </c>
      <c r="R223" s="103" t="str" cm="1">
        <f t="array" ref="R223">IF(S223="","",INDEX(natjecanjeStaze_naziv,MATCH(S223,natjecanjeStaze_stazaId,0)))</f>
        <v>M55 – Ž45</v>
      </c>
      <c r="S223" s="63">
        <f t="shared" si="207"/>
        <v>1012</v>
      </c>
      <c r="T223" s="57" t="s">
        <v>0</v>
      </c>
      <c r="U223" s="191" t="str">
        <f t="shared" si="208"/>
        <v>Ž45</v>
      </c>
      <c r="V223" s="57" t="s">
        <v>0</v>
      </c>
      <c r="W223" s="62" t="str">
        <f t="shared" si="232"/>
        <v>CRO</v>
      </c>
      <c r="X223" s="86">
        <f t="shared" si="209"/>
        <v>1</v>
      </c>
      <c r="Y223" s="36" t="str">
        <f t="shared" si="233"/>
        <v/>
      </c>
      <c r="Z223" s="79" t="str">
        <f>IF(Y223="","",MAX(Z$11:Z222)+1)</f>
        <v/>
      </c>
      <c r="AA223" s="57" t="s">
        <v>0</v>
      </c>
      <c r="AB223" s="149"/>
      <c r="AC223" s="57" t="s">
        <v>0</v>
      </c>
      <c r="AD223" s="23" t="str">
        <f t="shared" si="234"/>
        <v/>
      </c>
      <c r="AE223" s="57" t="s">
        <v>0</v>
      </c>
      <c r="AF223" s="191" t="str">
        <f t="shared" si="235"/>
        <v>CRO</v>
      </c>
      <c r="AG223" s="57" t="s">
        <v>0</v>
      </c>
      <c r="AH223" s="62" t="str">
        <f t="shared" si="236"/>
        <v>Maksimir</v>
      </c>
      <c r="AI223" s="36" t="str">
        <f t="shared" si="237"/>
        <v>OK Maksimir</v>
      </c>
      <c r="AJ223" s="86" t="str">
        <f t="shared" si="210"/>
        <v/>
      </c>
      <c r="AK223" s="36" t="str" cm="1">
        <f t="array" ref="AK223">IF(AJ223="",""&amp;AI223,IF(AJ223="NEMA",AI223,INDEX(klub_naziv,MATCH(INDEX(klubAlias_klubId,AJ223),klub_id,0))))</f>
        <v>OK Maksimir</v>
      </c>
      <c r="AL223" s="36" t="str" cm="1">
        <f t="array" ref="AL223">IFERROR(INDEX(registarNatjecatelji,CG223,4),"")</f>
        <v>OK Maksimir</v>
      </c>
      <c r="AM223" s="105" t="str">
        <f t="shared" si="238"/>
        <v/>
      </c>
      <c r="AN223" s="79" t="str">
        <f t="shared" si="239"/>
        <v>OK Maksimir</v>
      </c>
      <c r="AO223" s="57" t="s">
        <v>0</v>
      </c>
      <c r="AP223" s="95" t="str">
        <f>IF(AJ223&lt;&gt;"NEMA","",IF(IFERROR(MATCH(AI223,AI$11:AI222,0),0)&lt;&gt;0,"",AI223))</f>
        <v/>
      </c>
      <c r="AQ223" s="57" t="s">
        <v>0</v>
      </c>
      <c r="AR223" s="149"/>
      <c r="AS223" s="57" t="s">
        <v>0</v>
      </c>
      <c r="AT223" s="62" t="str">
        <f t="shared" si="240"/>
        <v/>
      </c>
      <c r="AU223" s="36" t="str">
        <f>IF(AT223="","",MAX(AU$11:AU222)+1)</f>
        <v/>
      </c>
      <c r="AV223" s="36" t="str">
        <f t="shared" si="241"/>
        <v/>
      </c>
      <c r="AW223" s="36" t="str">
        <f t="shared" si="242"/>
        <v/>
      </c>
      <c r="AX223" s="36" t="str">
        <f>IF(AR223="","",MAX(AX$11:AX222)+1)</f>
        <v/>
      </c>
      <c r="AY223" s="103" t="str">
        <f t="shared" si="243"/>
        <v/>
      </c>
      <c r="AZ223" s="79" t="str">
        <f t="shared" si="244"/>
        <v/>
      </c>
      <c r="BA223" s="57" t="s">
        <v>0</v>
      </c>
      <c r="BB223" s="23" t="str">
        <f t="shared" si="245"/>
        <v/>
      </c>
      <c r="BC223" s="57" t="s">
        <v>0</v>
      </c>
      <c r="BD223" s="191" t="str">
        <f t="shared" si="246"/>
        <v>OK Maksimir</v>
      </c>
      <c r="BE223" s="57" t="s">
        <v>0</v>
      </c>
      <c r="BF223" s="68" t="str">
        <f t="shared" si="247"/>
        <v>59:20</v>
      </c>
      <c r="BG223" s="102" t="str">
        <f t="shared" si="248"/>
        <v>0</v>
      </c>
      <c r="BH223" s="238">
        <f t="shared" si="249"/>
        <v>3560</v>
      </c>
      <c r="BI223" s="239">
        <f t="shared" si="211"/>
        <v>1</v>
      </c>
      <c r="BJ223" s="57" t="s">
        <v>0</v>
      </c>
      <c r="BK223" s="62" t="str">
        <f t="shared" si="250"/>
        <v>Mirjana</v>
      </c>
      <c r="BL223" s="36" t="str">
        <f t="shared" si="251"/>
        <v>Horvat</v>
      </c>
      <c r="BM223" s="86">
        <f t="shared" si="212"/>
        <v>1515</v>
      </c>
      <c r="BN223" s="86" t="str">
        <f t="shared" si="213"/>
        <v/>
      </c>
      <c r="BO223" s="36" t="str">
        <f t="shared" si="214"/>
        <v>Mirjana</v>
      </c>
      <c r="BP223" s="79" t="str">
        <f t="shared" si="215"/>
        <v>Horvat</v>
      </c>
      <c r="BQ223" s="57" t="s">
        <v>0</v>
      </c>
      <c r="BR223" s="95" t="str">
        <f t="shared" si="216"/>
        <v/>
      </c>
      <c r="BS223" s="57" t="s">
        <v>0</v>
      </c>
      <c r="BT223" s="23" t="str">
        <f>IF(OR(BB223&lt;&gt;"NEMA",BR223&lt;&gt;""),"","SELECT '"&amp;BA223&amp;"',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3" s="57" t="s">
        <v>0</v>
      </c>
      <c r="BV223" s="172"/>
      <c r="BW223" s="172"/>
      <c r="BX223" s="172"/>
      <c r="BY223" s="57" t="s">
        <v>0</v>
      </c>
      <c r="BZ223" s="62" t="str">
        <f t="shared" si="217"/>
        <v>Mirjana – Horvat – OK Maksimir – Ž45</v>
      </c>
      <c r="CA223" s="63">
        <f t="shared" si="252"/>
        <v>342</v>
      </c>
      <c r="CB223" s="57" t="s">
        <v>0</v>
      </c>
      <c r="CC223" s="62" t="str">
        <f t="shared" si="218"/>
        <v>Mirjana – Horvat – OK Maksimir</v>
      </c>
      <c r="CD223" s="63">
        <f t="shared" si="253"/>
        <v>342</v>
      </c>
      <c r="CE223" s="57" t="s">
        <v>0</v>
      </c>
      <c r="CF223" s="62" t="str">
        <f t="shared" si="219"/>
        <v>Mirjana – Horvat</v>
      </c>
      <c r="CG223" s="63">
        <f t="shared" si="254"/>
        <v>342</v>
      </c>
      <c r="CH223" s="57" t="s">
        <v>0</v>
      </c>
      <c r="CI223" s="68">
        <f t="shared" si="255"/>
        <v>342</v>
      </c>
      <c r="CJ223" s="86" cm="1">
        <f t="array" ref="CJ223">IF(CI223="","",INDEX(imePrezime_id,CI223,0))</f>
        <v>1515</v>
      </c>
      <c r="CK223" s="63" t="str">
        <f t="shared" si="220"/>
        <v/>
      </c>
      <c r="CL223" s="57" t="s">
        <v>0</v>
      </c>
      <c r="CM223" s="23" t="str">
        <f t="shared" si="221"/>
        <v/>
      </c>
      <c r="CN223" s="57" t="s">
        <v>0</v>
      </c>
      <c r="CO223" s="149"/>
      <c r="CP223" s="57" t="s">
        <v>0</v>
      </c>
      <c r="CQ223" s="62" t="str">
        <f t="shared" si="222"/>
        <v/>
      </c>
      <c r="CR223" s="86" t="str">
        <f>IF(CO223="","",MAX(CR$11:CR222)+1)</f>
        <v/>
      </c>
      <c r="CS223" s="63" t="str">
        <f t="shared" si="223"/>
        <v/>
      </c>
      <c r="CT223" s="57" t="s">
        <v>0</v>
      </c>
      <c r="CU223" s="23" t="str">
        <f t="shared" si="256"/>
        <v/>
      </c>
      <c r="CV223" s="57" t="s">
        <v>0</v>
      </c>
      <c r="CW223" s="72" t="str">
        <f>IF(AND(CG223="NEMA",CK223=""),MAX(CW$11:CW222)+1,"")</f>
        <v/>
      </c>
      <c r="CX223" t="s">
        <v>0</v>
      </c>
      <c r="CY223" s="152" t="str">
        <f t="shared" si="224"/>
        <v>Ž</v>
      </c>
      <c r="CZ223" t="s">
        <v>0</v>
      </c>
      <c r="DA223" s="62" t="str">
        <f t="shared" si="225"/>
        <v/>
      </c>
      <c r="DB223" s="79" t="str">
        <f t="shared" si="226"/>
        <v/>
      </c>
      <c r="DC223" t="s">
        <v>0</v>
      </c>
      <c r="DD223" s="23" t="str">
        <f t="shared" si="257"/>
        <v/>
      </c>
      <c r="DE223" s="57" t="s">
        <v>0</v>
      </c>
      <c r="DF223" s="95" t="str">
        <f t="shared" si="227"/>
        <v>ime-pre-klu-kat</v>
      </c>
      <c r="DG223" s="57" t="s">
        <v>0</v>
      </c>
      <c r="DH223" s="68">
        <f>IF(BZ223="","",MAX(DH$11:DH222)+1)</f>
        <v>1177</v>
      </c>
      <c r="DI223" s="86">
        <f t="shared" si="228"/>
        <v>1012</v>
      </c>
      <c r="DJ223" s="86">
        <f t="shared" si="258"/>
        <v>1515</v>
      </c>
      <c r="DK223" s="86">
        <f t="shared" si="229"/>
        <v>3560</v>
      </c>
      <c r="DL223" s="86">
        <f t="shared" si="230"/>
        <v>1</v>
      </c>
      <c r="DM223" s="86">
        <f t="shared" si="231"/>
        <v>1</v>
      </c>
      <c r="DN223" s="86">
        <f t="shared" si="259"/>
        <v>1</v>
      </c>
      <c r="DO223" s="86"/>
      <c r="DP223" s="86"/>
      <c r="DQ223" s="86"/>
      <c r="DR223" s="63" t="e">
        <f>IF(#REF!="","",#REF!)</f>
        <v>#REF!</v>
      </c>
      <c r="DS223" s="57" t="s">
        <v>0</v>
      </c>
    </row>
    <row r="224" spans="1:123" x14ac:dyDescent="0.25">
      <c r="A224" t="s">
        <v>0</v>
      </c>
      <c r="B224" s="62" t="str">
        <f>IF(csv!E215="","",csv!S215)</f>
        <v>Ž45</v>
      </c>
      <c r="C224" s="36" t="s">
        <v>0</v>
      </c>
      <c r="D224" s="36" t="str">
        <f>IF(csv!E215="","",csv!E215)</f>
        <v>Željka</v>
      </c>
      <c r="E224" s="36" t="str">
        <f>IF(csv!D215="","",csv!D215)</f>
        <v>Gajdek</v>
      </c>
      <c r="F224" s="36" t="s">
        <v>0</v>
      </c>
      <c r="G224" s="86" t="str">
        <f>IF(csv!L215="","",csv!L215)</f>
        <v>62:51</v>
      </c>
      <c r="H224" s="86" t="str">
        <f>IF(csv!M215="","",csv!M215)</f>
        <v>0</v>
      </c>
      <c r="I224" s="36" t="s">
        <v>0</v>
      </c>
      <c r="J224" s="36" t="str">
        <f>IF(csv!O215="","",csv!O215)</f>
        <v>OK Jelen</v>
      </c>
      <c r="K224" s="36" t="str">
        <f>IF(csv!P215="","",csv!P215)</f>
        <v>OK Jelen</v>
      </c>
      <c r="L224" s="36" t="s">
        <v>0</v>
      </c>
      <c r="M224" s="79" t="str">
        <f>IF(csv!Q215="","",csv!Q215)</f>
        <v>CRO</v>
      </c>
      <c r="N224" s="57" t="s">
        <v>0</v>
      </c>
      <c r="O224" s="62" t="str">
        <f>IF(csv!E215="","",csv!S215)</f>
        <v>Ž45</v>
      </c>
      <c r="P224" s="86">
        <f>IF(O224="","",IF(COUNTIF(O$11:O223,O224)=0,P223+1,P223))</f>
        <v>20</v>
      </c>
      <c r="Q224" s="102">
        <f t="shared" si="206"/>
        <v>116</v>
      </c>
      <c r="R224" s="103" t="str" cm="1">
        <f t="array" ref="R224">IF(S224="","",INDEX(natjecanjeStaze_naziv,MATCH(S224,natjecanjeStaze_stazaId,0)))</f>
        <v>M55 – Ž45</v>
      </c>
      <c r="S224" s="63">
        <f t="shared" si="207"/>
        <v>1012</v>
      </c>
      <c r="T224" s="57" t="s">
        <v>0</v>
      </c>
      <c r="U224" s="191" t="str">
        <f t="shared" si="208"/>
        <v>Ž45</v>
      </c>
      <c r="V224" s="57" t="s">
        <v>0</v>
      </c>
      <c r="W224" s="62" t="str">
        <f t="shared" si="232"/>
        <v>CRO</v>
      </c>
      <c r="X224" s="86">
        <f t="shared" si="209"/>
        <v>1</v>
      </c>
      <c r="Y224" s="36" t="str">
        <f t="shared" si="233"/>
        <v/>
      </c>
      <c r="Z224" s="79" t="str">
        <f>IF(Y224="","",MAX(Z$11:Z223)+1)</f>
        <v/>
      </c>
      <c r="AA224" s="57" t="s">
        <v>0</v>
      </c>
      <c r="AB224" s="149"/>
      <c r="AC224" s="57" t="s">
        <v>0</v>
      </c>
      <c r="AD224" s="23" t="str">
        <f t="shared" si="234"/>
        <v/>
      </c>
      <c r="AE224" s="57" t="s">
        <v>0</v>
      </c>
      <c r="AF224" s="191" t="str">
        <f t="shared" si="235"/>
        <v>CRO</v>
      </c>
      <c r="AG224" s="57" t="s">
        <v>0</v>
      </c>
      <c r="AH224" s="62" t="str">
        <f t="shared" si="236"/>
        <v>OK Jelen</v>
      </c>
      <c r="AI224" s="36" t="str">
        <f t="shared" si="237"/>
        <v>OK Jelen</v>
      </c>
      <c r="AJ224" s="86" t="str">
        <f t="shared" si="210"/>
        <v/>
      </c>
      <c r="AK224" s="36" t="str" cm="1">
        <f t="array" ref="AK224">IF(AJ224="",""&amp;AI224,IF(AJ224="NEMA",AI224,INDEX(klub_naziv,MATCH(INDEX(klubAlias_klubId,AJ224),klub_id,0))))</f>
        <v>OK Jelen</v>
      </c>
      <c r="AL224" s="36" t="str" cm="1">
        <f t="array" ref="AL224">IFERROR(INDEX(registarNatjecatelji,CG224,4),"")</f>
        <v>OK Jelen</v>
      </c>
      <c r="AM224" s="105" t="str">
        <f t="shared" si="238"/>
        <v/>
      </c>
      <c r="AN224" s="79" t="str">
        <f t="shared" si="239"/>
        <v>OK Jelen</v>
      </c>
      <c r="AO224" s="57" t="s">
        <v>0</v>
      </c>
      <c r="AP224" s="95" t="str">
        <f>IF(AJ224&lt;&gt;"NEMA","",IF(IFERROR(MATCH(AI224,AI$11:AI223,0),0)&lt;&gt;0,"",AI224))</f>
        <v/>
      </c>
      <c r="AQ224" s="57" t="s">
        <v>0</v>
      </c>
      <c r="AR224" s="149"/>
      <c r="AS224" s="57" t="s">
        <v>0</v>
      </c>
      <c r="AT224" s="62" t="str">
        <f t="shared" si="240"/>
        <v/>
      </c>
      <c r="AU224" s="36" t="str">
        <f>IF(AT224="","",MAX(AU$11:AU223)+1)</f>
        <v/>
      </c>
      <c r="AV224" s="36" t="str">
        <f t="shared" si="241"/>
        <v/>
      </c>
      <c r="AW224" s="36" t="str">
        <f t="shared" si="242"/>
        <v/>
      </c>
      <c r="AX224" s="36" t="str">
        <f>IF(AR224="","",MAX(AX$11:AX223)+1)</f>
        <v/>
      </c>
      <c r="AY224" s="103" t="str">
        <f t="shared" si="243"/>
        <v/>
      </c>
      <c r="AZ224" s="79" t="str">
        <f t="shared" si="244"/>
        <v/>
      </c>
      <c r="BA224" s="57" t="s">
        <v>0</v>
      </c>
      <c r="BB224" s="23" t="str">
        <f t="shared" si="245"/>
        <v/>
      </c>
      <c r="BC224" s="57" t="s">
        <v>0</v>
      </c>
      <c r="BD224" s="191" t="str">
        <f t="shared" si="246"/>
        <v>OK Jelen</v>
      </c>
      <c r="BE224" s="57" t="s">
        <v>0</v>
      </c>
      <c r="BF224" s="68" t="str">
        <f t="shared" si="247"/>
        <v>62:51</v>
      </c>
      <c r="BG224" s="102" t="str">
        <f t="shared" si="248"/>
        <v>0</v>
      </c>
      <c r="BH224" s="238">
        <f t="shared" si="249"/>
        <v>3771</v>
      </c>
      <c r="BI224" s="239">
        <f t="shared" si="211"/>
        <v>1</v>
      </c>
      <c r="BJ224" s="57" t="s">
        <v>0</v>
      </c>
      <c r="BK224" s="62" t="str">
        <f t="shared" si="250"/>
        <v>Željka</v>
      </c>
      <c r="BL224" s="36" t="str">
        <f t="shared" si="251"/>
        <v>Gajdek</v>
      </c>
      <c r="BM224" s="86">
        <f t="shared" si="212"/>
        <v>1504</v>
      </c>
      <c r="BN224" s="86" t="str">
        <f t="shared" si="213"/>
        <v/>
      </c>
      <c r="BO224" s="36" t="str">
        <f t="shared" si="214"/>
        <v>Željka</v>
      </c>
      <c r="BP224" s="79" t="str">
        <f t="shared" si="215"/>
        <v>Gajdek</v>
      </c>
      <c r="BQ224" s="57" t="s">
        <v>0</v>
      </c>
      <c r="BR224" s="95" t="str">
        <f t="shared" si="216"/>
        <v/>
      </c>
      <c r="BS224" s="57" t="s">
        <v>0</v>
      </c>
      <c r="BT224" s="23" t="str">
        <f>IF(OR(BB224&lt;&gt;"NEMA",BR224&lt;&gt;""),"","SELECT '"&amp;BA224&amp;"',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4" s="57" t="s">
        <v>0</v>
      </c>
      <c r="BV224" s="172"/>
      <c r="BW224" s="172"/>
      <c r="BX224" s="172"/>
      <c r="BY224" s="57" t="s">
        <v>0</v>
      </c>
      <c r="BZ224" s="62" t="str">
        <f t="shared" si="217"/>
        <v>Željka – Gajdek – OK Jelen – Ž45</v>
      </c>
      <c r="CA224" s="63">
        <f t="shared" si="252"/>
        <v>161</v>
      </c>
      <c r="CB224" s="57" t="s">
        <v>0</v>
      </c>
      <c r="CC224" s="62" t="str">
        <f t="shared" si="218"/>
        <v>Željka – Gajdek – OK Jelen</v>
      </c>
      <c r="CD224" s="63">
        <f t="shared" si="253"/>
        <v>161</v>
      </c>
      <c r="CE224" s="57" t="s">
        <v>0</v>
      </c>
      <c r="CF224" s="62" t="str">
        <f t="shared" si="219"/>
        <v>Željka – Gajdek</v>
      </c>
      <c r="CG224" s="63">
        <f t="shared" si="254"/>
        <v>161</v>
      </c>
      <c r="CH224" s="57" t="s">
        <v>0</v>
      </c>
      <c r="CI224" s="68">
        <f t="shared" si="255"/>
        <v>161</v>
      </c>
      <c r="CJ224" s="86" cm="1">
        <f t="array" ref="CJ224">IF(CI224="","",INDEX(imePrezime_id,CI224,0))</f>
        <v>1504</v>
      </c>
      <c r="CK224" s="63" t="str">
        <f t="shared" si="220"/>
        <v/>
      </c>
      <c r="CL224" s="57" t="s">
        <v>0</v>
      </c>
      <c r="CM224" s="23" t="str">
        <f t="shared" si="221"/>
        <v/>
      </c>
      <c r="CN224" s="57" t="s">
        <v>0</v>
      </c>
      <c r="CO224" s="149"/>
      <c r="CP224" s="57" t="s">
        <v>0</v>
      </c>
      <c r="CQ224" s="62" t="str">
        <f t="shared" si="222"/>
        <v/>
      </c>
      <c r="CR224" s="86" t="str">
        <f>IF(CO224="","",MAX(CR$11:CR223)+1)</f>
        <v/>
      </c>
      <c r="CS224" s="63" t="str">
        <f t="shared" si="223"/>
        <v/>
      </c>
      <c r="CT224" s="57" t="s">
        <v>0</v>
      </c>
      <c r="CU224" s="23" t="str">
        <f t="shared" si="256"/>
        <v/>
      </c>
      <c r="CV224" s="57" t="s">
        <v>0</v>
      </c>
      <c r="CW224" s="72" t="str">
        <f>IF(AND(CG224="NEMA",CK224=""),MAX(CW$11:CW223)+1,"")</f>
        <v/>
      </c>
      <c r="CX224" t="s">
        <v>0</v>
      </c>
      <c r="CY224" s="152" t="str">
        <f t="shared" si="224"/>
        <v>Ž</v>
      </c>
      <c r="CZ224" t="s">
        <v>0</v>
      </c>
      <c r="DA224" s="62" t="str">
        <f t="shared" si="225"/>
        <v/>
      </c>
      <c r="DB224" s="79" t="str">
        <f t="shared" si="226"/>
        <v/>
      </c>
      <c r="DC224" t="s">
        <v>0</v>
      </c>
      <c r="DD224" s="23" t="str">
        <f t="shared" si="257"/>
        <v/>
      </c>
      <c r="DE224" s="57" t="s">
        <v>0</v>
      </c>
      <c r="DF224" s="95" t="str">
        <f t="shared" si="227"/>
        <v>ime-pre-klu-kat</v>
      </c>
      <c r="DG224" s="57" t="s">
        <v>0</v>
      </c>
      <c r="DH224" s="68">
        <f>IF(BZ224="","",MAX(DH$11:DH223)+1)</f>
        <v>1178</v>
      </c>
      <c r="DI224" s="86">
        <f t="shared" si="228"/>
        <v>1012</v>
      </c>
      <c r="DJ224" s="86">
        <f t="shared" si="258"/>
        <v>1504</v>
      </c>
      <c r="DK224" s="86">
        <f t="shared" si="229"/>
        <v>3771</v>
      </c>
      <c r="DL224" s="86">
        <f t="shared" si="230"/>
        <v>1</v>
      </c>
      <c r="DM224" s="86">
        <f t="shared" si="231"/>
        <v>1</v>
      </c>
      <c r="DN224" s="86">
        <f t="shared" si="259"/>
        <v>1</v>
      </c>
      <c r="DO224" s="86"/>
      <c r="DP224" s="86"/>
      <c r="DQ224" s="86"/>
      <c r="DR224" s="63" t="e">
        <f>IF(#REF!="","",#REF!)</f>
        <v>#REF!</v>
      </c>
      <c r="DS224" s="57" t="s">
        <v>0</v>
      </c>
    </row>
    <row r="225" spans="1:123" x14ac:dyDescent="0.25">
      <c r="A225" t="s">
        <v>0</v>
      </c>
      <c r="B225" s="62" t="str">
        <f>IF(csv!E216="","",csv!S216)</f>
        <v>Ž45</v>
      </c>
      <c r="C225" s="36" t="s">
        <v>0</v>
      </c>
      <c r="D225" s="36" t="str">
        <f>IF(csv!E216="","",csv!E216)</f>
        <v>Sandra</v>
      </c>
      <c r="E225" s="36" t="str">
        <f>IF(csv!D216="","",csv!D216)</f>
        <v>Perica Cvjetko</v>
      </c>
      <c r="F225" s="36" t="s">
        <v>0</v>
      </c>
      <c r="G225" s="86" t="str">
        <f>IF(csv!L216="","",csv!L216)</f>
        <v>69:25</v>
      </c>
      <c r="H225" s="86" t="str">
        <f>IF(csv!M216="","",csv!M216)</f>
        <v>0</v>
      </c>
      <c r="I225" s="36" t="s">
        <v>0</v>
      </c>
      <c r="J225" s="36" t="str">
        <f>IF(csv!O216="","",csv!O216)</f>
        <v>JAP</v>
      </c>
      <c r="K225" s="36" t="str">
        <f>IF(csv!P216="","",csv!P216)</f>
        <v>OK Japetic</v>
      </c>
      <c r="L225" s="36" t="s">
        <v>0</v>
      </c>
      <c r="M225" s="79" t="str">
        <f>IF(csv!Q216="","",csv!Q216)</f>
        <v>CRO</v>
      </c>
      <c r="N225" s="57" t="s">
        <v>0</v>
      </c>
      <c r="O225" s="62" t="str">
        <f>IF(csv!E216="","",csv!S216)</f>
        <v>Ž45</v>
      </c>
      <c r="P225" s="86">
        <f>IF(O225="","",IF(COUNTIF(O$11:O224,O225)=0,P224+1,P224))</f>
        <v>20</v>
      </c>
      <c r="Q225" s="102">
        <f t="shared" si="206"/>
        <v>116</v>
      </c>
      <c r="R225" s="103" t="str" cm="1">
        <f t="array" ref="R225">IF(S225="","",INDEX(natjecanjeStaze_naziv,MATCH(S225,natjecanjeStaze_stazaId,0)))</f>
        <v>M55 – Ž45</v>
      </c>
      <c r="S225" s="63">
        <f t="shared" si="207"/>
        <v>1012</v>
      </c>
      <c r="T225" s="57" t="s">
        <v>0</v>
      </c>
      <c r="U225" s="191" t="str">
        <f t="shared" si="208"/>
        <v>Ž45</v>
      </c>
      <c r="V225" s="57" t="s">
        <v>0</v>
      </c>
      <c r="W225" s="62" t="str">
        <f t="shared" si="232"/>
        <v>CRO</v>
      </c>
      <c r="X225" s="86">
        <f t="shared" si="209"/>
        <v>1</v>
      </c>
      <c r="Y225" s="36" t="str">
        <f t="shared" si="233"/>
        <v/>
      </c>
      <c r="Z225" s="79" t="str">
        <f>IF(Y225="","",MAX(Z$11:Z224)+1)</f>
        <v/>
      </c>
      <c r="AA225" s="57" t="s">
        <v>0</v>
      </c>
      <c r="AB225" s="149"/>
      <c r="AC225" s="57" t="s">
        <v>0</v>
      </c>
      <c r="AD225" s="23" t="str">
        <f t="shared" si="234"/>
        <v/>
      </c>
      <c r="AE225" s="57" t="s">
        <v>0</v>
      </c>
      <c r="AF225" s="191" t="str">
        <f t="shared" si="235"/>
        <v>CRO</v>
      </c>
      <c r="AG225" s="57" t="s">
        <v>0</v>
      </c>
      <c r="AH225" s="62" t="str">
        <f t="shared" si="236"/>
        <v>JAP</v>
      </c>
      <c r="AI225" s="36" t="str">
        <f t="shared" si="237"/>
        <v>OK Japetic</v>
      </c>
      <c r="AJ225" s="86">
        <f t="shared" si="210"/>
        <v>1</v>
      </c>
      <c r="AK225" s="36" t="str" cm="1">
        <f t="array" ref="AK225">IF(AJ225="",""&amp;AI225,IF(AJ225="NEMA",AI225,INDEX(klub_naziv,MATCH(INDEX(klubAlias_klubId,AJ225),klub_id,0))))</f>
        <v>OK Japetić</v>
      </c>
      <c r="AL225" s="36" t="str" cm="1">
        <f t="array" ref="AL225">IFERROR(INDEX(registarNatjecatelji,CG225,4),"")</f>
        <v>OK Japetić</v>
      </c>
      <c r="AM225" s="105" t="str">
        <f t="shared" si="238"/>
        <v/>
      </c>
      <c r="AN225" s="79" t="str">
        <f t="shared" si="239"/>
        <v>OK Japetić</v>
      </c>
      <c r="AO225" s="57" t="s">
        <v>0</v>
      </c>
      <c r="AP225" s="95" t="str">
        <f>IF(AJ225&lt;&gt;"NEMA","",IF(IFERROR(MATCH(AI225,AI$11:AI224,0),0)&lt;&gt;0,"",AI225))</f>
        <v/>
      </c>
      <c r="AQ225" s="57" t="s">
        <v>0</v>
      </c>
      <c r="AR225" s="149"/>
      <c r="AS225" s="57" t="s">
        <v>0</v>
      </c>
      <c r="AT225" s="62" t="str">
        <f t="shared" si="240"/>
        <v/>
      </c>
      <c r="AU225" s="36" t="str">
        <f>IF(AT225="","",MAX(AU$11:AU224)+1)</f>
        <v/>
      </c>
      <c r="AV225" s="36" t="str">
        <f t="shared" si="241"/>
        <v/>
      </c>
      <c r="AW225" s="36" t="str">
        <f t="shared" si="242"/>
        <v/>
      </c>
      <c r="AX225" s="36" t="str">
        <f>IF(AR225="","",MAX(AX$11:AX224)+1)</f>
        <v/>
      </c>
      <c r="AY225" s="103" t="str">
        <f t="shared" si="243"/>
        <v/>
      </c>
      <c r="AZ225" s="79" t="str">
        <f t="shared" si="244"/>
        <v/>
      </c>
      <c r="BA225" s="57" t="s">
        <v>0</v>
      </c>
      <c r="BB225" s="23" t="str">
        <f t="shared" si="245"/>
        <v/>
      </c>
      <c r="BC225" s="57" t="s">
        <v>0</v>
      </c>
      <c r="BD225" s="191" t="str">
        <f t="shared" si="246"/>
        <v>OK Japetić</v>
      </c>
      <c r="BE225" s="57" t="s">
        <v>0</v>
      </c>
      <c r="BF225" s="68" t="str">
        <f t="shared" si="247"/>
        <v>69:25</v>
      </c>
      <c r="BG225" s="102" t="str">
        <f t="shared" si="248"/>
        <v>0</v>
      </c>
      <c r="BH225" s="238">
        <f t="shared" si="249"/>
        <v>4165</v>
      </c>
      <c r="BI225" s="239">
        <f t="shared" si="211"/>
        <v>1</v>
      </c>
      <c r="BJ225" s="57" t="s">
        <v>0</v>
      </c>
      <c r="BK225" s="62" t="str">
        <f t="shared" si="250"/>
        <v>Sandra</v>
      </c>
      <c r="BL225" s="36" t="str">
        <f t="shared" si="251"/>
        <v>Perica Cvjetko</v>
      </c>
      <c r="BM225" s="86">
        <f t="shared" si="212"/>
        <v>1860</v>
      </c>
      <c r="BN225" s="86" t="str">
        <f t="shared" si="213"/>
        <v/>
      </c>
      <c r="BO225" s="36" t="str">
        <f t="shared" si="214"/>
        <v>Sandra</v>
      </c>
      <c r="BP225" s="79" t="str">
        <f t="shared" si="215"/>
        <v>Perica Cvjetko</v>
      </c>
      <c r="BQ225" s="57" t="s">
        <v>0</v>
      </c>
      <c r="BR225" s="95" t="str">
        <f t="shared" si="216"/>
        <v/>
      </c>
      <c r="BS225" s="57" t="s">
        <v>0</v>
      </c>
      <c r="BT225" s="23" t="str">
        <f>IF(OR(BB225&lt;&gt;"NEMA",BR225&lt;&gt;""),"","SELECT '"&amp;BA225&amp;"',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5" s="57" t="s">
        <v>0</v>
      </c>
      <c r="BV225" s="172"/>
      <c r="BW225" s="172"/>
      <c r="BX225" s="172"/>
      <c r="BY225" s="57" t="s">
        <v>0</v>
      </c>
      <c r="BZ225" s="62" t="str">
        <f t="shared" si="217"/>
        <v>Sandra – Perica Cvjetko – OK Japetić – Ž45</v>
      </c>
      <c r="CA225" s="63">
        <f t="shared" si="252"/>
        <v>124</v>
      </c>
      <c r="CB225" s="57" t="s">
        <v>0</v>
      </c>
      <c r="CC225" s="62" t="str">
        <f t="shared" si="218"/>
        <v>Sandra – Perica Cvjetko – OK Japetić</v>
      </c>
      <c r="CD225" s="63">
        <f t="shared" si="253"/>
        <v>124</v>
      </c>
      <c r="CE225" s="57" t="s">
        <v>0</v>
      </c>
      <c r="CF225" s="62" t="str">
        <f t="shared" si="219"/>
        <v>Sandra – Perica Cvjetko</v>
      </c>
      <c r="CG225" s="63">
        <f t="shared" si="254"/>
        <v>124</v>
      </c>
      <c r="CH225" s="57" t="s">
        <v>0</v>
      </c>
      <c r="CI225" s="68">
        <f t="shared" si="255"/>
        <v>124</v>
      </c>
      <c r="CJ225" s="86" cm="1">
        <f t="array" ref="CJ225">IF(CI225="","",INDEX(imePrezime_id,CI225,0))</f>
        <v>1860</v>
      </c>
      <c r="CK225" s="63" t="str">
        <f t="shared" si="220"/>
        <v/>
      </c>
      <c r="CL225" s="57" t="s">
        <v>0</v>
      </c>
      <c r="CM225" s="23" t="str">
        <f t="shared" si="221"/>
        <v/>
      </c>
      <c r="CN225" s="57" t="s">
        <v>0</v>
      </c>
      <c r="CO225" s="149"/>
      <c r="CP225" s="57" t="s">
        <v>0</v>
      </c>
      <c r="CQ225" s="62" t="str">
        <f t="shared" si="222"/>
        <v/>
      </c>
      <c r="CR225" s="86" t="str">
        <f>IF(CO225="","",MAX(CR$11:CR224)+1)</f>
        <v/>
      </c>
      <c r="CS225" s="63" t="str">
        <f t="shared" si="223"/>
        <v/>
      </c>
      <c r="CT225" s="57" t="s">
        <v>0</v>
      </c>
      <c r="CU225" s="23" t="str">
        <f t="shared" si="256"/>
        <v/>
      </c>
      <c r="CV225" s="57" t="s">
        <v>0</v>
      </c>
      <c r="CW225" s="72" t="str">
        <f>IF(AND(CG225="NEMA",CK225=""),MAX(CW$11:CW224)+1,"")</f>
        <v/>
      </c>
      <c r="CX225" t="s">
        <v>0</v>
      </c>
      <c r="CY225" s="152" t="str">
        <f t="shared" si="224"/>
        <v>Ž</v>
      </c>
      <c r="CZ225" t="s">
        <v>0</v>
      </c>
      <c r="DA225" s="62" t="str">
        <f t="shared" si="225"/>
        <v/>
      </c>
      <c r="DB225" s="79" t="str">
        <f t="shared" si="226"/>
        <v/>
      </c>
      <c r="DC225" t="s">
        <v>0</v>
      </c>
      <c r="DD225" s="23" t="str">
        <f t="shared" si="257"/>
        <v/>
      </c>
      <c r="DE225" s="57" t="s">
        <v>0</v>
      </c>
      <c r="DF225" s="95" t="str">
        <f t="shared" si="227"/>
        <v>ime-pre-klu(ali)-kat</v>
      </c>
      <c r="DG225" s="57" t="s">
        <v>0</v>
      </c>
      <c r="DH225" s="68">
        <f>IF(BZ225="","",MAX(DH$11:DH224)+1)</f>
        <v>1179</v>
      </c>
      <c r="DI225" s="86">
        <f t="shared" si="228"/>
        <v>1012</v>
      </c>
      <c r="DJ225" s="86">
        <f t="shared" si="258"/>
        <v>1860</v>
      </c>
      <c r="DK225" s="86">
        <f t="shared" si="229"/>
        <v>4165</v>
      </c>
      <c r="DL225" s="86">
        <f t="shared" si="230"/>
        <v>1</v>
      </c>
      <c r="DM225" s="86">
        <f t="shared" si="231"/>
        <v>1</v>
      </c>
      <c r="DN225" s="86">
        <f t="shared" si="259"/>
        <v>3</v>
      </c>
      <c r="DO225" s="86"/>
      <c r="DP225" s="86"/>
      <c r="DQ225" s="86"/>
      <c r="DR225" s="63" t="e">
        <f>IF(#REF!="","",#REF!)</f>
        <v>#REF!</v>
      </c>
      <c r="DS225" s="57" t="s">
        <v>0</v>
      </c>
    </row>
    <row r="226" spans="1:123" x14ac:dyDescent="0.25">
      <c r="A226" t="s">
        <v>0</v>
      </c>
      <c r="B226" s="62" t="str">
        <f>IF(csv!E217="","",csv!S217)</f>
        <v>Ž45</v>
      </c>
      <c r="C226" s="36" t="s">
        <v>0</v>
      </c>
      <c r="D226" s="36" t="str">
        <f>IF(csv!E217="","",csv!E217)</f>
        <v>Evelyn</v>
      </c>
      <c r="E226" s="36" t="str">
        <f>IF(csv!D217="","",csv!D217)</f>
        <v>Kraintz</v>
      </c>
      <c r="F226" s="36" t="s">
        <v>0</v>
      </c>
      <c r="G226" s="86" t="str">
        <f>IF(csv!L217="","",csv!L217)</f>
        <v>73:30</v>
      </c>
      <c r="H226" s="86" t="str">
        <f>IF(csv!M217="","",csv!M217)</f>
        <v>0</v>
      </c>
      <c r="I226" s="36" t="s">
        <v>0</v>
      </c>
      <c r="J226" s="36" t="str">
        <f>IF(csv!O217="","",csv!O217)</f>
        <v>Maksimir</v>
      </c>
      <c r="K226" s="36" t="str">
        <f>IF(csv!P217="","",csv!P217)</f>
        <v>OK Maksimir</v>
      </c>
      <c r="L226" s="36" t="s">
        <v>0</v>
      </c>
      <c r="M226" s="79" t="str">
        <f>IF(csv!Q217="","",csv!Q217)</f>
        <v>CRO</v>
      </c>
      <c r="N226" s="57" t="s">
        <v>0</v>
      </c>
      <c r="O226" s="62" t="str">
        <f>IF(csv!E217="","",csv!S217)</f>
        <v>Ž45</v>
      </c>
      <c r="P226" s="86">
        <f>IF(O226="","",IF(COUNTIF(O$11:O225,O226)=0,P225+1,P225))</f>
        <v>20</v>
      </c>
      <c r="Q226" s="102">
        <f t="shared" si="206"/>
        <v>116</v>
      </c>
      <c r="R226" s="103" t="str" cm="1">
        <f t="array" ref="R226">IF(S226="","",INDEX(natjecanjeStaze_naziv,MATCH(S226,natjecanjeStaze_stazaId,0)))</f>
        <v>M55 – Ž45</v>
      </c>
      <c r="S226" s="63">
        <f t="shared" si="207"/>
        <v>1012</v>
      </c>
      <c r="T226" s="57" t="s">
        <v>0</v>
      </c>
      <c r="U226" s="191" t="str">
        <f t="shared" si="208"/>
        <v>Ž45</v>
      </c>
      <c r="V226" s="57" t="s">
        <v>0</v>
      </c>
      <c r="W226" s="62" t="str">
        <f t="shared" si="232"/>
        <v>CRO</v>
      </c>
      <c r="X226" s="86">
        <f t="shared" si="209"/>
        <v>1</v>
      </c>
      <c r="Y226" s="36" t="str">
        <f t="shared" si="233"/>
        <v/>
      </c>
      <c r="Z226" s="79" t="str">
        <f>IF(Y226="","",MAX(Z$11:Z225)+1)</f>
        <v/>
      </c>
      <c r="AA226" s="57" t="s">
        <v>0</v>
      </c>
      <c r="AB226" s="149"/>
      <c r="AC226" s="57" t="s">
        <v>0</v>
      </c>
      <c r="AD226" s="23" t="str">
        <f t="shared" si="234"/>
        <v/>
      </c>
      <c r="AE226" s="57" t="s">
        <v>0</v>
      </c>
      <c r="AF226" s="191" t="str">
        <f t="shared" si="235"/>
        <v>CRO</v>
      </c>
      <c r="AG226" s="57" t="s">
        <v>0</v>
      </c>
      <c r="AH226" s="62" t="str">
        <f t="shared" si="236"/>
        <v>Maksimir</v>
      </c>
      <c r="AI226" s="36" t="str">
        <f t="shared" si="237"/>
        <v>OK Maksimir</v>
      </c>
      <c r="AJ226" s="86" t="str">
        <f t="shared" si="210"/>
        <v/>
      </c>
      <c r="AK226" s="36" t="str" cm="1">
        <f t="array" ref="AK226">IF(AJ226="",""&amp;AI226,IF(AJ226="NEMA",AI226,INDEX(klub_naziv,MATCH(INDEX(klubAlias_klubId,AJ226),klub_id,0))))</f>
        <v>OK Maksimir</v>
      </c>
      <c r="AL226" s="36" t="str" cm="1">
        <f t="array" ref="AL226">IFERROR(INDEX(registarNatjecatelji,CG226,4),"")</f>
        <v>OK Maksimir</v>
      </c>
      <c r="AM226" s="105" t="str">
        <f t="shared" si="238"/>
        <v/>
      </c>
      <c r="AN226" s="79" t="str">
        <f t="shared" si="239"/>
        <v>OK Maksimir</v>
      </c>
      <c r="AO226" s="57" t="s">
        <v>0</v>
      </c>
      <c r="AP226" s="95" t="str">
        <f>IF(AJ226&lt;&gt;"NEMA","",IF(IFERROR(MATCH(AI226,AI$11:AI225,0),0)&lt;&gt;0,"",AI226))</f>
        <v/>
      </c>
      <c r="AQ226" s="57" t="s">
        <v>0</v>
      </c>
      <c r="AR226" s="149"/>
      <c r="AS226" s="57" t="s">
        <v>0</v>
      </c>
      <c r="AT226" s="62" t="str">
        <f t="shared" si="240"/>
        <v/>
      </c>
      <c r="AU226" s="36" t="str">
        <f>IF(AT226="","",MAX(AU$11:AU225)+1)</f>
        <v/>
      </c>
      <c r="AV226" s="36" t="str">
        <f t="shared" si="241"/>
        <v/>
      </c>
      <c r="AW226" s="36" t="str">
        <f t="shared" si="242"/>
        <v/>
      </c>
      <c r="AX226" s="36" t="str">
        <f>IF(AR226="","",MAX(AX$11:AX225)+1)</f>
        <v/>
      </c>
      <c r="AY226" s="103" t="str">
        <f t="shared" si="243"/>
        <v/>
      </c>
      <c r="AZ226" s="79" t="str">
        <f t="shared" si="244"/>
        <v/>
      </c>
      <c r="BA226" s="57" t="s">
        <v>0</v>
      </c>
      <c r="BB226" s="23" t="str">
        <f t="shared" si="245"/>
        <v/>
      </c>
      <c r="BC226" s="57" t="s">
        <v>0</v>
      </c>
      <c r="BD226" s="191" t="str">
        <f t="shared" si="246"/>
        <v>OK Maksimir</v>
      </c>
      <c r="BE226" s="57" t="s">
        <v>0</v>
      </c>
      <c r="BF226" s="68" t="str">
        <f t="shared" si="247"/>
        <v>73:30</v>
      </c>
      <c r="BG226" s="102" t="str">
        <f t="shared" si="248"/>
        <v>0</v>
      </c>
      <c r="BH226" s="238">
        <f t="shared" si="249"/>
        <v>4410</v>
      </c>
      <c r="BI226" s="239">
        <f t="shared" si="211"/>
        <v>1</v>
      </c>
      <c r="BJ226" s="57" t="s">
        <v>0</v>
      </c>
      <c r="BK226" s="62" t="str">
        <f t="shared" si="250"/>
        <v>Evelyn</v>
      </c>
      <c r="BL226" s="36" t="str">
        <f t="shared" si="251"/>
        <v>Kraintz</v>
      </c>
      <c r="BM226" s="86">
        <f t="shared" si="212"/>
        <v>1225</v>
      </c>
      <c r="BN226" s="86" t="str">
        <f t="shared" si="213"/>
        <v/>
      </c>
      <c r="BO226" s="36" t="str">
        <f t="shared" si="214"/>
        <v>Evelyn</v>
      </c>
      <c r="BP226" s="79" t="str">
        <f t="shared" si="215"/>
        <v>Kraintz</v>
      </c>
      <c r="BQ226" s="57" t="s">
        <v>0</v>
      </c>
      <c r="BR226" s="95" t="str">
        <f t="shared" si="216"/>
        <v/>
      </c>
      <c r="BS226" s="57" t="s">
        <v>0</v>
      </c>
      <c r="BT226" s="23" t="str">
        <f>IF(OR(BB226&lt;&gt;"NEMA",BR226&lt;&gt;""),"","SELECT '"&amp;BA226&amp;"',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6" s="57" t="s">
        <v>0</v>
      </c>
      <c r="BV226" s="172"/>
      <c r="BW226" s="172"/>
      <c r="BX226" s="172"/>
      <c r="BY226" s="57" t="s">
        <v>0</v>
      </c>
      <c r="BZ226" s="62" t="str">
        <f t="shared" si="217"/>
        <v>Evelyn – Kraintz – OK Maksimir – Ž45</v>
      </c>
      <c r="CA226" s="63">
        <f t="shared" si="252"/>
        <v>355</v>
      </c>
      <c r="CB226" s="57" t="s">
        <v>0</v>
      </c>
      <c r="CC226" s="62" t="str">
        <f t="shared" si="218"/>
        <v>Evelyn – Kraintz – OK Maksimir</v>
      </c>
      <c r="CD226" s="63">
        <f t="shared" si="253"/>
        <v>355</v>
      </c>
      <c r="CE226" s="57" t="s">
        <v>0</v>
      </c>
      <c r="CF226" s="62" t="str">
        <f t="shared" si="219"/>
        <v>Evelyn – Kraintz</v>
      </c>
      <c r="CG226" s="63">
        <f t="shared" si="254"/>
        <v>355</v>
      </c>
      <c r="CH226" s="57" t="s">
        <v>0</v>
      </c>
      <c r="CI226" s="68">
        <f t="shared" si="255"/>
        <v>355</v>
      </c>
      <c r="CJ226" s="86" cm="1">
        <f t="array" ref="CJ226">IF(CI226="","",INDEX(imePrezime_id,CI226,0))</f>
        <v>1225</v>
      </c>
      <c r="CK226" s="63" t="str">
        <f t="shared" si="220"/>
        <v/>
      </c>
      <c r="CL226" s="57" t="s">
        <v>0</v>
      </c>
      <c r="CM226" s="23" t="str">
        <f t="shared" si="221"/>
        <v/>
      </c>
      <c r="CN226" s="57" t="s">
        <v>0</v>
      </c>
      <c r="CO226" s="149"/>
      <c r="CP226" s="57" t="s">
        <v>0</v>
      </c>
      <c r="CQ226" s="62" t="str">
        <f t="shared" si="222"/>
        <v/>
      </c>
      <c r="CR226" s="86" t="str">
        <f>IF(CO226="","",MAX(CR$11:CR225)+1)</f>
        <v/>
      </c>
      <c r="CS226" s="63" t="str">
        <f t="shared" si="223"/>
        <v/>
      </c>
      <c r="CT226" s="57" t="s">
        <v>0</v>
      </c>
      <c r="CU226" s="23" t="str">
        <f t="shared" si="256"/>
        <v/>
      </c>
      <c r="CV226" s="57" t="s">
        <v>0</v>
      </c>
      <c r="CW226" s="72" t="str">
        <f>IF(AND(CG226="NEMA",CK226=""),MAX(CW$11:CW225)+1,"")</f>
        <v/>
      </c>
      <c r="CX226" t="s">
        <v>0</v>
      </c>
      <c r="CY226" s="152" t="str">
        <f t="shared" si="224"/>
        <v>Ž</v>
      </c>
      <c r="CZ226" t="s">
        <v>0</v>
      </c>
      <c r="DA226" s="62" t="str">
        <f t="shared" si="225"/>
        <v/>
      </c>
      <c r="DB226" s="79" t="str">
        <f t="shared" si="226"/>
        <v/>
      </c>
      <c r="DC226" t="s">
        <v>0</v>
      </c>
      <c r="DD226" s="23" t="str">
        <f t="shared" si="257"/>
        <v/>
      </c>
      <c r="DE226" s="57" t="s">
        <v>0</v>
      </c>
      <c r="DF226" s="95" t="str">
        <f t="shared" si="227"/>
        <v>ime-pre-klu-kat</v>
      </c>
      <c r="DG226" s="57" t="s">
        <v>0</v>
      </c>
      <c r="DH226" s="68">
        <f>IF(BZ226="","",MAX(DH$11:DH225)+1)</f>
        <v>1180</v>
      </c>
      <c r="DI226" s="86">
        <f t="shared" si="228"/>
        <v>1012</v>
      </c>
      <c r="DJ226" s="86">
        <f t="shared" si="258"/>
        <v>1225</v>
      </c>
      <c r="DK226" s="86">
        <f t="shared" si="229"/>
        <v>4410</v>
      </c>
      <c r="DL226" s="86">
        <f t="shared" si="230"/>
        <v>1</v>
      </c>
      <c r="DM226" s="86">
        <f t="shared" si="231"/>
        <v>1</v>
      </c>
      <c r="DN226" s="86">
        <f t="shared" si="259"/>
        <v>1</v>
      </c>
      <c r="DO226" s="86"/>
      <c r="DP226" s="86"/>
      <c r="DQ226" s="86"/>
      <c r="DR226" s="63" t="e">
        <f>IF(#REF!="","",#REF!)</f>
        <v>#REF!</v>
      </c>
      <c r="DS226" s="57" t="s">
        <v>0</v>
      </c>
    </row>
    <row r="227" spans="1:123" x14ac:dyDescent="0.25">
      <c r="A227" t="s">
        <v>0</v>
      </c>
      <c r="B227" s="62" t="str">
        <f>IF(csv!E218="","",csv!S218)</f>
        <v>Ž45</v>
      </c>
      <c r="C227" s="36" t="s">
        <v>0</v>
      </c>
      <c r="D227" s="36" t="str">
        <f>IF(csv!E218="","",csv!E218)</f>
        <v>Zvjezdana</v>
      </c>
      <c r="E227" s="36" t="str">
        <f>IF(csv!D218="","",csv!D218)</f>
        <v>Govedarica</v>
      </c>
      <c r="F227" s="36" t="s">
        <v>0</v>
      </c>
      <c r="G227" s="86" t="str">
        <f>IF(csv!L218="","",csv!L218)</f>
        <v>78:05</v>
      </c>
      <c r="H227" s="86" t="str">
        <f>IF(csv!M218="","",csv!M218)</f>
        <v>0</v>
      </c>
      <c r="I227" s="36" t="s">
        <v>0</v>
      </c>
      <c r="J227" s="36" t="str">
        <f>IF(csv!O218="","",csv!O218)</f>
        <v>JAP</v>
      </c>
      <c r="K227" s="36" t="str">
        <f>IF(csv!P218="","",csv!P218)</f>
        <v>OK Japetic</v>
      </c>
      <c r="L227" s="36" t="s">
        <v>0</v>
      </c>
      <c r="M227" s="79" t="str">
        <f>IF(csv!Q218="","",csv!Q218)</f>
        <v>CRO</v>
      </c>
      <c r="N227" s="57" t="s">
        <v>0</v>
      </c>
      <c r="O227" s="62" t="str">
        <f>IF(csv!E218="","",csv!S218)</f>
        <v>Ž45</v>
      </c>
      <c r="P227" s="86">
        <f>IF(O227="","",IF(COUNTIF(O$11:O226,O227)=0,P226+1,P226))</f>
        <v>20</v>
      </c>
      <c r="Q227" s="102">
        <f t="shared" si="206"/>
        <v>116</v>
      </c>
      <c r="R227" s="103" t="str" cm="1">
        <f t="array" ref="R227">IF(S227="","",INDEX(natjecanjeStaze_naziv,MATCH(S227,natjecanjeStaze_stazaId,0)))</f>
        <v>M55 – Ž45</v>
      </c>
      <c r="S227" s="63">
        <f t="shared" si="207"/>
        <v>1012</v>
      </c>
      <c r="T227" s="57" t="s">
        <v>0</v>
      </c>
      <c r="U227" s="191" t="str">
        <f t="shared" si="208"/>
        <v>Ž45</v>
      </c>
      <c r="V227" s="57" t="s">
        <v>0</v>
      </c>
      <c r="W227" s="62" t="str">
        <f t="shared" si="232"/>
        <v>CRO</v>
      </c>
      <c r="X227" s="86">
        <f t="shared" si="209"/>
        <v>1</v>
      </c>
      <c r="Y227" s="36" t="str">
        <f t="shared" si="233"/>
        <v/>
      </c>
      <c r="Z227" s="79" t="str">
        <f>IF(Y227="","",MAX(Z$11:Z226)+1)</f>
        <v/>
      </c>
      <c r="AA227" s="57" t="s">
        <v>0</v>
      </c>
      <c r="AB227" s="149"/>
      <c r="AC227" s="57" t="s">
        <v>0</v>
      </c>
      <c r="AD227" s="23" t="str">
        <f t="shared" si="234"/>
        <v/>
      </c>
      <c r="AE227" s="57" t="s">
        <v>0</v>
      </c>
      <c r="AF227" s="191" t="str">
        <f t="shared" si="235"/>
        <v>CRO</v>
      </c>
      <c r="AG227" s="57" t="s">
        <v>0</v>
      </c>
      <c r="AH227" s="62" t="str">
        <f t="shared" si="236"/>
        <v>JAP</v>
      </c>
      <c r="AI227" s="36" t="str">
        <f t="shared" si="237"/>
        <v>OK Japetic</v>
      </c>
      <c r="AJ227" s="86">
        <f t="shared" si="210"/>
        <v>1</v>
      </c>
      <c r="AK227" s="36" t="str" cm="1">
        <f t="array" ref="AK227">IF(AJ227="",""&amp;AI227,IF(AJ227="NEMA",AI227,INDEX(klub_naziv,MATCH(INDEX(klubAlias_klubId,AJ227),klub_id,0))))</f>
        <v>OK Japetić</v>
      </c>
      <c r="AL227" s="36" t="str" cm="1">
        <f t="array" ref="AL227">IFERROR(INDEX(registarNatjecatelji,CG227,4),"")</f>
        <v>OK Japetić</v>
      </c>
      <c r="AM227" s="105" t="str">
        <f t="shared" si="238"/>
        <v/>
      </c>
      <c r="AN227" s="79" t="str">
        <f t="shared" si="239"/>
        <v>OK Japetić</v>
      </c>
      <c r="AO227" s="57" t="s">
        <v>0</v>
      </c>
      <c r="AP227" s="95" t="str">
        <f>IF(AJ227&lt;&gt;"NEMA","",IF(IFERROR(MATCH(AI227,AI$11:AI226,0),0)&lt;&gt;0,"",AI227))</f>
        <v/>
      </c>
      <c r="AQ227" s="57" t="s">
        <v>0</v>
      </c>
      <c r="AR227" s="149"/>
      <c r="AS227" s="57" t="s">
        <v>0</v>
      </c>
      <c r="AT227" s="62" t="str">
        <f t="shared" si="240"/>
        <v/>
      </c>
      <c r="AU227" s="36" t="str">
        <f>IF(AT227="","",MAX(AU$11:AU226)+1)</f>
        <v/>
      </c>
      <c r="AV227" s="36" t="str">
        <f t="shared" si="241"/>
        <v/>
      </c>
      <c r="AW227" s="36" t="str">
        <f t="shared" si="242"/>
        <v/>
      </c>
      <c r="AX227" s="36" t="str">
        <f>IF(AR227="","",MAX(AX$11:AX226)+1)</f>
        <v/>
      </c>
      <c r="AY227" s="103" t="str">
        <f t="shared" si="243"/>
        <v/>
      </c>
      <c r="AZ227" s="79" t="str">
        <f t="shared" si="244"/>
        <v/>
      </c>
      <c r="BA227" s="57" t="s">
        <v>0</v>
      </c>
      <c r="BB227" s="23" t="str">
        <f t="shared" si="245"/>
        <v/>
      </c>
      <c r="BC227" s="57" t="s">
        <v>0</v>
      </c>
      <c r="BD227" s="191" t="str">
        <f t="shared" si="246"/>
        <v>OK Japetić</v>
      </c>
      <c r="BE227" s="57" t="s">
        <v>0</v>
      </c>
      <c r="BF227" s="68" t="str">
        <f t="shared" si="247"/>
        <v>78:05</v>
      </c>
      <c r="BG227" s="102" t="str">
        <f t="shared" si="248"/>
        <v>0</v>
      </c>
      <c r="BH227" s="238">
        <f t="shared" si="249"/>
        <v>4685</v>
      </c>
      <c r="BI227" s="239">
        <f t="shared" si="211"/>
        <v>1</v>
      </c>
      <c r="BJ227" s="57" t="s">
        <v>0</v>
      </c>
      <c r="BK227" s="62" t="str">
        <f t="shared" si="250"/>
        <v>Zvjezdana</v>
      </c>
      <c r="BL227" s="36" t="str">
        <f t="shared" si="251"/>
        <v>Govedarica</v>
      </c>
      <c r="BM227" s="86">
        <f t="shared" si="212"/>
        <v>1470</v>
      </c>
      <c r="BN227" s="86" t="str">
        <f t="shared" si="213"/>
        <v/>
      </c>
      <c r="BO227" s="36" t="str">
        <f t="shared" si="214"/>
        <v>Zvjezdana</v>
      </c>
      <c r="BP227" s="79" t="str">
        <f t="shared" si="215"/>
        <v>Govedarica</v>
      </c>
      <c r="BQ227" s="57" t="s">
        <v>0</v>
      </c>
      <c r="BR227" s="95" t="str">
        <f t="shared" si="216"/>
        <v/>
      </c>
      <c r="BS227" s="57" t="s">
        <v>0</v>
      </c>
      <c r="BT227" s="23" t="str">
        <f>IF(OR(BB227&lt;&gt;"NEMA",BR227&lt;&gt;""),"","SELECT '"&amp;BA227&amp;"',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7" s="57" t="s">
        <v>0</v>
      </c>
      <c r="BV227" s="172"/>
      <c r="BW227" s="172"/>
      <c r="BX227" s="172"/>
      <c r="BY227" s="57" t="s">
        <v>0</v>
      </c>
      <c r="BZ227" s="62" t="str">
        <f t="shared" si="217"/>
        <v>Zvjezdana – Govedarica – OK Japetić – Ž45</v>
      </c>
      <c r="CA227" s="63">
        <f t="shared" si="252"/>
        <v>88</v>
      </c>
      <c r="CB227" s="57" t="s">
        <v>0</v>
      </c>
      <c r="CC227" s="62" t="str">
        <f t="shared" si="218"/>
        <v>Zvjezdana – Govedarica – OK Japetić</v>
      </c>
      <c r="CD227" s="63">
        <f t="shared" si="253"/>
        <v>88</v>
      </c>
      <c r="CE227" s="57" t="s">
        <v>0</v>
      </c>
      <c r="CF227" s="62" t="str">
        <f t="shared" si="219"/>
        <v>Zvjezdana – Govedarica</v>
      </c>
      <c r="CG227" s="63">
        <f t="shared" si="254"/>
        <v>88</v>
      </c>
      <c r="CH227" s="57" t="s">
        <v>0</v>
      </c>
      <c r="CI227" s="68">
        <f t="shared" si="255"/>
        <v>88</v>
      </c>
      <c r="CJ227" s="86" cm="1">
        <f t="array" ref="CJ227">IF(CI227="","",INDEX(imePrezime_id,CI227,0))</f>
        <v>1470</v>
      </c>
      <c r="CK227" s="63" t="str">
        <f t="shared" si="220"/>
        <v/>
      </c>
      <c r="CL227" s="57" t="s">
        <v>0</v>
      </c>
      <c r="CM227" s="23" t="str">
        <f t="shared" si="221"/>
        <v/>
      </c>
      <c r="CN227" s="57" t="s">
        <v>0</v>
      </c>
      <c r="CO227" s="149"/>
      <c r="CP227" s="57" t="s">
        <v>0</v>
      </c>
      <c r="CQ227" s="62" t="str">
        <f t="shared" si="222"/>
        <v/>
      </c>
      <c r="CR227" s="86" t="str">
        <f>IF(CO227="","",MAX(CR$11:CR226)+1)</f>
        <v/>
      </c>
      <c r="CS227" s="63" t="str">
        <f t="shared" si="223"/>
        <v/>
      </c>
      <c r="CT227" s="57" t="s">
        <v>0</v>
      </c>
      <c r="CU227" s="23" t="str">
        <f t="shared" si="256"/>
        <v/>
      </c>
      <c r="CV227" s="57" t="s">
        <v>0</v>
      </c>
      <c r="CW227" s="72" t="str">
        <f>IF(AND(CG227="NEMA",CK227=""),MAX(CW$11:CW226)+1,"")</f>
        <v/>
      </c>
      <c r="CX227" t="s">
        <v>0</v>
      </c>
      <c r="CY227" s="152" t="str">
        <f t="shared" si="224"/>
        <v>Ž</v>
      </c>
      <c r="CZ227" t="s">
        <v>0</v>
      </c>
      <c r="DA227" s="62" t="str">
        <f t="shared" si="225"/>
        <v/>
      </c>
      <c r="DB227" s="79" t="str">
        <f t="shared" si="226"/>
        <v/>
      </c>
      <c r="DC227" t="s">
        <v>0</v>
      </c>
      <c r="DD227" s="23" t="str">
        <f t="shared" si="257"/>
        <v/>
      </c>
      <c r="DE227" s="57" t="s">
        <v>0</v>
      </c>
      <c r="DF227" s="95" t="str">
        <f t="shared" si="227"/>
        <v>ime-pre-klu(ali)-kat</v>
      </c>
      <c r="DG227" s="57" t="s">
        <v>0</v>
      </c>
      <c r="DH227" s="68">
        <f>IF(BZ227="","",MAX(DH$11:DH226)+1)</f>
        <v>1181</v>
      </c>
      <c r="DI227" s="86">
        <f t="shared" si="228"/>
        <v>1012</v>
      </c>
      <c r="DJ227" s="86">
        <f t="shared" si="258"/>
        <v>1470</v>
      </c>
      <c r="DK227" s="86">
        <f t="shared" si="229"/>
        <v>4685</v>
      </c>
      <c r="DL227" s="86">
        <f t="shared" si="230"/>
        <v>1</v>
      </c>
      <c r="DM227" s="86">
        <f t="shared" si="231"/>
        <v>1</v>
      </c>
      <c r="DN227" s="86">
        <f t="shared" si="259"/>
        <v>3</v>
      </c>
      <c r="DO227" s="86"/>
      <c r="DP227" s="86"/>
      <c r="DQ227" s="86"/>
      <c r="DR227" s="63" t="e">
        <f>IF(#REF!="","",#REF!)</f>
        <v>#REF!</v>
      </c>
      <c r="DS227" s="57" t="s">
        <v>0</v>
      </c>
    </row>
    <row r="228" spans="1:123" x14ac:dyDescent="0.25">
      <c r="A228" t="s">
        <v>0</v>
      </c>
      <c r="B228" s="62" t="str">
        <f>IF(csv!E219="","",csv!S219)</f>
        <v>Ž45</v>
      </c>
      <c r="C228" s="36" t="s">
        <v>0</v>
      </c>
      <c r="D228" s="36" t="str">
        <f>IF(csv!E219="","",csv!E219)</f>
        <v>Davorka</v>
      </c>
      <c r="E228" s="36" t="str">
        <f>IF(csv!D219="","",csv!D219)</f>
        <v>Srebačić</v>
      </c>
      <c r="F228" s="36" t="s">
        <v>0</v>
      </c>
      <c r="G228" s="86" t="str">
        <f>IF(csv!L219="","",csv!L219)</f>
        <v>81:00</v>
      </c>
      <c r="H228" s="86" t="str">
        <f>IF(csv!M219="","",csv!M219)</f>
        <v>0</v>
      </c>
      <c r="I228" s="36" t="s">
        <v>0</v>
      </c>
      <c r="J228" s="36" t="str">
        <f>IF(csv!O219="","",csv!O219)</f>
        <v>OK Varaždin</v>
      </c>
      <c r="K228" s="36" t="str">
        <f>IF(csv!P219="","",csv!P219)</f>
        <v>OK Varaždin</v>
      </c>
      <c r="L228" s="36" t="s">
        <v>0</v>
      </c>
      <c r="M228" s="79" t="str">
        <f>IF(csv!Q219="","",csv!Q219)</f>
        <v>CRO</v>
      </c>
      <c r="N228" s="57" t="s">
        <v>0</v>
      </c>
      <c r="O228" s="62" t="str">
        <f>IF(csv!E219="","",csv!S219)</f>
        <v>Ž45</v>
      </c>
      <c r="P228" s="86">
        <f>IF(O228="","",IF(COUNTIF(O$11:O227,O228)=0,P227+1,P227))</f>
        <v>20</v>
      </c>
      <c r="Q228" s="102">
        <f t="shared" si="206"/>
        <v>116</v>
      </c>
      <c r="R228" s="103" t="str" cm="1">
        <f t="array" ref="R228">IF(S228="","",INDEX(natjecanjeStaze_naziv,MATCH(S228,natjecanjeStaze_stazaId,0)))</f>
        <v>M55 – Ž45</v>
      </c>
      <c r="S228" s="63">
        <f t="shared" si="207"/>
        <v>1012</v>
      </c>
      <c r="T228" s="57" t="s">
        <v>0</v>
      </c>
      <c r="U228" s="191" t="str">
        <f t="shared" si="208"/>
        <v>Ž45</v>
      </c>
      <c r="V228" s="57" t="s">
        <v>0</v>
      </c>
      <c r="W228" s="62" t="str">
        <f t="shared" si="232"/>
        <v>CRO</v>
      </c>
      <c r="X228" s="86">
        <f t="shared" si="209"/>
        <v>1</v>
      </c>
      <c r="Y228" s="36" t="str">
        <f t="shared" si="233"/>
        <v/>
      </c>
      <c r="Z228" s="79" t="str">
        <f>IF(Y228="","",MAX(Z$11:Z227)+1)</f>
        <v/>
      </c>
      <c r="AA228" s="57" t="s">
        <v>0</v>
      </c>
      <c r="AB228" s="149"/>
      <c r="AC228" s="57" t="s">
        <v>0</v>
      </c>
      <c r="AD228" s="23" t="str">
        <f t="shared" si="234"/>
        <v/>
      </c>
      <c r="AE228" s="57" t="s">
        <v>0</v>
      </c>
      <c r="AF228" s="191" t="str">
        <f t="shared" si="235"/>
        <v>CRO</v>
      </c>
      <c r="AG228" s="57" t="s">
        <v>0</v>
      </c>
      <c r="AH228" s="62" t="str">
        <f t="shared" si="236"/>
        <v>OK Varaždin</v>
      </c>
      <c r="AI228" s="36" t="str">
        <f t="shared" si="237"/>
        <v>OK Varaždin</v>
      </c>
      <c r="AJ228" s="86" t="str">
        <f t="shared" si="210"/>
        <v/>
      </c>
      <c r="AK228" s="36" t="str" cm="1">
        <f t="array" ref="AK228">IF(AJ228="",""&amp;AI228,IF(AJ228="NEMA",AI228,INDEX(klub_naziv,MATCH(INDEX(klubAlias_klubId,AJ228),klub_id,0))))</f>
        <v>OK Varaždin</v>
      </c>
      <c r="AL228" s="36" t="str" cm="1">
        <f t="array" ref="AL228">IFERROR(INDEX(registarNatjecatelji,CG228,4),"")</f>
        <v>OK Varaždin</v>
      </c>
      <c r="AM228" s="105" t="str">
        <f t="shared" si="238"/>
        <v/>
      </c>
      <c r="AN228" s="79" t="str">
        <f t="shared" si="239"/>
        <v>OK Varaždin</v>
      </c>
      <c r="AO228" s="57" t="s">
        <v>0</v>
      </c>
      <c r="AP228" s="95" t="str">
        <f>IF(AJ228&lt;&gt;"NEMA","",IF(IFERROR(MATCH(AI228,AI$11:AI227,0),0)&lt;&gt;0,"",AI228))</f>
        <v/>
      </c>
      <c r="AQ228" s="57" t="s">
        <v>0</v>
      </c>
      <c r="AR228" s="149"/>
      <c r="AS228" s="57" t="s">
        <v>0</v>
      </c>
      <c r="AT228" s="62" t="str">
        <f t="shared" si="240"/>
        <v/>
      </c>
      <c r="AU228" s="36" t="str">
        <f>IF(AT228="","",MAX(AU$11:AU227)+1)</f>
        <v/>
      </c>
      <c r="AV228" s="36" t="str">
        <f t="shared" si="241"/>
        <v/>
      </c>
      <c r="AW228" s="36" t="str">
        <f t="shared" si="242"/>
        <v/>
      </c>
      <c r="AX228" s="36" t="str">
        <f>IF(AR228="","",MAX(AX$11:AX227)+1)</f>
        <v/>
      </c>
      <c r="AY228" s="103" t="str">
        <f t="shared" si="243"/>
        <v/>
      </c>
      <c r="AZ228" s="79" t="str">
        <f t="shared" si="244"/>
        <v/>
      </c>
      <c r="BA228" s="57" t="s">
        <v>0</v>
      </c>
      <c r="BB228" s="23" t="str">
        <f t="shared" si="245"/>
        <v/>
      </c>
      <c r="BC228" s="57" t="s">
        <v>0</v>
      </c>
      <c r="BD228" s="191" t="str">
        <f t="shared" si="246"/>
        <v>OK Varaždin</v>
      </c>
      <c r="BE228" s="57" t="s">
        <v>0</v>
      </c>
      <c r="BF228" s="68" t="str">
        <f t="shared" si="247"/>
        <v>81:00</v>
      </c>
      <c r="BG228" s="102" t="str">
        <f t="shared" si="248"/>
        <v>0</v>
      </c>
      <c r="BH228" s="238">
        <f t="shared" si="249"/>
        <v>4860</v>
      </c>
      <c r="BI228" s="239">
        <f t="shared" si="211"/>
        <v>1</v>
      </c>
      <c r="BJ228" s="57" t="s">
        <v>0</v>
      </c>
      <c r="BK228" s="62" t="str">
        <f t="shared" si="250"/>
        <v>Davorka</v>
      </c>
      <c r="BL228" s="36" t="str">
        <f t="shared" si="251"/>
        <v>Srebačić</v>
      </c>
      <c r="BM228" s="86">
        <f t="shared" si="212"/>
        <v>1067</v>
      </c>
      <c r="BN228" s="86" t="str">
        <f t="shared" si="213"/>
        <v/>
      </c>
      <c r="BO228" s="36" t="str">
        <f t="shared" si="214"/>
        <v>Davorka</v>
      </c>
      <c r="BP228" s="79" t="str">
        <f t="shared" si="215"/>
        <v>Srebačić</v>
      </c>
      <c r="BQ228" s="57" t="s">
        <v>0</v>
      </c>
      <c r="BR228" s="95" t="str">
        <f t="shared" si="216"/>
        <v/>
      </c>
      <c r="BS228" s="57" t="s">
        <v>0</v>
      </c>
      <c r="BT228" s="23" t="str">
        <f>IF(OR(BB228&lt;&gt;"NEMA",BR228&lt;&gt;""),"","SELECT '"&amp;BA228&amp;"',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8" s="57" t="s">
        <v>0</v>
      </c>
      <c r="BV228" s="172"/>
      <c r="BW228" s="172"/>
      <c r="BX228" s="172"/>
      <c r="BY228" s="57" t="s">
        <v>0</v>
      </c>
      <c r="BZ228" s="62" t="str">
        <f t="shared" si="217"/>
        <v>Davorka – Srebačić – OK Varaždin – Ž45</v>
      </c>
      <c r="CA228" s="63">
        <f t="shared" si="252"/>
        <v>583</v>
      </c>
      <c r="CB228" s="57" t="s">
        <v>0</v>
      </c>
      <c r="CC228" s="62" t="str">
        <f t="shared" si="218"/>
        <v>Davorka – Srebačić – OK Varaždin</v>
      </c>
      <c r="CD228" s="63">
        <f t="shared" si="253"/>
        <v>583</v>
      </c>
      <c r="CE228" s="57" t="s">
        <v>0</v>
      </c>
      <c r="CF228" s="62" t="str">
        <f t="shared" si="219"/>
        <v>Davorka – Srebačić</v>
      </c>
      <c r="CG228" s="63">
        <f t="shared" si="254"/>
        <v>583</v>
      </c>
      <c r="CH228" s="57" t="s">
        <v>0</v>
      </c>
      <c r="CI228" s="68">
        <f t="shared" si="255"/>
        <v>583</v>
      </c>
      <c r="CJ228" s="86" cm="1">
        <f t="array" ref="CJ228">IF(CI228="","",INDEX(imePrezime_id,CI228,0))</f>
        <v>1067</v>
      </c>
      <c r="CK228" s="63" t="str">
        <f t="shared" si="220"/>
        <v/>
      </c>
      <c r="CL228" s="57" t="s">
        <v>0</v>
      </c>
      <c r="CM228" s="23" t="str">
        <f t="shared" si="221"/>
        <v/>
      </c>
      <c r="CN228" s="57" t="s">
        <v>0</v>
      </c>
      <c r="CO228" s="149"/>
      <c r="CP228" s="57" t="s">
        <v>0</v>
      </c>
      <c r="CQ228" s="62" t="str">
        <f t="shared" si="222"/>
        <v/>
      </c>
      <c r="CR228" s="86" t="str">
        <f>IF(CO228="","",MAX(CR$11:CR227)+1)</f>
        <v/>
      </c>
      <c r="CS228" s="63" t="str">
        <f t="shared" si="223"/>
        <v/>
      </c>
      <c r="CT228" s="57" t="s">
        <v>0</v>
      </c>
      <c r="CU228" s="23" t="str">
        <f t="shared" si="256"/>
        <v/>
      </c>
      <c r="CV228" s="57" t="s">
        <v>0</v>
      </c>
      <c r="CW228" s="72" t="str">
        <f>IF(AND(CG228="NEMA",CK228=""),MAX(CW$11:CW227)+1,"")</f>
        <v/>
      </c>
      <c r="CX228" t="s">
        <v>0</v>
      </c>
      <c r="CY228" s="152" t="str">
        <f t="shared" si="224"/>
        <v>Ž</v>
      </c>
      <c r="CZ228" t="s">
        <v>0</v>
      </c>
      <c r="DA228" s="62" t="str">
        <f t="shared" si="225"/>
        <v/>
      </c>
      <c r="DB228" s="79" t="str">
        <f t="shared" si="226"/>
        <v/>
      </c>
      <c r="DC228" t="s">
        <v>0</v>
      </c>
      <c r="DD228" s="23" t="str">
        <f t="shared" si="257"/>
        <v/>
      </c>
      <c r="DE228" s="57" t="s">
        <v>0</v>
      </c>
      <c r="DF228" s="95" t="str">
        <f t="shared" si="227"/>
        <v>ime-pre-klu-kat</v>
      </c>
      <c r="DG228" s="57" t="s">
        <v>0</v>
      </c>
      <c r="DH228" s="68">
        <f>IF(BZ228="","",MAX(DH$11:DH227)+1)</f>
        <v>1182</v>
      </c>
      <c r="DI228" s="86">
        <f t="shared" si="228"/>
        <v>1012</v>
      </c>
      <c r="DJ228" s="86">
        <f t="shared" si="258"/>
        <v>1067</v>
      </c>
      <c r="DK228" s="86">
        <f t="shared" si="229"/>
        <v>4860</v>
      </c>
      <c r="DL228" s="86">
        <f t="shared" si="230"/>
        <v>1</v>
      </c>
      <c r="DM228" s="86">
        <f t="shared" si="231"/>
        <v>1</v>
      </c>
      <c r="DN228" s="86">
        <f t="shared" si="259"/>
        <v>1</v>
      </c>
      <c r="DO228" s="86"/>
      <c r="DP228" s="86"/>
      <c r="DQ228" s="86"/>
      <c r="DR228" s="63" t="e">
        <f>IF(#REF!="","",#REF!)</f>
        <v>#REF!</v>
      </c>
      <c r="DS228" s="57" t="s">
        <v>0</v>
      </c>
    </row>
    <row r="229" spans="1:123" x14ac:dyDescent="0.25">
      <c r="A229" t="s">
        <v>0</v>
      </c>
      <c r="B229" s="62" t="str">
        <f>IF(csv!E220="","",csv!S220)</f>
        <v>Ž45</v>
      </c>
      <c r="C229" s="36" t="s">
        <v>0</v>
      </c>
      <c r="D229" s="36" t="str">
        <f>IF(csv!E220="","",csv!E220)</f>
        <v>Vacant</v>
      </c>
      <c r="E229" s="36" t="str">
        <f>IF(csv!D220="","",csv!D220)</f>
        <v/>
      </c>
      <c r="F229" s="36" t="s">
        <v>0</v>
      </c>
      <c r="G229" s="86" t="str">
        <f>IF(csv!L220="","",csv!L220)</f>
        <v/>
      </c>
      <c r="H229" s="86" t="str">
        <f>IF(csv!M220="","",csv!M220)</f>
        <v>0</v>
      </c>
      <c r="I229" s="36" t="s">
        <v>0</v>
      </c>
      <c r="J229" s="36" t="str">
        <f>IF(csv!O220="","",csv!O220)</f>
        <v/>
      </c>
      <c r="K229" s="36" t="str">
        <f>IF(csv!P220="","",csv!P220)</f>
        <v/>
      </c>
      <c r="L229" s="36" t="s">
        <v>0</v>
      </c>
      <c r="M229" s="79" t="str">
        <f>IF(csv!Q220="","",csv!Q220)</f>
        <v/>
      </c>
      <c r="N229" s="57" t="s">
        <v>0</v>
      </c>
      <c r="O229" s="62" t="str">
        <f>IF(csv!E220="","",csv!S220)</f>
        <v>Ž45</v>
      </c>
      <c r="P229" s="86">
        <f>IF(O229="","",IF(COUNTIF(O$11:O228,O229)=0,P228+1,P228))</f>
        <v>20</v>
      </c>
      <c r="Q229" s="102">
        <f t="shared" si="206"/>
        <v>116</v>
      </c>
      <c r="R229" s="103" t="str" cm="1">
        <f t="array" ref="R229">IF(S229="","",INDEX(natjecanjeStaze_naziv,MATCH(S229,natjecanjeStaze_stazaId,0)))</f>
        <v/>
      </c>
      <c r="S229" s="63" t="str">
        <f t="shared" si="207"/>
        <v/>
      </c>
      <c r="T229" s="57" t="s">
        <v>0</v>
      </c>
      <c r="U229" s="191" t="str">
        <f t="shared" si="208"/>
        <v>Ž45</v>
      </c>
      <c r="V229" s="57" t="s">
        <v>0</v>
      </c>
      <c r="W229" s="62" t="str">
        <f t="shared" si="232"/>
        <v/>
      </c>
      <c r="X229" s="86" t="str">
        <f t="shared" si="209"/>
        <v/>
      </c>
      <c r="Y229" s="36" t="str">
        <f t="shared" si="233"/>
        <v/>
      </c>
      <c r="Z229" s="79" t="str">
        <f>IF(Y229="","",MAX(Z$11:Z228)+1)</f>
        <v/>
      </c>
      <c r="AA229" s="57" t="s">
        <v>0</v>
      </c>
      <c r="AB229" s="149"/>
      <c r="AC229" s="57" t="s">
        <v>0</v>
      </c>
      <c r="AD229" s="23" t="str">
        <f t="shared" si="234"/>
        <v/>
      </c>
      <c r="AE229" s="57" t="s">
        <v>0</v>
      </c>
      <c r="AF229" s="191" t="str">
        <f t="shared" si="235"/>
        <v/>
      </c>
      <c r="AG229" s="57" t="s">
        <v>0</v>
      </c>
      <c r="AH229" s="62" t="str">
        <f t="shared" si="236"/>
        <v/>
      </c>
      <c r="AI229" s="36" t="str">
        <f t="shared" si="237"/>
        <v/>
      </c>
      <c r="AJ229" s="86" t="str">
        <f t="shared" si="210"/>
        <v/>
      </c>
      <c r="AK229" s="36" t="str" cm="1">
        <f t="array" ref="AK229">IF(AJ229="",""&amp;AI229,IF(AJ229="NEMA",AI229,INDEX(klub_naziv,MATCH(INDEX(klubAlias_klubId,AJ229),klub_id,0))))</f>
        <v/>
      </c>
      <c r="AL229" s="36" t="str" cm="1">
        <f t="array" ref="AL229">IFERROR(INDEX(registarNatjecatelji,CG229,4),"")</f>
        <v/>
      </c>
      <c r="AM229" s="105" t="str">
        <f t="shared" si="238"/>
        <v/>
      </c>
      <c r="AN229" s="79" t="str">
        <f t="shared" si="239"/>
        <v/>
      </c>
      <c r="AO229" s="57" t="s">
        <v>0</v>
      </c>
      <c r="AP229" s="95" t="str">
        <f>IF(AJ229&lt;&gt;"NEMA","",IF(IFERROR(MATCH(AI229,AI$11:AI228,0),0)&lt;&gt;0,"",AI229))</f>
        <v/>
      </c>
      <c r="AQ229" s="57" t="s">
        <v>0</v>
      </c>
      <c r="AR229" s="149"/>
      <c r="AS229" s="57" t="s">
        <v>0</v>
      </c>
      <c r="AT229" s="62" t="str">
        <f t="shared" si="240"/>
        <v/>
      </c>
      <c r="AU229" s="36" t="str">
        <f>IF(AT229="","",MAX(AU$11:AU228)+1)</f>
        <v/>
      </c>
      <c r="AV229" s="36" t="str">
        <f t="shared" si="241"/>
        <v/>
      </c>
      <c r="AW229" s="36" t="str">
        <f t="shared" si="242"/>
        <v/>
      </c>
      <c r="AX229" s="36" t="str">
        <f>IF(AR229="","",MAX(AX$11:AX228)+1)</f>
        <v/>
      </c>
      <c r="AY229" s="103" t="str">
        <f t="shared" si="243"/>
        <v/>
      </c>
      <c r="AZ229" s="79" t="str">
        <f t="shared" si="244"/>
        <v/>
      </c>
      <c r="BA229" s="57" t="s">
        <v>0</v>
      </c>
      <c r="BB229" s="23" t="str">
        <f t="shared" si="245"/>
        <v/>
      </c>
      <c r="BC229" s="57" t="s">
        <v>0</v>
      </c>
      <c r="BD229" s="191" t="str">
        <f t="shared" si="246"/>
        <v/>
      </c>
      <c r="BE229" s="57" t="s">
        <v>0</v>
      </c>
      <c r="BF229" s="68" t="str">
        <f t="shared" si="247"/>
        <v/>
      </c>
      <c r="BG229" s="102" t="str">
        <f t="shared" si="248"/>
        <v>0</v>
      </c>
      <c r="BH229" s="238" t="str">
        <f t="shared" si="249"/>
        <v/>
      </c>
      <c r="BI229" s="239" t="str">
        <f t="shared" si="211"/>
        <v/>
      </c>
      <c r="BJ229" s="57" t="s">
        <v>0</v>
      </c>
      <c r="BK229" s="62" t="str">
        <f t="shared" si="250"/>
        <v>Vacant</v>
      </c>
      <c r="BL229" s="36" t="str">
        <f t="shared" si="251"/>
        <v/>
      </c>
      <c r="BM229" s="86" t="str">
        <f t="shared" si="212"/>
        <v/>
      </c>
      <c r="BN229" s="86" t="str">
        <f t="shared" si="213"/>
        <v/>
      </c>
      <c r="BO229" s="36" t="str">
        <f t="shared" si="214"/>
        <v/>
      </c>
      <c r="BP229" s="79" t="str">
        <f t="shared" si="215"/>
        <v/>
      </c>
      <c r="BQ229" s="57" t="s">
        <v>0</v>
      </c>
      <c r="BR229" s="95" t="str">
        <f t="shared" si="216"/>
        <v/>
      </c>
      <c r="BS229" s="57" t="s">
        <v>0</v>
      </c>
      <c r="BT229" s="23" t="str">
        <f>IF(OR(BB229&lt;&gt;"NEMA",BR229&lt;&gt;""),"","SELECT '"&amp;BA229&amp;"',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29" s="57" t="s">
        <v>0</v>
      </c>
      <c r="BV229" s="172"/>
      <c r="BW229" s="172"/>
      <c r="BX229" s="172"/>
      <c r="BY229" s="57" t="s">
        <v>0</v>
      </c>
      <c r="BZ229" s="62" t="str">
        <f t="shared" si="217"/>
        <v/>
      </c>
      <c r="CA229" s="63" t="str">
        <f t="shared" si="252"/>
        <v/>
      </c>
      <c r="CB229" s="57" t="s">
        <v>0</v>
      </c>
      <c r="CC229" s="62" t="str">
        <f t="shared" si="218"/>
        <v/>
      </c>
      <c r="CD229" s="63" t="str">
        <f t="shared" si="253"/>
        <v/>
      </c>
      <c r="CE229" s="57" t="s">
        <v>0</v>
      </c>
      <c r="CF229" s="62" t="str">
        <f t="shared" si="219"/>
        <v/>
      </c>
      <c r="CG229" s="63" t="str">
        <f t="shared" si="254"/>
        <v/>
      </c>
      <c r="CH229" s="57" t="s">
        <v>0</v>
      </c>
      <c r="CI229" s="68" t="str">
        <f t="shared" si="255"/>
        <v/>
      </c>
      <c r="CJ229" s="86" t="str" cm="1">
        <f t="array" ref="CJ229">IF(CI229="","",INDEX(imePrezime_id,CI229,0))</f>
        <v/>
      </c>
      <c r="CK229" s="63" t="str">
        <f t="shared" si="220"/>
        <v/>
      </c>
      <c r="CL229" s="57" t="s">
        <v>0</v>
      </c>
      <c r="CM229" s="23" t="str">
        <f t="shared" si="221"/>
        <v/>
      </c>
      <c r="CN229" s="57" t="s">
        <v>0</v>
      </c>
      <c r="CO229" s="149"/>
      <c r="CP229" s="57" t="s">
        <v>0</v>
      </c>
      <c r="CQ229" s="62" t="str">
        <f t="shared" si="222"/>
        <v/>
      </c>
      <c r="CR229" s="86" t="str">
        <f>IF(CO229="","",MAX(CR$11:CR228)+1)</f>
        <v/>
      </c>
      <c r="CS229" s="63" t="str">
        <f t="shared" si="223"/>
        <v/>
      </c>
      <c r="CT229" s="57" t="s">
        <v>0</v>
      </c>
      <c r="CU229" s="23" t="str">
        <f t="shared" si="256"/>
        <v/>
      </c>
      <c r="CV229" s="57" t="s">
        <v>0</v>
      </c>
      <c r="CW229" s="72" t="str">
        <f>IF(AND(CG229="NEMA",CK229=""),MAX(CW$11:CW228)+1,"")</f>
        <v/>
      </c>
      <c r="CX229" t="s">
        <v>0</v>
      </c>
      <c r="CY229" s="152" t="str">
        <f t="shared" si="224"/>
        <v>Ž</v>
      </c>
      <c r="CZ229" t="s">
        <v>0</v>
      </c>
      <c r="DA229" s="62" t="str">
        <f t="shared" si="225"/>
        <v/>
      </c>
      <c r="DB229" s="79" t="str">
        <f t="shared" si="226"/>
        <v/>
      </c>
      <c r="DC229" t="s">
        <v>0</v>
      </c>
      <c r="DD229" s="23" t="str">
        <f t="shared" si="257"/>
        <v/>
      </c>
      <c r="DE229" s="57" t="s">
        <v>0</v>
      </c>
      <c r="DF229" s="95" t="str">
        <f t="shared" si="227"/>
        <v/>
      </c>
      <c r="DG229" s="57" t="s">
        <v>0</v>
      </c>
      <c r="DH229" s="68" t="str">
        <f>IF(BZ229="","",MAX(DH$11:DH228)+1)</f>
        <v/>
      </c>
      <c r="DI229" s="86" t="str">
        <f t="shared" si="228"/>
        <v/>
      </c>
      <c r="DJ229" s="86" t="str">
        <f t="shared" si="258"/>
        <v/>
      </c>
      <c r="DK229" s="86" t="str">
        <f t="shared" si="229"/>
        <v/>
      </c>
      <c r="DL229" s="86" t="str">
        <f t="shared" si="230"/>
        <v/>
      </c>
      <c r="DM229" s="86" t="str">
        <f t="shared" si="231"/>
        <v/>
      </c>
      <c r="DN229" s="86" t="str">
        <f t="shared" si="259"/>
        <v/>
      </c>
      <c r="DO229" s="86"/>
      <c r="DP229" s="86"/>
      <c r="DQ229" s="86"/>
      <c r="DR229" s="63" t="e">
        <f>IF(#REF!="","",#REF!)</f>
        <v>#REF!</v>
      </c>
      <c r="DS229" s="57" t="s">
        <v>0</v>
      </c>
    </row>
    <row r="230" spans="1:123" x14ac:dyDescent="0.25">
      <c r="A230" t="s">
        <v>0</v>
      </c>
      <c r="B230" s="62" t="str">
        <f>IF(csv!E221="","",csv!S221)</f>
        <v>Ž45</v>
      </c>
      <c r="C230" s="36" t="s">
        <v>0</v>
      </c>
      <c r="D230" s="36" t="str">
        <f>IF(csv!E221="","",csv!E221)</f>
        <v>Vacant</v>
      </c>
      <c r="E230" s="36" t="str">
        <f>IF(csv!D221="","",csv!D221)</f>
        <v/>
      </c>
      <c r="F230" s="36" t="s">
        <v>0</v>
      </c>
      <c r="G230" s="86" t="str">
        <f>IF(csv!L221="","",csv!L221)</f>
        <v/>
      </c>
      <c r="H230" s="86" t="str">
        <f>IF(csv!M221="","",csv!M221)</f>
        <v>0</v>
      </c>
      <c r="I230" s="36" t="s">
        <v>0</v>
      </c>
      <c r="J230" s="36" t="str">
        <f>IF(csv!O221="","",csv!O221)</f>
        <v/>
      </c>
      <c r="K230" s="36" t="str">
        <f>IF(csv!P221="","",csv!P221)</f>
        <v/>
      </c>
      <c r="L230" s="36" t="s">
        <v>0</v>
      </c>
      <c r="M230" s="79" t="str">
        <f>IF(csv!Q221="","",csv!Q221)</f>
        <v/>
      </c>
      <c r="N230" s="57" t="s">
        <v>0</v>
      </c>
      <c r="O230" s="62" t="str">
        <f>IF(csv!E221="","",csv!S221)</f>
        <v>Ž45</v>
      </c>
      <c r="P230" s="86">
        <f>IF(O230="","",IF(COUNTIF(O$11:O229,O230)=0,P229+1,P229))</f>
        <v>20</v>
      </c>
      <c r="Q230" s="102">
        <f t="shared" si="206"/>
        <v>116</v>
      </c>
      <c r="R230" s="103" t="str" cm="1">
        <f t="array" ref="R230">IF(S230="","",INDEX(natjecanjeStaze_naziv,MATCH(S230,natjecanjeStaze_stazaId,0)))</f>
        <v/>
      </c>
      <c r="S230" s="63" t="str">
        <f t="shared" si="207"/>
        <v/>
      </c>
      <c r="T230" s="57" t="s">
        <v>0</v>
      </c>
      <c r="U230" s="191" t="str">
        <f t="shared" si="208"/>
        <v>Ž45</v>
      </c>
      <c r="V230" s="57" t="s">
        <v>0</v>
      </c>
      <c r="W230" s="62" t="str">
        <f t="shared" si="232"/>
        <v/>
      </c>
      <c r="X230" s="86" t="str">
        <f t="shared" si="209"/>
        <v/>
      </c>
      <c r="Y230" s="36" t="str">
        <f t="shared" si="233"/>
        <v/>
      </c>
      <c r="Z230" s="79" t="str">
        <f>IF(Y230="","",MAX(Z$11:Z229)+1)</f>
        <v/>
      </c>
      <c r="AA230" s="57" t="s">
        <v>0</v>
      </c>
      <c r="AB230" s="149"/>
      <c r="AC230" s="57" t="s">
        <v>0</v>
      </c>
      <c r="AD230" s="23" t="str">
        <f t="shared" si="234"/>
        <v/>
      </c>
      <c r="AE230" s="57" t="s">
        <v>0</v>
      </c>
      <c r="AF230" s="191" t="str">
        <f t="shared" si="235"/>
        <v/>
      </c>
      <c r="AG230" s="57" t="s">
        <v>0</v>
      </c>
      <c r="AH230" s="62" t="str">
        <f t="shared" si="236"/>
        <v/>
      </c>
      <c r="AI230" s="36" t="str">
        <f t="shared" si="237"/>
        <v/>
      </c>
      <c r="AJ230" s="86" t="str">
        <f t="shared" si="210"/>
        <v/>
      </c>
      <c r="AK230" s="36" t="str" cm="1">
        <f t="array" ref="AK230">IF(AJ230="",""&amp;AI230,IF(AJ230="NEMA",AI230,INDEX(klub_naziv,MATCH(INDEX(klubAlias_klubId,AJ230),klub_id,0))))</f>
        <v/>
      </c>
      <c r="AL230" s="36" t="str" cm="1">
        <f t="array" ref="AL230">IFERROR(INDEX(registarNatjecatelji,CG230,4),"")</f>
        <v/>
      </c>
      <c r="AM230" s="105" t="str">
        <f t="shared" si="238"/>
        <v/>
      </c>
      <c r="AN230" s="79" t="str">
        <f t="shared" si="239"/>
        <v/>
      </c>
      <c r="AO230" s="57" t="s">
        <v>0</v>
      </c>
      <c r="AP230" s="95" t="str">
        <f>IF(AJ230&lt;&gt;"NEMA","",IF(IFERROR(MATCH(AI230,AI$11:AI229,0),0)&lt;&gt;0,"",AI230))</f>
        <v/>
      </c>
      <c r="AQ230" s="57" t="s">
        <v>0</v>
      </c>
      <c r="AR230" s="149"/>
      <c r="AS230" s="57" t="s">
        <v>0</v>
      </c>
      <c r="AT230" s="62" t="str">
        <f t="shared" si="240"/>
        <v/>
      </c>
      <c r="AU230" s="36" t="str">
        <f>IF(AT230="","",MAX(AU$11:AU229)+1)</f>
        <v/>
      </c>
      <c r="AV230" s="36" t="str">
        <f t="shared" si="241"/>
        <v/>
      </c>
      <c r="AW230" s="36" t="str">
        <f t="shared" si="242"/>
        <v/>
      </c>
      <c r="AX230" s="36" t="str">
        <f>IF(AR230="","",MAX(AX$11:AX229)+1)</f>
        <v/>
      </c>
      <c r="AY230" s="103" t="str">
        <f t="shared" si="243"/>
        <v/>
      </c>
      <c r="AZ230" s="79" t="str">
        <f t="shared" si="244"/>
        <v/>
      </c>
      <c r="BA230" s="57" t="s">
        <v>0</v>
      </c>
      <c r="BB230" s="23" t="str">
        <f t="shared" si="245"/>
        <v/>
      </c>
      <c r="BC230" s="57" t="s">
        <v>0</v>
      </c>
      <c r="BD230" s="191" t="str">
        <f t="shared" si="246"/>
        <v/>
      </c>
      <c r="BE230" s="57" t="s">
        <v>0</v>
      </c>
      <c r="BF230" s="68" t="str">
        <f t="shared" si="247"/>
        <v/>
      </c>
      <c r="BG230" s="102" t="str">
        <f t="shared" si="248"/>
        <v>0</v>
      </c>
      <c r="BH230" s="238" t="str">
        <f t="shared" si="249"/>
        <v/>
      </c>
      <c r="BI230" s="239" t="str">
        <f t="shared" si="211"/>
        <v/>
      </c>
      <c r="BJ230" s="57" t="s">
        <v>0</v>
      </c>
      <c r="BK230" s="62" t="str">
        <f t="shared" si="250"/>
        <v>Vacant</v>
      </c>
      <c r="BL230" s="36" t="str">
        <f t="shared" si="251"/>
        <v/>
      </c>
      <c r="BM230" s="86" t="str">
        <f t="shared" si="212"/>
        <v/>
      </c>
      <c r="BN230" s="86" t="str">
        <f t="shared" si="213"/>
        <v/>
      </c>
      <c r="BO230" s="36" t="str">
        <f t="shared" si="214"/>
        <v/>
      </c>
      <c r="BP230" s="79" t="str">
        <f t="shared" si="215"/>
        <v/>
      </c>
      <c r="BQ230" s="57" t="s">
        <v>0</v>
      </c>
      <c r="BR230" s="95" t="str">
        <f t="shared" si="216"/>
        <v/>
      </c>
      <c r="BS230" s="57" t="s">
        <v>0</v>
      </c>
      <c r="BT230" s="23" t="str">
        <f>IF(OR(BB230&lt;&gt;"NEMA",BR230&lt;&gt;""),"","SELECT '"&amp;BA230&amp;"',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0" s="57" t="s">
        <v>0</v>
      </c>
      <c r="BV230" s="172"/>
      <c r="BW230" s="172"/>
      <c r="BX230" s="172"/>
      <c r="BY230" s="57" t="s">
        <v>0</v>
      </c>
      <c r="BZ230" s="62" t="str">
        <f t="shared" si="217"/>
        <v/>
      </c>
      <c r="CA230" s="63" t="str">
        <f t="shared" si="252"/>
        <v/>
      </c>
      <c r="CB230" s="57" t="s">
        <v>0</v>
      </c>
      <c r="CC230" s="62" t="str">
        <f t="shared" si="218"/>
        <v/>
      </c>
      <c r="CD230" s="63" t="str">
        <f t="shared" si="253"/>
        <v/>
      </c>
      <c r="CE230" s="57" t="s">
        <v>0</v>
      </c>
      <c r="CF230" s="62" t="str">
        <f t="shared" si="219"/>
        <v/>
      </c>
      <c r="CG230" s="63" t="str">
        <f t="shared" si="254"/>
        <v/>
      </c>
      <c r="CH230" s="57" t="s">
        <v>0</v>
      </c>
      <c r="CI230" s="68" t="str">
        <f t="shared" si="255"/>
        <v/>
      </c>
      <c r="CJ230" s="86" t="str" cm="1">
        <f t="array" ref="CJ230">IF(CI230="","",INDEX(imePrezime_id,CI230,0))</f>
        <v/>
      </c>
      <c r="CK230" s="63" t="str">
        <f t="shared" si="220"/>
        <v/>
      </c>
      <c r="CL230" s="57" t="s">
        <v>0</v>
      </c>
      <c r="CM230" s="23" t="str">
        <f t="shared" si="221"/>
        <v/>
      </c>
      <c r="CN230" s="57" t="s">
        <v>0</v>
      </c>
      <c r="CO230" s="149"/>
      <c r="CP230" s="57" t="s">
        <v>0</v>
      </c>
      <c r="CQ230" s="62" t="str">
        <f t="shared" si="222"/>
        <v/>
      </c>
      <c r="CR230" s="86" t="str">
        <f>IF(CO230="","",MAX(CR$11:CR229)+1)</f>
        <v/>
      </c>
      <c r="CS230" s="63" t="str">
        <f t="shared" si="223"/>
        <v/>
      </c>
      <c r="CT230" s="57" t="s">
        <v>0</v>
      </c>
      <c r="CU230" s="23" t="str">
        <f t="shared" si="256"/>
        <v/>
      </c>
      <c r="CV230" s="57" t="s">
        <v>0</v>
      </c>
      <c r="CW230" s="72" t="str">
        <f>IF(AND(CG230="NEMA",CK230=""),MAX(CW$11:CW229)+1,"")</f>
        <v/>
      </c>
      <c r="CX230" t="s">
        <v>0</v>
      </c>
      <c r="CY230" s="152" t="str">
        <f t="shared" si="224"/>
        <v>Ž</v>
      </c>
      <c r="CZ230" t="s">
        <v>0</v>
      </c>
      <c r="DA230" s="62" t="str">
        <f t="shared" si="225"/>
        <v/>
      </c>
      <c r="DB230" s="79" t="str">
        <f t="shared" si="226"/>
        <v/>
      </c>
      <c r="DC230" t="s">
        <v>0</v>
      </c>
      <c r="DD230" s="23" t="str">
        <f t="shared" si="257"/>
        <v/>
      </c>
      <c r="DE230" s="57" t="s">
        <v>0</v>
      </c>
      <c r="DF230" s="95" t="str">
        <f t="shared" si="227"/>
        <v/>
      </c>
      <c r="DG230" s="57" t="s">
        <v>0</v>
      </c>
      <c r="DH230" s="68" t="str">
        <f>IF(BZ230="","",MAX(DH$11:DH229)+1)</f>
        <v/>
      </c>
      <c r="DI230" s="86" t="str">
        <f t="shared" si="228"/>
        <v/>
      </c>
      <c r="DJ230" s="86" t="str">
        <f t="shared" si="258"/>
        <v/>
      </c>
      <c r="DK230" s="86" t="str">
        <f t="shared" si="229"/>
        <v/>
      </c>
      <c r="DL230" s="86" t="str">
        <f t="shared" si="230"/>
        <v/>
      </c>
      <c r="DM230" s="86" t="str">
        <f t="shared" si="231"/>
        <v/>
      </c>
      <c r="DN230" s="86" t="str">
        <f t="shared" si="259"/>
        <v/>
      </c>
      <c r="DO230" s="86"/>
      <c r="DP230" s="86"/>
      <c r="DQ230" s="86"/>
      <c r="DR230" s="63" t="e">
        <f>IF(#REF!="","",#REF!)</f>
        <v>#REF!</v>
      </c>
      <c r="DS230" s="57" t="s">
        <v>0</v>
      </c>
    </row>
    <row r="231" spans="1:123" x14ac:dyDescent="0.25">
      <c r="A231" t="s">
        <v>0</v>
      </c>
      <c r="B231" s="62" t="str">
        <f>IF(csv!E222="","",csv!S222)</f>
        <v>Ž45</v>
      </c>
      <c r="C231" s="36" t="s">
        <v>0</v>
      </c>
      <c r="D231" s="36" t="str">
        <f>IF(csv!E222="","",csv!E222)</f>
        <v>Marija</v>
      </c>
      <c r="E231" s="36" t="str">
        <f>IF(csv!D222="","",csv!D222)</f>
        <v>Gradečak Galović</v>
      </c>
      <c r="F231" s="36" t="s">
        <v>0</v>
      </c>
      <c r="G231" s="86" t="str">
        <f>IF(csv!L222="","",csv!L222)</f>
        <v/>
      </c>
      <c r="H231" s="86" t="str">
        <f>IF(csv!M222="","",csv!M222)</f>
        <v>1</v>
      </c>
      <c r="I231" s="36" t="s">
        <v>0</v>
      </c>
      <c r="J231" s="36" t="str">
        <f>IF(csv!O222="","",csv!O222)</f>
        <v>KAP</v>
      </c>
      <c r="K231" s="36" t="str">
        <f>IF(csv!P222="","",csv!P222)</f>
        <v>OK Kapela</v>
      </c>
      <c r="L231" s="36" t="s">
        <v>0</v>
      </c>
      <c r="M231" s="79" t="str">
        <f>IF(csv!Q222="","",csv!Q222)</f>
        <v>CRO</v>
      </c>
      <c r="N231" s="57" t="s">
        <v>0</v>
      </c>
      <c r="O231" s="62" t="str">
        <f>IF(csv!E222="","",csv!S222)</f>
        <v>Ž45</v>
      </c>
      <c r="P231" s="86">
        <f>IF(O231="","",IF(COUNTIF(O$11:O230,O231)=0,P230+1,P230))</f>
        <v>20</v>
      </c>
      <c r="Q231" s="102">
        <f t="shared" si="206"/>
        <v>116</v>
      </c>
      <c r="R231" s="103" t="str" cm="1">
        <f t="array" ref="R231">IF(S231="","",INDEX(natjecanjeStaze_naziv,MATCH(S231,natjecanjeStaze_stazaId,0)))</f>
        <v>M55 – Ž45</v>
      </c>
      <c r="S231" s="63">
        <f t="shared" si="207"/>
        <v>1012</v>
      </c>
      <c r="T231" s="57" t="s">
        <v>0</v>
      </c>
      <c r="U231" s="191" t="str">
        <f t="shared" si="208"/>
        <v>Ž45</v>
      </c>
      <c r="V231" s="57" t="s">
        <v>0</v>
      </c>
      <c r="W231" s="62" t="str">
        <f t="shared" si="232"/>
        <v>CRO</v>
      </c>
      <c r="X231" s="86">
        <f t="shared" si="209"/>
        <v>1</v>
      </c>
      <c r="Y231" s="36" t="str">
        <f t="shared" si="233"/>
        <v/>
      </c>
      <c r="Z231" s="79" t="str">
        <f>IF(Y231="","",MAX(Z$11:Z230)+1)</f>
        <v/>
      </c>
      <c r="AA231" s="57" t="s">
        <v>0</v>
      </c>
      <c r="AB231" s="149"/>
      <c r="AC231" s="57" t="s">
        <v>0</v>
      </c>
      <c r="AD231" s="23" t="str">
        <f t="shared" si="234"/>
        <v/>
      </c>
      <c r="AE231" s="57" t="s">
        <v>0</v>
      </c>
      <c r="AF231" s="191" t="str">
        <f t="shared" si="235"/>
        <v>CRO</v>
      </c>
      <c r="AG231" s="57" t="s">
        <v>0</v>
      </c>
      <c r="AH231" s="62" t="str">
        <f t="shared" si="236"/>
        <v>KAP</v>
      </c>
      <c r="AI231" s="36" t="str">
        <f t="shared" si="237"/>
        <v>OK Kapela</v>
      </c>
      <c r="AJ231" s="86" t="str">
        <f t="shared" si="210"/>
        <v/>
      </c>
      <c r="AK231" s="36" t="str" cm="1">
        <f t="array" ref="AK231">IF(AJ231="",""&amp;AI231,IF(AJ231="NEMA",AI231,INDEX(klub_naziv,MATCH(INDEX(klubAlias_klubId,AJ231),klub_id,0))))</f>
        <v>OK Kapela</v>
      </c>
      <c r="AL231" s="36" t="str" cm="1">
        <f t="array" ref="AL231">IFERROR(INDEX(registarNatjecatelji,CG231,4),"")</f>
        <v>OK Kapela</v>
      </c>
      <c r="AM231" s="105" t="str">
        <f t="shared" si="238"/>
        <v/>
      </c>
      <c r="AN231" s="79" t="str">
        <f t="shared" si="239"/>
        <v>OK Kapela</v>
      </c>
      <c r="AO231" s="57" t="s">
        <v>0</v>
      </c>
      <c r="AP231" s="95" t="str">
        <f>IF(AJ231&lt;&gt;"NEMA","",IF(IFERROR(MATCH(AI231,AI$11:AI230,0),0)&lt;&gt;0,"",AI231))</f>
        <v/>
      </c>
      <c r="AQ231" s="57" t="s">
        <v>0</v>
      </c>
      <c r="AR231" s="149"/>
      <c r="AS231" s="57" t="s">
        <v>0</v>
      </c>
      <c r="AT231" s="62" t="str">
        <f t="shared" si="240"/>
        <v/>
      </c>
      <c r="AU231" s="36" t="str">
        <f>IF(AT231="","",MAX(AU$11:AU230)+1)</f>
        <v/>
      </c>
      <c r="AV231" s="36" t="str">
        <f t="shared" si="241"/>
        <v/>
      </c>
      <c r="AW231" s="36" t="str">
        <f t="shared" si="242"/>
        <v/>
      </c>
      <c r="AX231" s="36" t="str">
        <f>IF(AR231="","",MAX(AX$11:AX230)+1)</f>
        <v/>
      </c>
      <c r="AY231" s="103" t="str">
        <f t="shared" si="243"/>
        <v/>
      </c>
      <c r="AZ231" s="79" t="str">
        <f t="shared" si="244"/>
        <v/>
      </c>
      <c r="BA231" s="57" t="s">
        <v>0</v>
      </c>
      <c r="BB231" s="23" t="str">
        <f t="shared" si="245"/>
        <v/>
      </c>
      <c r="BC231" s="57" t="s">
        <v>0</v>
      </c>
      <c r="BD231" s="191" t="str">
        <f t="shared" si="246"/>
        <v>OK Kapela</v>
      </c>
      <c r="BE231" s="57" t="s">
        <v>0</v>
      </c>
      <c r="BF231" s="68" t="str">
        <f t="shared" si="247"/>
        <v/>
      </c>
      <c r="BG231" s="102" t="str">
        <f t="shared" si="248"/>
        <v>1</v>
      </c>
      <c r="BH231" s="238" t="str">
        <f t="shared" si="249"/>
        <v/>
      </c>
      <c r="BI231" s="239">
        <f t="shared" si="211"/>
        <v>6</v>
      </c>
      <c r="BJ231" s="57" t="s">
        <v>0</v>
      </c>
      <c r="BK231" s="62" t="str">
        <f t="shared" si="250"/>
        <v>Marija</v>
      </c>
      <c r="BL231" s="36" t="str">
        <f t="shared" si="251"/>
        <v>Gradečak Galović</v>
      </c>
      <c r="BM231" s="86">
        <f t="shared" si="212"/>
        <v>1268</v>
      </c>
      <c r="BN231" s="86" t="str">
        <f t="shared" si="213"/>
        <v/>
      </c>
      <c r="BO231" s="36" t="str">
        <f t="shared" si="214"/>
        <v>Marija</v>
      </c>
      <c r="BP231" s="79" t="str">
        <f t="shared" si="215"/>
        <v>Gradečak Galović</v>
      </c>
      <c r="BQ231" s="57" t="s">
        <v>0</v>
      </c>
      <c r="BR231" s="95" t="str">
        <f t="shared" si="216"/>
        <v/>
      </c>
      <c r="BS231" s="57" t="s">
        <v>0</v>
      </c>
      <c r="BT231" s="23" t="str">
        <f>IF(OR(BB231&lt;&gt;"NEMA",BR231&lt;&gt;""),"","SELECT '"&amp;BA231&amp;"',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1" s="57" t="s">
        <v>0</v>
      </c>
      <c r="BV231" s="172"/>
      <c r="BW231" s="172"/>
      <c r="BX231" s="172"/>
      <c r="BY231" s="57" t="s">
        <v>0</v>
      </c>
      <c r="BZ231" s="62" t="str">
        <f t="shared" si="217"/>
        <v>Marija – Gradečak Galović – OK Kapela – Ž45</v>
      </c>
      <c r="CA231" s="63">
        <f t="shared" si="252"/>
        <v>244</v>
      </c>
      <c r="CB231" s="57" t="s">
        <v>0</v>
      </c>
      <c r="CC231" s="62" t="str">
        <f t="shared" si="218"/>
        <v>Marija – Gradečak Galović – OK Kapela</v>
      </c>
      <c r="CD231" s="63">
        <f t="shared" si="253"/>
        <v>244</v>
      </c>
      <c r="CE231" s="57" t="s">
        <v>0</v>
      </c>
      <c r="CF231" s="62" t="str">
        <f t="shared" si="219"/>
        <v>Marija – Gradečak Galović</v>
      </c>
      <c r="CG231" s="63">
        <f t="shared" si="254"/>
        <v>244</v>
      </c>
      <c r="CH231" s="57" t="s">
        <v>0</v>
      </c>
      <c r="CI231" s="68">
        <f t="shared" si="255"/>
        <v>244</v>
      </c>
      <c r="CJ231" s="86" cm="1">
        <f t="array" ref="CJ231">IF(CI231="","",INDEX(imePrezime_id,CI231,0))</f>
        <v>1268</v>
      </c>
      <c r="CK231" s="63" t="str">
        <f t="shared" si="220"/>
        <v/>
      </c>
      <c r="CL231" s="57" t="s">
        <v>0</v>
      </c>
      <c r="CM231" s="23" t="str">
        <f t="shared" si="221"/>
        <v/>
      </c>
      <c r="CN231" s="57" t="s">
        <v>0</v>
      </c>
      <c r="CO231" s="149"/>
      <c r="CP231" s="57" t="s">
        <v>0</v>
      </c>
      <c r="CQ231" s="62" t="str">
        <f t="shared" si="222"/>
        <v/>
      </c>
      <c r="CR231" s="86" t="str">
        <f>IF(CO231="","",MAX(CR$11:CR230)+1)</f>
        <v/>
      </c>
      <c r="CS231" s="63" t="str">
        <f t="shared" si="223"/>
        <v/>
      </c>
      <c r="CT231" s="57" t="s">
        <v>0</v>
      </c>
      <c r="CU231" s="23" t="str">
        <f t="shared" si="256"/>
        <v/>
      </c>
      <c r="CV231" s="57" t="s">
        <v>0</v>
      </c>
      <c r="CW231" s="72" t="str">
        <f>IF(AND(CG231="NEMA",CK231=""),MAX(CW$11:CW230)+1,"")</f>
        <v/>
      </c>
      <c r="CX231" t="s">
        <v>0</v>
      </c>
      <c r="CY231" s="152" t="str">
        <f t="shared" si="224"/>
        <v>Ž</v>
      </c>
      <c r="CZ231" t="s">
        <v>0</v>
      </c>
      <c r="DA231" s="62" t="str">
        <f t="shared" si="225"/>
        <v/>
      </c>
      <c r="DB231" s="79" t="str">
        <f t="shared" si="226"/>
        <v/>
      </c>
      <c r="DC231" t="s">
        <v>0</v>
      </c>
      <c r="DD231" s="23" t="str">
        <f t="shared" si="257"/>
        <v/>
      </c>
      <c r="DE231" s="57" t="s">
        <v>0</v>
      </c>
      <c r="DF231" s="95" t="str">
        <f t="shared" si="227"/>
        <v>ime-pre-klu-kat</v>
      </c>
      <c r="DG231" s="57" t="s">
        <v>0</v>
      </c>
      <c r="DH231" s="68">
        <f>IF(BZ231="","",MAX(DH$11:DH230)+1)</f>
        <v>1183</v>
      </c>
      <c r="DI231" s="86">
        <f t="shared" si="228"/>
        <v>1012</v>
      </c>
      <c r="DJ231" s="86">
        <f t="shared" si="258"/>
        <v>1268</v>
      </c>
      <c r="DK231" s="86" t="str">
        <f t="shared" si="229"/>
        <v/>
      </c>
      <c r="DL231" s="86">
        <f t="shared" si="230"/>
        <v>6</v>
      </c>
      <c r="DM231" s="86">
        <f t="shared" si="231"/>
        <v>1</v>
      </c>
      <c r="DN231" s="86">
        <f t="shared" si="259"/>
        <v>1</v>
      </c>
      <c r="DO231" s="86"/>
      <c r="DP231" s="86"/>
      <c r="DQ231" s="86"/>
      <c r="DR231" s="63" t="e">
        <f>IF(#REF!="","",#REF!)</f>
        <v>#REF!</v>
      </c>
      <c r="DS231" s="57" t="s">
        <v>0</v>
      </c>
    </row>
    <row r="232" spans="1:123" x14ac:dyDescent="0.25">
      <c r="A232" t="s">
        <v>0</v>
      </c>
      <c r="B232" s="62" t="str">
        <f>IF(csv!E223="","",csv!S223)</f>
        <v>Ž55</v>
      </c>
      <c r="C232" s="36" t="s">
        <v>0</v>
      </c>
      <c r="D232" s="36" t="str">
        <f>IF(csv!E223="","",csv!E223)</f>
        <v>Maja</v>
      </c>
      <c r="E232" s="36" t="str">
        <f>IF(csv!D223="","",csv!D223)</f>
        <v>Cvitković</v>
      </c>
      <c r="F232" s="36" t="s">
        <v>0</v>
      </c>
      <c r="G232" s="86" t="str">
        <f>IF(csv!L223="","",csv!L223)</f>
        <v>44:11</v>
      </c>
      <c r="H232" s="86" t="str">
        <f>IF(csv!M223="","",csv!M223)</f>
        <v>0</v>
      </c>
      <c r="I232" s="36" t="s">
        <v>0</v>
      </c>
      <c r="J232" s="36" t="str">
        <f>IF(csv!O223="","",csv!O223)</f>
        <v>Vihor</v>
      </c>
      <c r="K232" s="36" t="str">
        <f>IF(csv!P223="","",csv!P223)</f>
        <v>OK Vihor</v>
      </c>
      <c r="L232" s="36" t="s">
        <v>0</v>
      </c>
      <c r="M232" s="79" t="str">
        <f>IF(csv!Q223="","",csv!Q223)</f>
        <v>CRO</v>
      </c>
      <c r="N232" s="57" t="s">
        <v>0</v>
      </c>
      <c r="O232" s="62" t="str">
        <f>IF(csv!E223="","",csv!S223)</f>
        <v>Ž55</v>
      </c>
      <c r="P232" s="86">
        <f>IF(O232="","",IF(COUNTIF(O$11:O231,O232)=0,P231+1,P231))</f>
        <v>21</v>
      </c>
      <c r="Q232" s="102">
        <f t="shared" si="206"/>
        <v>115</v>
      </c>
      <c r="R232" s="103" t="str" cm="1">
        <f t="array" ref="R232">IF(S232="","",INDEX(natjecanjeStaze_naziv,MATCH(S232,natjecanjeStaze_stazaId,0)))</f>
        <v>M65 – M70 – Ž55</v>
      </c>
      <c r="S232" s="63">
        <f t="shared" si="207"/>
        <v>1008</v>
      </c>
      <c r="T232" s="57" t="s">
        <v>0</v>
      </c>
      <c r="U232" s="191" t="str">
        <f t="shared" si="208"/>
        <v>Ž55</v>
      </c>
      <c r="V232" s="57" t="s">
        <v>0</v>
      </c>
      <c r="W232" s="62" t="str">
        <f t="shared" si="232"/>
        <v>CRO</v>
      </c>
      <c r="X232" s="86">
        <f t="shared" si="209"/>
        <v>1</v>
      </c>
      <c r="Y232" s="36" t="str">
        <f t="shared" si="233"/>
        <v/>
      </c>
      <c r="Z232" s="79" t="str">
        <f>IF(Y232="","",MAX(Z$11:Z231)+1)</f>
        <v/>
      </c>
      <c r="AA232" s="57" t="s">
        <v>0</v>
      </c>
      <c r="AB232" s="149"/>
      <c r="AC232" s="57" t="s">
        <v>0</v>
      </c>
      <c r="AD232" s="23" t="str">
        <f t="shared" si="234"/>
        <v/>
      </c>
      <c r="AE232" s="57" t="s">
        <v>0</v>
      </c>
      <c r="AF232" s="191" t="str">
        <f t="shared" si="235"/>
        <v>CRO</v>
      </c>
      <c r="AG232" s="57" t="s">
        <v>0</v>
      </c>
      <c r="AH232" s="62" t="str">
        <f t="shared" si="236"/>
        <v>Vihor</v>
      </c>
      <c r="AI232" s="36" t="str">
        <f t="shared" si="237"/>
        <v>OK Vihor</v>
      </c>
      <c r="AJ232" s="86" t="str">
        <f t="shared" si="210"/>
        <v/>
      </c>
      <c r="AK232" s="36" t="str" cm="1">
        <f t="array" ref="AK232">IF(AJ232="",""&amp;AI232,IF(AJ232="NEMA",AI232,INDEX(klub_naziv,MATCH(INDEX(klubAlias_klubId,AJ232),klub_id,0))))</f>
        <v>OK Vihor</v>
      </c>
      <c r="AL232" s="36" t="str" cm="1">
        <f t="array" ref="AL232">IFERROR(INDEX(registarNatjecatelji,CG232,4),"")</f>
        <v>OK Vihor</v>
      </c>
      <c r="AM232" s="105" t="str">
        <f t="shared" si="238"/>
        <v/>
      </c>
      <c r="AN232" s="79" t="str">
        <f t="shared" si="239"/>
        <v>OK Vihor</v>
      </c>
      <c r="AO232" s="57" t="s">
        <v>0</v>
      </c>
      <c r="AP232" s="95" t="str">
        <f>IF(AJ232&lt;&gt;"NEMA","",IF(IFERROR(MATCH(AI232,AI$11:AI231,0),0)&lt;&gt;0,"",AI232))</f>
        <v/>
      </c>
      <c r="AQ232" s="57" t="s">
        <v>0</v>
      </c>
      <c r="AR232" s="149"/>
      <c r="AS232" s="57" t="s">
        <v>0</v>
      </c>
      <c r="AT232" s="62" t="str">
        <f t="shared" si="240"/>
        <v/>
      </c>
      <c r="AU232" s="36" t="str">
        <f>IF(AT232="","",MAX(AU$11:AU231)+1)</f>
        <v/>
      </c>
      <c r="AV232" s="36" t="str">
        <f t="shared" si="241"/>
        <v/>
      </c>
      <c r="AW232" s="36" t="str">
        <f t="shared" si="242"/>
        <v/>
      </c>
      <c r="AX232" s="36" t="str">
        <f>IF(AR232="","",MAX(AX$11:AX231)+1)</f>
        <v/>
      </c>
      <c r="AY232" s="103" t="str">
        <f t="shared" si="243"/>
        <v/>
      </c>
      <c r="AZ232" s="79" t="str">
        <f t="shared" si="244"/>
        <v/>
      </c>
      <c r="BA232" s="57" t="s">
        <v>0</v>
      </c>
      <c r="BB232" s="23" t="str">
        <f t="shared" si="245"/>
        <v/>
      </c>
      <c r="BC232" s="57" t="s">
        <v>0</v>
      </c>
      <c r="BD232" s="191" t="str">
        <f t="shared" si="246"/>
        <v>OK Vihor</v>
      </c>
      <c r="BE232" s="57" t="s">
        <v>0</v>
      </c>
      <c r="BF232" s="68" t="str">
        <f t="shared" si="247"/>
        <v>44:11</v>
      </c>
      <c r="BG232" s="102" t="str">
        <f t="shared" si="248"/>
        <v>0</v>
      </c>
      <c r="BH232" s="238">
        <f t="shared" si="249"/>
        <v>2651</v>
      </c>
      <c r="BI232" s="239">
        <f t="shared" si="211"/>
        <v>1</v>
      </c>
      <c r="BJ232" s="57" t="s">
        <v>0</v>
      </c>
      <c r="BK232" s="62" t="str">
        <f t="shared" si="250"/>
        <v>Maja</v>
      </c>
      <c r="BL232" s="36" t="str">
        <f t="shared" si="251"/>
        <v>Cvitković</v>
      </c>
      <c r="BM232" s="86">
        <f t="shared" si="212"/>
        <v>1296</v>
      </c>
      <c r="BN232" s="86" t="str">
        <f t="shared" si="213"/>
        <v/>
      </c>
      <c r="BO232" s="36" t="str">
        <f t="shared" si="214"/>
        <v>Maja</v>
      </c>
      <c r="BP232" s="79" t="str">
        <f t="shared" si="215"/>
        <v>Cvitković</v>
      </c>
      <c r="BQ232" s="57" t="s">
        <v>0</v>
      </c>
      <c r="BR232" s="95" t="str">
        <f t="shared" si="216"/>
        <v/>
      </c>
      <c r="BS232" s="57" t="s">
        <v>0</v>
      </c>
      <c r="BT232" s="23" t="str">
        <f>IF(OR(BB232&lt;&gt;"NEMA",BR232&lt;&gt;""),"","SELECT '"&amp;BA232&amp;"',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2" s="57" t="s">
        <v>0</v>
      </c>
      <c r="BV232" s="172"/>
      <c r="BW232" s="172"/>
      <c r="BX232" s="172"/>
      <c r="BY232" s="57" t="s">
        <v>0</v>
      </c>
      <c r="BZ232" s="62" t="str">
        <f t="shared" si="217"/>
        <v>Maja – Cvitković – OK Vihor – Ž55</v>
      </c>
      <c r="CA232" s="63">
        <f t="shared" si="252"/>
        <v>642</v>
      </c>
      <c r="CB232" s="57" t="s">
        <v>0</v>
      </c>
      <c r="CC232" s="62" t="str">
        <f t="shared" si="218"/>
        <v>Maja – Cvitković – OK Vihor</v>
      </c>
      <c r="CD232" s="63">
        <f t="shared" si="253"/>
        <v>642</v>
      </c>
      <c r="CE232" s="57" t="s">
        <v>0</v>
      </c>
      <c r="CF232" s="62" t="str">
        <f t="shared" si="219"/>
        <v>Maja – Cvitković</v>
      </c>
      <c r="CG232" s="63">
        <f t="shared" si="254"/>
        <v>642</v>
      </c>
      <c r="CH232" s="57" t="s">
        <v>0</v>
      </c>
      <c r="CI232" s="68">
        <f t="shared" si="255"/>
        <v>642</v>
      </c>
      <c r="CJ232" s="86" cm="1">
        <f t="array" ref="CJ232">IF(CI232="","",INDEX(imePrezime_id,CI232,0))</f>
        <v>1296</v>
      </c>
      <c r="CK232" s="63" t="str">
        <f t="shared" si="220"/>
        <v/>
      </c>
      <c r="CL232" s="57" t="s">
        <v>0</v>
      </c>
      <c r="CM232" s="23" t="str">
        <f t="shared" si="221"/>
        <v/>
      </c>
      <c r="CN232" s="57" t="s">
        <v>0</v>
      </c>
      <c r="CO232" s="149"/>
      <c r="CP232" s="57" t="s">
        <v>0</v>
      </c>
      <c r="CQ232" s="62" t="str">
        <f t="shared" si="222"/>
        <v/>
      </c>
      <c r="CR232" s="86" t="str">
        <f>IF(CO232="","",MAX(CR$11:CR231)+1)</f>
        <v/>
      </c>
      <c r="CS232" s="63" t="str">
        <f t="shared" si="223"/>
        <v/>
      </c>
      <c r="CT232" s="57" t="s">
        <v>0</v>
      </c>
      <c r="CU232" s="23" t="str">
        <f t="shared" si="256"/>
        <v/>
      </c>
      <c r="CV232" s="57" t="s">
        <v>0</v>
      </c>
      <c r="CW232" s="72" t="str">
        <f>IF(AND(CG232="NEMA",CK232=""),MAX(CW$11:CW231)+1,"")</f>
        <v/>
      </c>
      <c r="CX232" t="s">
        <v>0</v>
      </c>
      <c r="CY232" s="152" t="str">
        <f t="shared" si="224"/>
        <v>Ž</v>
      </c>
      <c r="CZ232" t="s">
        <v>0</v>
      </c>
      <c r="DA232" s="62" t="str">
        <f t="shared" si="225"/>
        <v/>
      </c>
      <c r="DB232" s="79" t="str">
        <f t="shared" si="226"/>
        <v/>
      </c>
      <c r="DC232" t="s">
        <v>0</v>
      </c>
      <c r="DD232" s="23" t="str">
        <f t="shared" si="257"/>
        <v/>
      </c>
      <c r="DE232" s="57" t="s">
        <v>0</v>
      </c>
      <c r="DF232" s="95" t="str">
        <f t="shared" si="227"/>
        <v>ime-pre-klu-kat</v>
      </c>
      <c r="DG232" s="57" t="s">
        <v>0</v>
      </c>
      <c r="DH232" s="68">
        <f>IF(BZ232="","",MAX(DH$11:DH231)+1)</f>
        <v>1184</v>
      </c>
      <c r="DI232" s="86">
        <f t="shared" si="228"/>
        <v>1008</v>
      </c>
      <c r="DJ232" s="86">
        <f t="shared" si="258"/>
        <v>1296</v>
      </c>
      <c r="DK232" s="86">
        <f t="shared" si="229"/>
        <v>2651</v>
      </c>
      <c r="DL232" s="86">
        <f t="shared" si="230"/>
        <v>1</v>
      </c>
      <c r="DM232" s="86">
        <f t="shared" si="231"/>
        <v>1</v>
      </c>
      <c r="DN232" s="86">
        <f t="shared" si="259"/>
        <v>1</v>
      </c>
      <c r="DO232" s="86"/>
      <c r="DP232" s="86"/>
      <c r="DQ232" s="86"/>
      <c r="DR232" s="63" t="e">
        <f>IF(#REF!="","",#REF!)</f>
        <v>#REF!</v>
      </c>
      <c r="DS232" s="57" t="s">
        <v>0</v>
      </c>
    </row>
    <row r="233" spans="1:123" x14ac:dyDescent="0.25">
      <c r="A233" t="s">
        <v>0</v>
      </c>
      <c r="B233" s="62" t="str">
        <f>IF(csv!E224="","",csv!S224)</f>
        <v>Ž55</v>
      </c>
      <c r="C233" s="36" t="s">
        <v>0</v>
      </c>
      <c r="D233" s="36" t="str">
        <f>IF(csv!E224="","",csv!E224)</f>
        <v>Branka</v>
      </c>
      <c r="E233" s="36" t="str">
        <f>IF(csv!D224="","",csv!D224)</f>
        <v>Fabek</v>
      </c>
      <c r="F233" s="36" t="s">
        <v>0</v>
      </c>
      <c r="G233" s="86" t="str">
        <f>IF(csv!L224="","",csv!L224)</f>
        <v>44:58</v>
      </c>
      <c r="H233" s="86" t="str">
        <f>IF(csv!M224="","",csv!M224)</f>
        <v>0</v>
      </c>
      <c r="I233" s="36" t="s">
        <v>0</v>
      </c>
      <c r="J233" s="36" t="str">
        <f>IF(csv!O224="","",csv!O224)</f>
        <v>JAP</v>
      </c>
      <c r="K233" s="36" t="str">
        <f>IF(csv!P224="","",csv!P224)</f>
        <v>OK Japetic</v>
      </c>
      <c r="L233" s="36" t="s">
        <v>0</v>
      </c>
      <c r="M233" s="79" t="str">
        <f>IF(csv!Q224="","",csv!Q224)</f>
        <v>CRO</v>
      </c>
      <c r="N233" s="57" t="s">
        <v>0</v>
      </c>
      <c r="O233" s="62" t="str">
        <f>IF(csv!E224="","",csv!S224)</f>
        <v>Ž55</v>
      </c>
      <c r="P233" s="86">
        <f>IF(O233="","",IF(COUNTIF(O$11:O232,O233)=0,P232+1,P232))</f>
        <v>21</v>
      </c>
      <c r="Q233" s="102">
        <f t="shared" si="206"/>
        <v>115</v>
      </c>
      <c r="R233" s="103" t="str" cm="1">
        <f t="array" ref="R233">IF(S233="","",INDEX(natjecanjeStaze_naziv,MATCH(S233,natjecanjeStaze_stazaId,0)))</f>
        <v>M65 – M70 – Ž55</v>
      </c>
      <c r="S233" s="63">
        <f t="shared" si="207"/>
        <v>1008</v>
      </c>
      <c r="T233" s="57" t="s">
        <v>0</v>
      </c>
      <c r="U233" s="191" t="str">
        <f t="shared" si="208"/>
        <v>Ž55</v>
      </c>
      <c r="V233" s="57" t="s">
        <v>0</v>
      </c>
      <c r="W233" s="62" t="str">
        <f t="shared" si="232"/>
        <v>CRO</v>
      </c>
      <c r="X233" s="86">
        <f t="shared" si="209"/>
        <v>1</v>
      </c>
      <c r="Y233" s="36" t="str">
        <f t="shared" si="233"/>
        <v/>
      </c>
      <c r="Z233" s="79" t="str">
        <f>IF(Y233="","",MAX(Z$11:Z232)+1)</f>
        <v/>
      </c>
      <c r="AA233" s="57" t="s">
        <v>0</v>
      </c>
      <c r="AB233" s="149"/>
      <c r="AC233" s="57" t="s">
        <v>0</v>
      </c>
      <c r="AD233" s="23" t="str">
        <f t="shared" si="234"/>
        <v/>
      </c>
      <c r="AE233" s="57" t="s">
        <v>0</v>
      </c>
      <c r="AF233" s="191" t="str">
        <f t="shared" si="235"/>
        <v>CRO</v>
      </c>
      <c r="AG233" s="57" t="s">
        <v>0</v>
      </c>
      <c r="AH233" s="62" t="str">
        <f t="shared" si="236"/>
        <v>JAP</v>
      </c>
      <c r="AI233" s="36" t="str">
        <f t="shared" si="237"/>
        <v>OK Japetic</v>
      </c>
      <c r="AJ233" s="86">
        <f t="shared" si="210"/>
        <v>1</v>
      </c>
      <c r="AK233" s="36" t="str" cm="1">
        <f t="array" ref="AK233">IF(AJ233="",""&amp;AI233,IF(AJ233="NEMA",AI233,INDEX(klub_naziv,MATCH(INDEX(klubAlias_klubId,AJ233),klub_id,0))))</f>
        <v>OK Japetić</v>
      </c>
      <c r="AL233" s="36" t="str" cm="1">
        <f t="array" ref="AL233">IFERROR(INDEX(registarNatjecatelji,CG233,4),"")</f>
        <v>OK Japetić</v>
      </c>
      <c r="AM233" s="105" t="str">
        <f t="shared" si="238"/>
        <v/>
      </c>
      <c r="AN233" s="79" t="str">
        <f t="shared" si="239"/>
        <v>OK Japetić</v>
      </c>
      <c r="AO233" s="57" t="s">
        <v>0</v>
      </c>
      <c r="AP233" s="95" t="str">
        <f>IF(AJ233&lt;&gt;"NEMA","",IF(IFERROR(MATCH(AI233,AI$11:AI232,0),0)&lt;&gt;0,"",AI233))</f>
        <v/>
      </c>
      <c r="AQ233" s="57" t="s">
        <v>0</v>
      </c>
      <c r="AR233" s="149"/>
      <c r="AS233" s="57" t="s">
        <v>0</v>
      </c>
      <c r="AT233" s="62" t="str">
        <f t="shared" si="240"/>
        <v/>
      </c>
      <c r="AU233" s="36" t="str">
        <f>IF(AT233="","",MAX(AU$11:AU232)+1)</f>
        <v/>
      </c>
      <c r="AV233" s="36" t="str">
        <f t="shared" si="241"/>
        <v/>
      </c>
      <c r="AW233" s="36" t="str">
        <f t="shared" si="242"/>
        <v/>
      </c>
      <c r="AX233" s="36" t="str">
        <f>IF(AR233="","",MAX(AX$11:AX232)+1)</f>
        <v/>
      </c>
      <c r="AY233" s="103" t="str">
        <f t="shared" si="243"/>
        <v/>
      </c>
      <c r="AZ233" s="79" t="str">
        <f t="shared" si="244"/>
        <v/>
      </c>
      <c r="BA233" s="57" t="s">
        <v>0</v>
      </c>
      <c r="BB233" s="23" t="str">
        <f t="shared" si="245"/>
        <v/>
      </c>
      <c r="BC233" s="57" t="s">
        <v>0</v>
      </c>
      <c r="BD233" s="191" t="str">
        <f t="shared" si="246"/>
        <v>OK Japetić</v>
      </c>
      <c r="BE233" s="57" t="s">
        <v>0</v>
      </c>
      <c r="BF233" s="68" t="str">
        <f t="shared" si="247"/>
        <v>44:58</v>
      </c>
      <c r="BG233" s="102" t="str">
        <f t="shared" si="248"/>
        <v>0</v>
      </c>
      <c r="BH233" s="238">
        <f t="shared" si="249"/>
        <v>2698</v>
      </c>
      <c r="BI233" s="239">
        <f t="shared" si="211"/>
        <v>1</v>
      </c>
      <c r="BJ233" s="57" t="s">
        <v>0</v>
      </c>
      <c r="BK233" s="62" t="str">
        <f t="shared" si="250"/>
        <v>Branka</v>
      </c>
      <c r="BL233" s="36" t="str">
        <f t="shared" si="251"/>
        <v>Fabek</v>
      </c>
      <c r="BM233" s="86">
        <f t="shared" si="212"/>
        <v>1231</v>
      </c>
      <c r="BN233" s="86" t="str">
        <f t="shared" si="213"/>
        <v/>
      </c>
      <c r="BO233" s="36" t="str">
        <f t="shared" si="214"/>
        <v>Branka</v>
      </c>
      <c r="BP233" s="79" t="str">
        <f t="shared" si="215"/>
        <v>Fabek</v>
      </c>
      <c r="BQ233" s="57" t="s">
        <v>0</v>
      </c>
      <c r="BR233" s="95" t="str">
        <f t="shared" si="216"/>
        <v/>
      </c>
      <c r="BS233" s="57" t="s">
        <v>0</v>
      </c>
      <c r="BT233" s="23" t="str">
        <f>IF(OR(BB233&lt;&gt;"NEMA",BR233&lt;&gt;""),"","SELECT '"&amp;BA233&amp;"',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3" s="57" t="s">
        <v>0</v>
      </c>
      <c r="BV233" s="172"/>
      <c r="BW233" s="172"/>
      <c r="BX233" s="172"/>
      <c r="BY233" s="57" t="s">
        <v>0</v>
      </c>
      <c r="BZ233" s="62" t="str">
        <f t="shared" si="217"/>
        <v>Branka – Fabek – OK Japetić – Ž55</v>
      </c>
      <c r="CA233" s="63">
        <f t="shared" si="252"/>
        <v>83</v>
      </c>
      <c r="CB233" s="57" t="s">
        <v>0</v>
      </c>
      <c r="CC233" s="62" t="str">
        <f t="shared" si="218"/>
        <v>Branka – Fabek – OK Japetić</v>
      </c>
      <c r="CD233" s="63">
        <f t="shared" si="253"/>
        <v>83</v>
      </c>
      <c r="CE233" s="57" t="s">
        <v>0</v>
      </c>
      <c r="CF233" s="62" t="str">
        <f t="shared" si="219"/>
        <v>Branka – Fabek</v>
      </c>
      <c r="CG233" s="63">
        <f t="shared" si="254"/>
        <v>83</v>
      </c>
      <c r="CH233" s="57" t="s">
        <v>0</v>
      </c>
      <c r="CI233" s="68">
        <f t="shared" si="255"/>
        <v>83</v>
      </c>
      <c r="CJ233" s="86" cm="1">
        <f t="array" ref="CJ233">IF(CI233="","",INDEX(imePrezime_id,CI233,0))</f>
        <v>1231</v>
      </c>
      <c r="CK233" s="63" t="str">
        <f t="shared" si="220"/>
        <v/>
      </c>
      <c r="CL233" s="57" t="s">
        <v>0</v>
      </c>
      <c r="CM233" s="23" t="str">
        <f t="shared" si="221"/>
        <v/>
      </c>
      <c r="CN233" s="57" t="s">
        <v>0</v>
      </c>
      <c r="CO233" s="149"/>
      <c r="CP233" s="57" t="s">
        <v>0</v>
      </c>
      <c r="CQ233" s="62" t="str">
        <f t="shared" si="222"/>
        <v/>
      </c>
      <c r="CR233" s="86" t="str">
        <f>IF(CO233="","",MAX(CR$11:CR232)+1)</f>
        <v/>
      </c>
      <c r="CS233" s="63" t="str">
        <f t="shared" si="223"/>
        <v/>
      </c>
      <c r="CT233" s="57" t="s">
        <v>0</v>
      </c>
      <c r="CU233" s="23" t="str">
        <f t="shared" si="256"/>
        <v/>
      </c>
      <c r="CV233" s="57" t="s">
        <v>0</v>
      </c>
      <c r="CW233" s="72" t="str">
        <f>IF(AND(CG233="NEMA",CK233=""),MAX(CW$11:CW232)+1,"")</f>
        <v/>
      </c>
      <c r="CX233" t="s">
        <v>0</v>
      </c>
      <c r="CY233" s="152" t="str">
        <f t="shared" si="224"/>
        <v>Ž</v>
      </c>
      <c r="CZ233" t="s">
        <v>0</v>
      </c>
      <c r="DA233" s="62" t="str">
        <f t="shared" si="225"/>
        <v/>
      </c>
      <c r="DB233" s="79" t="str">
        <f t="shared" si="226"/>
        <v/>
      </c>
      <c r="DC233" t="s">
        <v>0</v>
      </c>
      <c r="DD233" s="23" t="str">
        <f t="shared" si="257"/>
        <v/>
      </c>
      <c r="DE233" s="57" t="s">
        <v>0</v>
      </c>
      <c r="DF233" s="95" t="str">
        <f t="shared" si="227"/>
        <v>ime-pre-klu(ali)-kat</v>
      </c>
      <c r="DG233" s="57" t="s">
        <v>0</v>
      </c>
      <c r="DH233" s="68">
        <f>IF(BZ233="","",MAX(DH$11:DH232)+1)</f>
        <v>1185</v>
      </c>
      <c r="DI233" s="86">
        <f t="shared" si="228"/>
        <v>1008</v>
      </c>
      <c r="DJ233" s="86">
        <f t="shared" si="258"/>
        <v>1231</v>
      </c>
      <c r="DK233" s="86">
        <f t="shared" si="229"/>
        <v>2698</v>
      </c>
      <c r="DL233" s="86">
        <f t="shared" si="230"/>
        <v>1</v>
      </c>
      <c r="DM233" s="86">
        <f t="shared" si="231"/>
        <v>1</v>
      </c>
      <c r="DN233" s="86">
        <f t="shared" si="259"/>
        <v>3</v>
      </c>
      <c r="DO233" s="86"/>
      <c r="DP233" s="86"/>
      <c r="DQ233" s="86"/>
      <c r="DR233" s="63" t="e">
        <f>IF(#REF!="","",#REF!)</f>
        <v>#REF!</v>
      </c>
      <c r="DS233" s="57" t="s">
        <v>0</v>
      </c>
    </row>
    <row r="234" spans="1:123" x14ac:dyDescent="0.25">
      <c r="A234" t="s">
        <v>0</v>
      </c>
      <c r="B234" s="62" t="str">
        <f>IF(csv!E225="","",csv!S225)</f>
        <v>Ž55</v>
      </c>
      <c r="C234" s="36" t="s">
        <v>0</v>
      </c>
      <c r="D234" s="36" t="str">
        <f>IF(csv!E225="","",csv!E225)</f>
        <v>Karmen</v>
      </c>
      <c r="E234" s="36" t="str">
        <f>IF(csv!D225="","",csv!D225)</f>
        <v>Holenda</v>
      </c>
      <c r="F234" s="36" t="s">
        <v>0</v>
      </c>
      <c r="G234" s="86" t="str">
        <f>IF(csv!L225="","",csv!L225)</f>
        <v>123:17</v>
      </c>
      <c r="H234" s="86" t="str">
        <f>IF(csv!M225="","",csv!M225)</f>
        <v>0</v>
      </c>
      <c r="I234" s="36" t="s">
        <v>0</v>
      </c>
      <c r="J234" s="36" t="str">
        <f>IF(csv!O225="","",csv!O225)</f>
        <v>OK Varaždin</v>
      </c>
      <c r="K234" s="36" t="str">
        <f>IF(csv!P225="","",csv!P225)</f>
        <v>OK Varaždin</v>
      </c>
      <c r="L234" s="36" t="s">
        <v>0</v>
      </c>
      <c r="M234" s="79" t="str">
        <f>IF(csv!Q225="","",csv!Q225)</f>
        <v>CRO</v>
      </c>
      <c r="N234" s="57" t="s">
        <v>0</v>
      </c>
      <c r="O234" s="62" t="str">
        <f>IF(csv!E225="","",csv!S225)</f>
        <v>Ž55</v>
      </c>
      <c r="P234" s="86">
        <f>IF(O234="","",IF(COUNTIF(O$11:O233,O234)=0,P233+1,P233))</f>
        <v>21</v>
      </c>
      <c r="Q234" s="102">
        <f t="shared" si="206"/>
        <v>115</v>
      </c>
      <c r="R234" s="103" t="str" cm="1">
        <f t="array" ref="R234">IF(S234="","",INDEX(natjecanjeStaze_naziv,MATCH(S234,natjecanjeStaze_stazaId,0)))</f>
        <v>M65 – M70 – Ž55</v>
      </c>
      <c r="S234" s="63">
        <f t="shared" si="207"/>
        <v>1008</v>
      </c>
      <c r="T234" s="57" t="s">
        <v>0</v>
      </c>
      <c r="U234" s="191" t="str">
        <f t="shared" si="208"/>
        <v>Ž55</v>
      </c>
      <c r="V234" s="57" t="s">
        <v>0</v>
      </c>
      <c r="W234" s="62" t="str">
        <f t="shared" si="232"/>
        <v>CRO</v>
      </c>
      <c r="X234" s="86">
        <f t="shared" si="209"/>
        <v>1</v>
      </c>
      <c r="Y234" s="36" t="str">
        <f t="shared" si="233"/>
        <v/>
      </c>
      <c r="Z234" s="79" t="str">
        <f>IF(Y234="","",MAX(Z$11:Z233)+1)</f>
        <v/>
      </c>
      <c r="AA234" s="57" t="s">
        <v>0</v>
      </c>
      <c r="AB234" s="149"/>
      <c r="AC234" s="57" t="s">
        <v>0</v>
      </c>
      <c r="AD234" s="23" t="str">
        <f t="shared" si="234"/>
        <v/>
      </c>
      <c r="AE234" s="57" t="s">
        <v>0</v>
      </c>
      <c r="AF234" s="191" t="str">
        <f t="shared" si="235"/>
        <v>CRO</v>
      </c>
      <c r="AG234" s="57" t="s">
        <v>0</v>
      </c>
      <c r="AH234" s="62" t="str">
        <f t="shared" si="236"/>
        <v>OK Varaždin</v>
      </c>
      <c r="AI234" s="36" t="str">
        <f t="shared" si="237"/>
        <v>OK Varaždin</v>
      </c>
      <c r="AJ234" s="86" t="str">
        <f t="shared" si="210"/>
        <v/>
      </c>
      <c r="AK234" s="36" t="str" cm="1">
        <f t="array" ref="AK234">IF(AJ234="",""&amp;AI234,IF(AJ234="NEMA",AI234,INDEX(klub_naziv,MATCH(INDEX(klubAlias_klubId,AJ234),klub_id,0))))</f>
        <v>OK Varaždin</v>
      </c>
      <c r="AL234" s="36" t="str" cm="1">
        <f t="array" ref="AL234">IFERROR(INDEX(registarNatjecatelji,CG234,4),"")</f>
        <v>OK Varaždin</v>
      </c>
      <c r="AM234" s="105" t="str">
        <f t="shared" si="238"/>
        <v/>
      </c>
      <c r="AN234" s="79" t="str">
        <f t="shared" si="239"/>
        <v>OK Varaždin</v>
      </c>
      <c r="AO234" s="57" t="s">
        <v>0</v>
      </c>
      <c r="AP234" s="95" t="str">
        <f>IF(AJ234&lt;&gt;"NEMA","",IF(IFERROR(MATCH(AI234,AI$11:AI233,0),0)&lt;&gt;0,"",AI234))</f>
        <v/>
      </c>
      <c r="AQ234" s="57" t="s">
        <v>0</v>
      </c>
      <c r="AR234" s="149"/>
      <c r="AS234" s="57" t="s">
        <v>0</v>
      </c>
      <c r="AT234" s="62" t="str">
        <f t="shared" si="240"/>
        <v/>
      </c>
      <c r="AU234" s="36" t="str">
        <f>IF(AT234="","",MAX(AU$11:AU233)+1)</f>
        <v/>
      </c>
      <c r="AV234" s="36" t="str">
        <f t="shared" si="241"/>
        <v/>
      </c>
      <c r="AW234" s="36" t="str">
        <f t="shared" si="242"/>
        <v/>
      </c>
      <c r="AX234" s="36" t="str">
        <f>IF(AR234="","",MAX(AX$11:AX233)+1)</f>
        <v/>
      </c>
      <c r="AY234" s="103" t="str">
        <f t="shared" si="243"/>
        <v/>
      </c>
      <c r="AZ234" s="79" t="str">
        <f t="shared" si="244"/>
        <v/>
      </c>
      <c r="BA234" s="57" t="s">
        <v>0</v>
      </c>
      <c r="BB234" s="23" t="str">
        <f t="shared" si="245"/>
        <v/>
      </c>
      <c r="BC234" s="57" t="s">
        <v>0</v>
      </c>
      <c r="BD234" s="191" t="str">
        <f t="shared" si="246"/>
        <v>OK Varaždin</v>
      </c>
      <c r="BE234" s="57" t="s">
        <v>0</v>
      </c>
      <c r="BF234" s="68" t="str">
        <f t="shared" si="247"/>
        <v>123:17</v>
      </c>
      <c r="BG234" s="102" t="str">
        <f t="shared" si="248"/>
        <v>0</v>
      </c>
      <c r="BH234" s="238">
        <f t="shared" si="249"/>
        <v>7397</v>
      </c>
      <c r="BI234" s="239">
        <f t="shared" si="211"/>
        <v>2</v>
      </c>
      <c r="BJ234" s="57" t="s">
        <v>0</v>
      </c>
      <c r="BK234" s="62" t="str">
        <f t="shared" si="250"/>
        <v>Karmen</v>
      </c>
      <c r="BL234" s="36" t="str">
        <f t="shared" si="251"/>
        <v>Holenda</v>
      </c>
      <c r="BM234" s="86">
        <f t="shared" si="212"/>
        <v>1403</v>
      </c>
      <c r="BN234" s="86" t="str">
        <f t="shared" si="213"/>
        <v/>
      </c>
      <c r="BO234" s="36" t="str">
        <f t="shared" si="214"/>
        <v>Karmen</v>
      </c>
      <c r="BP234" s="79" t="str">
        <f t="shared" si="215"/>
        <v>Holenda</v>
      </c>
      <c r="BQ234" s="57" t="s">
        <v>0</v>
      </c>
      <c r="BR234" s="95" t="str">
        <f t="shared" si="216"/>
        <v/>
      </c>
      <c r="BS234" s="57" t="s">
        <v>0</v>
      </c>
      <c r="BT234" s="23" t="str">
        <f>IF(OR(BB234&lt;&gt;"NEMA",BR234&lt;&gt;""),"","SELECT '"&amp;BA234&amp;"',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4" s="57" t="s">
        <v>0</v>
      </c>
      <c r="BV234" s="172"/>
      <c r="BW234" s="172"/>
      <c r="BX234" s="172"/>
      <c r="BY234" s="57" t="s">
        <v>0</v>
      </c>
      <c r="BZ234" s="62" t="str">
        <f t="shared" si="217"/>
        <v>Karmen – Holenda – OK Varaždin – Ž55</v>
      </c>
      <c r="CA234" s="63">
        <f t="shared" si="252"/>
        <v>527</v>
      </c>
      <c r="CB234" s="57" t="s">
        <v>0</v>
      </c>
      <c r="CC234" s="62" t="str">
        <f t="shared" si="218"/>
        <v>Karmen – Holenda – OK Varaždin</v>
      </c>
      <c r="CD234" s="63">
        <f t="shared" si="253"/>
        <v>527</v>
      </c>
      <c r="CE234" s="57" t="s">
        <v>0</v>
      </c>
      <c r="CF234" s="62" t="str">
        <f t="shared" si="219"/>
        <v>Karmen – Holenda</v>
      </c>
      <c r="CG234" s="63">
        <f t="shared" si="254"/>
        <v>527</v>
      </c>
      <c r="CH234" s="57" t="s">
        <v>0</v>
      </c>
      <c r="CI234" s="68">
        <f t="shared" si="255"/>
        <v>527</v>
      </c>
      <c r="CJ234" s="86" cm="1">
        <f t="array" ref="CJ234">IF(CI234="","",INDEX(imePrezime_id,CI234,0))</f>
        <v>1403</v>
      </c>
      <c r="CK234" s="63" t="str">
        <f t="shared" si="220"/>
        <v/>
      </c>
      <c r="CL234" s="57" t="s">
        <v>0</v>
      </c>
      <c r="CM234" s="23" t="str">
        <f t="shared" si="221"/>
        <v/>
      </c>
      <c r="CN234" s="57" t="s">
        <v>0</v>
      </c>
      <c r="CO234" s="149"/>
      <c r="CP234" s="57" t="s">
        <v>0</v>
      </c>
      <c r="CQ234" s="62" t="str">
        <f t="shared" si="222"/>
        <v/>
      </c>
      <c r="CR234" s="86" t="str">
        <f>IF(CO234="","",MAX(CR$11:CR233)+1)</f>
        <v/>
      </c>
      <c r="CS234" s="63" t="str">
        <f t="shared" si="223"/>
        <v/>
      </c>
      <c r="CT234" s="57" t="s">
        <v>0</v>
      </c>
      <c r="CU234" s="23" t="str">
        <f t="shared" si="256"/>
        <v/>
      </c>
      <c r="CV234" s="57" t="s">
        <v>0</v>
      </c>
      <c r="CW234" s="72" t="str">
        <f>IF(AND(CG234="NEMA",CK234=""),MAX(CW$11:CW233)+1,"")</f>
        <v/>
      </c>
      <c r="CX234" t="s">
        <v>0</v>
      </c>
      <c r="CY234" s="152" t="str">
        <f t="shared" si="224"/>
        <v>Ž</v>
      </c>
      <c r="CZ234" t="s">
        <v>0</v>
      </c>
      <c r="DA234" s="62" t="str">
        <f t="shared" si="225"/>
        <v/>
      </c>
      <c r="DB234" s="79" t="str">
        <f t="shared" si="226"/>
        <v/>
      </c>
      <c r="DC234" t="s">
        <v>0</v>
      </c>
      <c r="DD234" s="23" t="str">
        <f t="shared" si="257"/>
        <v/>
      </c>
      <c r="DE234" s="57" t="s">
        <v>0</v>
      </c>
      <c r="DF234" s="95" t="str">
        <f t="shared" si="227"/>
        <v>ime-pre-klu-kat-ot</v>
      </c>
      <c r="DG234" s="57" t="s">
        <v>0</v>
      </c>
      <c r="DH234" s="68">
        <f>IF(BZ234="","",MAX(DH$11:DH233)+1)</f>
        <v>1186</v>
      </c>
      <c r="DI234" s="86">
        <f t="shared" si="228"/>
        <v>1008</v>
      </c>
      <c r="DJ234" s="86">
        <f t="shared" si="258"/>
        <v>1403</v>
      </c>
      <c r="DK234" s="86">
        <f t="shared" si="229"/>
        <v>7397</v>
      </c>
      <c r="DL234" s="86">
        <f t="shared" si="230"/>
        <v>2</v>
      </c>
      <c r="DM234" s="86">
        <f t="shared" si="231"/>
        <v>1</v>
      </c>
      <c r="DN234" s="86">
        <f t="shared" si="259"/>
        <v>2</v>
      </c>
      <c r="DO234" s="86"/>
      <c r="DP234" s="86"/>
      <c r="DQ234" s="86"/>
      <c r="DR234" s="63" t="e">
        <f>IF(#REF!="","",#REF!)</f>
        <v>#REF!</v>
      </c>
      <c r="DS234" s="57" t="s">
        <v>0</v>
      </c>
    </row>
    <row r="235" spans="1:123" x14ac:dyDescent="0.25">
      <c r="A235" t="s">
        <v>0</v>
      </c>
      <c r="B235" s="62" t="str">
        <f>IF(csv!E226="","",csv!S226)</f>
        <v>Ž55</v>
      </c>
      <c r="C235" s="36" t="s">
        <v>0</v>
      </c>
      <c r="D235" s="36" t="str">
        <f>IF(csv!E226="","",csv!E226)</f>
        <v>Teodora</v>
      </c>
      <c r="E235" s="36" t="str">
        <f>IF(csv!D226="","",csv!D226)</f>
        <v>Kučinac</v>
      </c>
      <c r="F235" s="36" t="s">
        <v>0</v>
      </c>
      <c r="G235" s="86" t="str">
        <f>IF(csv!L226="","",csv!L226)</f>
        <v/>
      </c>
      <c r="H235" s="86" t="str">
        <f>IF(csv!M226="","",csv!M226)</f>
        <v>1</v>
      </c>
      <c r="I235" s="36" t="s">
        <v>0</v>
      </c>
      <c r="J235" s="36" t="str">
        <f>IF(csv!O226="","",csv!O226)</f>
        <v>Vihor</v>
      </c>
      <c r="K235" s="36" t="str">
        <f>IF(csv!P226="","",csv!P226)</f>
        <v>OK Vihor</v>
      </c>
      <c r="L235" s="36" t="s">
        <v>0</v>
      </c>
      <c r="M235" s="79" t="str">
        <f>IF(csv!Q226="","",csv!Q226)</f>
        <v>CRO</v>
      </c>
      <c r="N235" s="57" t="s">
        <v>0</v>
      </c>
      <c r="O235" s="62" t="str">
        <f>IF(csv!E226="","",csv!S226)</f>
        <v>Ž55</v>
      </c>
      <c r="P235" s="86">
        <f>IF(O235="","",IF(COUNTIF(O$11:O234,O235)=0,P234+1,P234))</f>
        <v>21</v>
      </c>
      <c r="Q235" s="102">
        <f t="shared" si="206"/>
        <v>115</v>
      </c>
      <c r="R235" s="103" t="str" cm="1">
        <f t="array" ref="R235">IF(S235="","",INDEX(natjecanjeStaze_naziv,MATCH(S235,natjecanjeStaze_stazaId,0)))</f>
        <v>M65 – M70 – Ž55</v>
      </c>
      <c r="S235" s="63">
        <f t="shared" si="207"/>
        <v>1008</v>
      </c>
      <c r="T235" s="57" t="s">
        <v>0</v>
      </c>
      <c r="U235" s="191" t="str">
        <f t="shared" si="208"/>
        <v>Ž55</v>
      </c>
      <c r="V235" s="57" t="s">
        <v>0</v>
      </c>
      <c r="W235" s="62" t="str">
        <f t="shared" si="232"/>
        <v>CRO</v>
      </c>
      <c r="X235" s="86">
        <f t="shared" si="209"/>
        <v>1</v>
      </c>
      <c r="Y235" s="36" t="str">
        <f t="shared" si="233"/>
        <v/>
      </c>
      <c r="Z235" s="79" t="str">
        <f>IF(Y235="","",MAX(Z$11:Z234)+1)</f>
        <v/>
      </c>
      <c r="AA235" s="57" t="s">
        <v>0</v>
      </c>
      <c r="AB235" s="149"/>
      <c r="AC235" s="57" t="s">
        <v>0</v>
      </c>
      <c r="AD235" s="23" t="str">
        <f t="shared" si="234"/>
        <v/>
      </c>
      <c r="AE235" s="57" t="s">
        <v>0</v>
      </c>
      <c r="AF235" s="191" t="str">
        <f t="shared" si="235"/>
        <v>CRO</v>
      </c>
      <c r="AG235" s="57" t="s">
        <v>0</v>
      </c>
      <c r="AH235" s="62" t="str">
        <f t="shared" si="236"/>
        <v>Vihor</v>
      </c>
      <c r="AI235" s="36" t="str">
        <f t="shared" si="237"/>
        <v>OK Vihor</v>
      </c>
      <c r="AJ235" s="86" t="str">
        <f t="shared" si="210"/>
        <v/>
      </c>
      <c r="AK235" s="36" t="str" cm="1">
        <f t="array" ref="AK235">IF(AJ235="",""&amp;AI235,IF(AJ235="NEMA",AI235,INDEX(klub_naziv,MATCH(INDEX(klubAlias_klubId,AJ235),klub_id,0))))</f>
        <v>OK Vihor</v>
      </c>
      <c r="AL235" s="36" t="str" cm="1">
        <f t="array" ref="AL235">IFERROR(INDEX(registarNatjecatelji,CG235,4),"")</f>
        <v>OK Vihor</v>
      </c>
      <c r="AM235" s="105" t="str">
        <f t="shared" si="238"/>
        <v/>
      </c>
      <c r="AN235" s="79" t="str">
        <f t="shared" si="239"/>
        <v>OK Vihor</v>
      </c>
      <c r="AO235" s="57" t="s">
        <v>0</v>
      </c>
      <c r="AP235" s="95" t="str">
        <f>IF(AJ235&lt;&gt;"NEMA","",IF(IFERROR(MATCH(AI235,AI$11:AI234,0),0)&lt;&gt;0,"",AI235))</f>
        <v/>
      </c>
      <c r="AQ235" s="57" t="s">
        <v>0</v>
      </c>
      <c r="AR235" s="149"/>
      <c r="AS235" s="57" t="s">
        <v>0</v>
      </c>
      <c r="AT235" s="62" t="str">
        <f t="shared" si="240"/>
        <v/>
      </c>
      <c r="AU235" s="36" t="str">
        <f>IF(AT235="","",MAX(AU$11:AU234)+1)</f>
        <v/>
      </c>
      <c r="AV235" s="36" t="str">
        <f t="shared" si="241"/>
        <v/>
      </c>
      <c r="AW235" s="36" t="str">
        <f t="shared" si="242"/>
        <v/>
      </c>
      <c r="AX235" s="36" t="str">
        <f>IF(AR235="","",MAX(AX$11:AX234)+1)</f>
        <v/>
      </c>
      <c r="AY235" s="103" t="str">
        <f t="shared" si="243"/>
        <v/>
      </c>
      <c r="AZ235" s="79" t="str">
        <f t="shared" si="244"/>
        <v/>
      </c>
      <c r="BA235" s="57" t="s">
        <v>0</v>
      </c>
      <c r="BB235" s="23" t="str">
        <f t="shared" si="245"/>
        <v/>
      </c>
      <c r="BC235" s="57" t="s">
        <v>0</v>
      </c>
      <c r="BD235" s="191" t="str">
        <f t="shared" si="246"/>
        <v>OK Vihor</v>
      </c>
      <c r="BE235" s="57" t="s">
        <v>0</v>
      </c>
      <c r="BF235" s="68" t="str">
        <f t="shared" si="247"/>
        <v/>
      </c>
      <c r="BG235" s="102" t="str">
        <f t="shared" si="248"/>
        <v>1</v>
      </c>
      <c r="BH235" s="238" t="str">
        <f t="shared" si="249"/>
        <v/>
      </c>
      <c r="BI235" s="239">
        <f t="shared" si="211"/>
        <v>6</v>
      </c>
      <c r="BJ235" s="57" t="s">
        <v>0</v>
      </c>
      <c r="BK235" s="62" t="str">
        <f t="shared" si="250"/>
        <v>Teodora</v>
      </c>
      <c r="BL235" s="36" t="str">
        <f t="shared" si="251"/>
        <v>Kučinac</v>
      </c>
      <c r="BM235" s="86">
        <f t="shared" si="212"/>
        <v>1544</v>
      </c>
      <c r="BN235" s="86" t="str">
        <f t="shared" si="213"/>
        <v/>
      </c>
      <c r="BO235" s="36" t="str">
        <f t="shared" si="214"/>
        <v>Teodora</v>
      </c>
      <c r="BP235" s="79" t="str">
        <f t="shared" si="215"/>
        <v>Kučinac</v>
      </c>
      <c r="BQ235" s="57" t="s">
        <v>0</v>
      </c>
      <c r="BR235" s="95" t="str">
        <f t="shared" si="216"/>
        <v/>
      </c>
      <c r="BS235" s="57" t="s">
        <v>0</v>
      </c>
      <c r="BT235" s="23" t="str">
        <f>IF(OR(BB235&lt;&gt;"NEMA",BR235&lt;&gt;""),"","SELECT '"&amp;BA235&amp;"',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5" s="57" t="s">
        <v>0</v>
      </c>
      <c r="BV235" s="172"/>
      <c r="BW235" s="172"/>
      <c r="BX235" s="172"/>
      <c r="BY235" s="57" t="s">
        <v>0</v>
      </c>
      <c r="BZ235" s="62" t="str">
        <f t="shared" si="217"/>
        <v>Teodora – Kučinac – OK Vihor – Ž55</v>
      </c>
      <c r="CA235" s="63">
        <f t="shared" si="252"/>
        <v>753</v>
      </c>
      <c r="CB235" s="57" t="s">
        <v>0</v>
      </c>
      <c r="CC235" s="62" t="str">
        <f t="shared" si="218"/>
        <v>Teodora – Kučinac – OK Vihor</v>
      </c>
      <c r="CD235" s="63">
        <f t="shared" si="253"/>
        <v>753</v>
      </c>
      <c r="CE235" s="57" t="s">
        <v>0</v>
      </c>
      <c r="CF235" s="62" t="str">
        <f t="shared" si="219"/>
        <v>Teodora – Kučinac</v>
      </c>
      <c r="CG235" s="63">
        <f t="shared" si="254"/>
        <v>753</v>
      </c>
      <c r="CH235" s="57" t="s">
        <v>0</v>
      </c>
      <c r="CI235" s="68">
        <f t="shared" si="255"/>
        <v>753</v>
      </c>
      <c r="CJ235" s="86" cm="1">
        <f t="array" ref="CJ235">IF(CI235="","",INDEX(imePrezime_id,CI235,0))</f>
        <v>1544</v>
      </c>
      <c r="CK235" s="63" t="str">
        <f t="shared" si="220"/>
        <v/>
      </c>
      <c r="CL235" s="57" t="s">
        <v>0</v>
      </c>
      <c r="CM235" s="23" t="str">
        <f t="shared" si="221"/>
        <v/>
      </c>
      <c r="CN235" s="57" t="s">
        <v>0</v>
      </c>
      <c r="CO235" s="149"/>
      <c r="CP235" s="57" t="s">
        <v>0</v>
      </c>
      <c r="CQ235" s="62" t="str">
        <f t="shared" si="222"/>
        <v/>
      </c>
      <c r="CR235" s="86" t="str">
        <f>IF(CO235="","",MAX(CR$11:CR234)+1)</f>
        <v/>
      </c>
      <c r="CS235" s="63" t="str">
        <f t="shared" si="223"/>
        <v/>
      </c>
      <c r="CT235" s="57" t="s">
        <v>0</v>
      </c>
      <c r="CU235" s="23" t="str">
        <f t="shared" si="256"/>
        <v/>
      </c>
      <c r="CV235" s="57" t="s">
        <v>0</v>
      </c>
      <c r="CW235" s="72" t="str">
        <f>IF(AND(CG235="NEMA",CK235=""),MAX(CW$11:CW234)+1,"")</f>
        <v/>
      </c>
      <c r="CX235" t="s">
        <v>0</v>
      </c>
      <c r="CY235" s="152" t="str">
        <f t="shared" si="224"/>
        <v>Ž</v>
      </c>
      <c r="CZ235" t="s">
        <v>0</v>
      </c>
      <c r="DA235" s="62" t="str">
        <f t="shared" si="225"/>
        <v/>
      </c>
      <c r="DB235" s="79" t="str">
        <f t="shared" si="226"/>
        <v/>
      </c>
      <c r="DC235" t="s">
        <v>0</v>
      </c>
      <c r="DD235" s="23" t="str">
        <f t="shared" si="257"/>
        <v/>
      </c>
      <c r="DE235" s="57" t="s">
        <v>0</v>
      </c>
      <c r="DF235" s="95" t="str">
        <f t="shared" si="227"/>
        <v>ime-pre-klu-kat</v>
      </c>
      <c r="DG235" s="57" t="s">
        <v>0</v>
      </c>
      <c r="DH235" s="68">
        <f>IF(BZ235="","",MAX(DH$11:DH234)+1)</f>
        <v>1187</v>
      </c>
      <c r="DI235" s="86">
        <f t="shared" si="228"/>
        <v>1008</v>
      </c>
      <c r="DJ235" s="86">
        <f t="shared" si="258"/>
        <v>1544</v>
      </c>
      <c r="DK235" s="86" t="str">
        <f t="shared" si="229"/>
        <v/>
      </c>
      <c r="DL235" s="86">
        <f t="shared" si="230"/>
        <v>6</v>
      </c>
      <c r="DM235" s="86">
        <f t="shared" si="231"/>
        <v>1</v>
      </c>
      <c r="DN235" s="86">
        <f t="shared" si="259"/>
        <v>1</v>
      </c>
      <c r="DO235" s="86"/>
      <c r="DP235" s="86"/>
      <c r="DQ235" s="86"/>
      <c r="DR235" s="63" t="e">
        <f>IF(#REF!="","",#REF!)</f>
        <v>#REF!</v>
      </c>
      <c r="DS235" s="57" t="s">
        <v>0</v>
      </c>
    </row>
    <row r="236" spans="1:123" x14ac:dyDescent="0.25">
      <c r="A236" t="s">
        <v>0</v>
      </c>
      <c r="B236" s="62" t="str">
        <f>IF(csv!E227="","",csv!S227)</f>
        <v>Ž55</v>
      </c>
      <c r="C236" s="36" t="s">
        <v>0</v>
      </c>
      <c r="D236" s="36" t="str">
        <f>IF(csv!E227="","",csv!E227)</f>
        <v>Emilija</v>
      </c>
      <c r="E236" s="36" t="str">
        <f>IF(csv!D227="","",csv!D227)</f>
        <v>Ebenspanger</v>
      </c>
      <c r="F236" s="36" t="s">
        <v>0</v>
      </c>
      <c r="G236" s="86" t="str">
        <f>IF(csv!L227="","",csv!L227)</f>
        <v/>
      </c>
      <c r="H236" s="86" t="str">
        <f>IF(csv!M227="","",csv!M227)</f>
        <v>1</v>
      </c>
      <c r="I236" s="36" t="s">
        <v>0</v>
      </c>
      <c r="J236" s="36" t="str">
        <f>IF(csv!O227="","",csv!O227)</f>
        <v>KAP</v>
      </c>
      <c r="K236" s="36" t="str">
        <f>IF(csv!P227="","",csv!P227)</f>
        <v>OK Kapela</v>
      </c>
      <c r="L236" s="36" t="s">
        <v>0</v>
      </c>
      <c r="M236" s="79" t="str">
        <f>IF(csv!Q227="","",csv!Q227)</f>
        <v>CRO</v>
      </c>
      <c r="N236" s="57" t="s">
        <v>0</v>
      </c>
      <c r="O236" s="62" t="str">
        <f>IF(csv!E227="","",csv!S227)</f>
        <v>Ž55</v>
      </c>
      <c r="P236" s="86">
        <f>IF(O236="","",IF(COUNTIF(O$11:O235,O236)=0,P235+1,P235))</f>
        <v>21</v>
      </c>
      <c r="Q236" s="102">
        <f t="shared" si="206"/>
        <v>115</v>
      </c>
      <c r="R236" s="103" t="str" cm="1">
        <f t="array" ref="R236">IF(S236="","",INDEX(natjecanjeStaze_naziv,MATCH(S236,natjecanjeStaze_stazaId,0)))</f>
        <v>M65 – M70 – Ž55</v>
      </c>
      <c r="S236" s="63">
        <f t="shared" si="207"/>
        <v>1008</v>
      </c>
      <c r="T236" s="57" t="s">
        <v>0</v>
      </c>
      <c r="U236" s="191" t="str">
        <f t="shared" si="208"/>
        <v>Ž55</v>
      </c>
      <c r="V236" s="57" t="s">
        <v>0</v>
      </c>
      <c r="W236" s="62" t="str">
        <f t="shared" si="232"/>
        <v>CRO</v>
      </c>
      <c r="X236" s="86">
        <f t="shared" si="209"/>
        <v>1</v>
      </c>
      <c r="Y236" s="36" t="str">
        <f t="shared" si="233"/>
        <v/>
      </c>
      <c r="Z236" s="79" t="str">
        <f>IF(Y236="","",MAX(Z$11:Z235)+1)</f>
        <v/>
      </c>
      <c r="AA236" s="57" t="s">
        <v>0</v>
      </c>
      <c r="AB236" s="149"/>
      <c r="AC236" s="57" t="s">
        <v>0</v>
      </c>
      <c r="AD236" s="23" t="str">
        <f t="shared" si="234"/>
        <v/>
      </c>
      <c r="AE236" s="57" t="s">
        <v>0</v>
      </c>
      <c r="AF236" s="191" t="str">
        <f t="shared" si="235"/>
        <v>CRO</v>
      </c>
      <c r="AG236" s="57" t="s">
        <v>0</v>
      </c>
      <c r="AH236" s="62" t="str">
        <f t="shared" si="236"/>
        <v>KAP</v>
      </c>
      <c r="AI236" s="36" t="str">
        <f t="shared" si="237"/>
        <v>OK Kapela</v>
      </c>
      <c r="AJ236" s="86" t="str">
        <f t="shared" si="210"/>
        <v/>
      </c>
      <c r="AK236" s="36" t="str" cm="1">
        <f t="array" ref="AK236">IF(AJ236="",""&amp;AI236,IF(AJ236="NEMA",AI236,INDEX(klub_naziv,MATCH(INDEX(klubAlias_klubId,AJ236),klub_id,0))))</f>
        <v>OK Kapela</v>
      </c>
      <c r="AL236" s="36" t="str" cm="1">
        <f t="array" ref="AL236">IFERROR(INDEX(registarNatjecatelji,CG236,4),"")</f>
        <v>OK Kapela</v>
      </c>
      <c r="AM236" s="105" t="str">
        <f t="shared" si="238"/>
        <v/>
      </c>
      <c r="AN236" s="79" t="str">
        <f t="shared" si="239"/>
        <v>OK Kapela</v>
      </c>
      <c r="AO236" s="57" t="s">
        <v>0</v>
      </c>
      <c r="AP236" s="95" t="str">
        <f>IF(AJ236&lt;&gt;"NEMA","",IF(IFERROR(MATCH(AI236,AI$11:AI235,0),0)&lt;&gt;0,"",AI236))</f>
        <v/>
      </c>
      <c r="AQ236" s="57" t="s">
        <v>0</v>
      </c>
      <c r="AR236" s="149"/>
      <c r="AS236" s="57" t="s">
        <v>0</v>
      </c>
      <c r="AT236" s="62" t="str">
        <f t="shared" si="240"/>
        <v/>
      </c>
      <c r="AU236" s="36" t="str">
        <f>IF(AT236="","",MAX(AU$11:AU235)+1)</f>
        <v/>
      </c>
      <c r="AV236" s="36" t="str">
        <f t="shared" si="241"/>
        <v/>
      </c>
      <c r="AW236" s="36" t="str">
        <f t="shared" si="242"/>
        <v/>
      </c>
      <c r="AX236" s="36" t="str">
        <f>IF(AR236="","",MAX(AX$11:AX235)+1)</f>
        <v/>
      </c>
      <c r="AY236" s="103" t="str">
        <f t="shared" si="243"/>
        <v/>
      </c>
      <c r="AZ236" s="79" t="str">
        <f t="shared" si="244"/>
        <v/>
      </c>
      <c r="BA236" s="57" t="s">
        <v>0</v>
      </c>
      <c r="BB236" s="23" t="str">
        <f t="shared" si="245"/>
        <v/>
      </c>
      <c r="BC236" s="57" t="s">
        <v>0</v>
      </c>
      <c r="BD236" s="191" t="str">
        <f t="shared" si="246"/>
        <v>OK Kapela</v>
      </c>
      <c r="BE236" s="57" t="s">
        <v>0</v>
      </c>
      <c r="BF236" s="68" t="str">
        <f t="shared" si="247"/>
        <v/>
      </c>
      <c r="BG236" s="102" t="str">
        <f t="shared" si="248"/>
        <v>1</v>
      </c>
      <c r="BH236" s="238" t="str">
        <f t="shared" si="249"/>
        <v/>
      </c>
      <c r="BI236" s="239">
        <f t="shared" si="211"/>
        <v>6</v>
      </c>
      <c r="BJ236" s="57" t="s">
        <v>0</v>
      </c>
      <c r="BK236" s="62" t="str">
        <f t="shared" si="250"/>
        <v>Emilija</v>
      </c>
      <c r="BL236" s="36" t="str">
        <f t="shared" si="251"/>
        <v>Ebenspanger</v>
      </c>
      <c r="BM236" s="86">
        <f t="shared" si="212"/>
        <v>1227</v>
      </c>
      <c r="BN236" s="86" t="str">
        <f t="shared" si="213"/>
        <v/>
      </c>
      <c r="BO236" s="36" t="str">
        <f t="shared" si="214"/>
        <v>Emilija</v>
      </c>
      <c r="BP236" s="79" t="str">
        <f t="shared" si="215"/>
        <v>Ebenspanger</v>
      </c>
      <c r="BQ236" s="57" t="s">
        <v>0</v>
      </c>
      <c r="BR236" s="95" t="str">
        <f t="shared" si="216"/>
        <v/>
      </c>
      <c r="BS236" s="57" t="s">
        <v>0</v>
      </c>
      <c r="BT236" s="23" t="str">
        <f>IF(OR(BB236&lt;&gt;"NEMA",BR236&lt;&gt;""),"","SELECT '"&amp;BA236&amp;"',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6" s="57" t="s">
        <v>0</v>
      </c>
      <c r="BV236" s="172"/>
      <c r="BW236" s="172"/>
      <c r="BX236" s="172"/>
      <c r="BY236" s="57" t="s">
        <v>0</v>
      </c>
      <c r="BZ236" s="62" t="str">
        <f t="shared" si="217"/>
        <v>Emilija – Ebenspanger – OK Kapela – Ž55</v>
      </c>
      <c r="CA236" s="63">
        <f t="shared" si="252"/>
        <v>232</v>
      </c>
      <c r="CB236" s="57" t="s">
        <v>0</v>
      </c>
      <c r="CC236" s="62" t="str">
        <f t="shared" si="218"/>
        <v>Emilija – Ebenspanger – OK Kapela</v>
      </c>
      <c r="CD236" s="63">
        <f t="shared" si="253"/>
        <v>232</v>
      </c>
      <c r="CE236" s="57" t="s">
        <v>0</v>
      </c>
      <c r="CF236" s="62" t="str">
        <f t="shared" si="219"/>
        <v>Emilija – Ebenspanger</v>
      </c>
      <c r="CG236" s="63">
        <f t="shared" si="254"/>
        <v>232</v>
      </c>
      <c r="CH236" s="57" t="s">
        <v>0</v>
      </c>
      <c r="CI236" s="68">
        <f t="shared" si="255"/>
        <v>232</v>
      </c>
      <c r="CJ236" s="86" cm="1">
        <f t="array" ref="CJ236">IF(CI236="","",INDEX(imePrezime_id,CI236,0))</f>
        <v>1227</v>
      </c>
      <c r="CK236" s="63" t="str">
        <f t="shared" si="220"/>
        <v/>
      </c>
      <c r="CL236" s="57" t="s">
        <v>0</v>
      </c>
      <c r="CM236" s="23" t="str">
        <f t="shared" si="221"/>
        <v/>
      </c>
      <c r="CN236" s="57" t="s">
        <v>0</v>
      </c>
      <c r="CO236" s="149"/>
      <c r="CP236" s="57" t="s">
        <v>0</v>
      </c>
      <c r="CQ236" s="62" t="str">
        <f t="shared" si="222"/>
        <v/>
      </c>
      <c r="CR236" s="86" t="str">
        <f>IF(CO236="","",MAX(CR$11:CR235)+1)</f>
        <v/>
      </c>
      <c r="CS236" s="63" t="str">
        <f t="shared" si="223"/>
        <v/>
      </c>
      <c r="CT236" s="57" t="s">
        <v>0</v>
      </c>
      <c r="CU236" s="23" t="str">
        <f t="shared" si="256"/>
        <v/>
      </c>
      <c r="CV236" s="57" t="s">
        <v>0</v>
      </c>
      <c r="CW236" s="72" t="str">
        <f>IF(AND(CG236="NEMA",CK236=""),MAX(CW$11:CW235)+1,"")</f>
        <v/>
      </c>
      <c r="CX236" t="s">
        <v>0</v>
      </c>
      <c r="CY236" s="152" t="str">
        <f t="shared" si="224"/>
        <v>Ž</v>
      </c>
      <c r="CZ236" t="s">
        <v>0</v>
      </c>
      <c r="DA236" s="62" t="str">
        <f t="shared" si="225"/>
        <v/>
      </c>
      <c r="DB236" s="79" t="str">
        <f t="shared" si="226"/>
        <v/>
      </c>
      <c r="DC236" t="s">
        <v>0</v>
      </c>
      <c r="DD236" s="23" t="str">
        <f t="shared" si="257"/>
        <v/>
      </c>
      <c r="DE236" s="57" t="s">
        <v>0</v>
      </c>
      <c r="DF236" s="95" t="str">
        <f t="shared" si="227"/>
        <v>ime-pre-klu-kat</v>
      </c>
      <c r="DG236" s="57" t="s">
        <v>0</v>
      </c>
      <c r="DH236" s="68">
        <f>IF(BZ236="","",MAX(DH$11:DH235)+1)</f>
        <v>1188</v>
      </c>
      <c r="DI236" s="86">
        <f t="shared" si="228"/>
        <v>1008</v>
      </c>
      <c r="DJ236" s="86">
        <f t="shared" si="258"/>
        <v>1227</v>
      </c>
      <c r="DK236" s="86" t="str">
        <f t="shared" si="229"/>
        <v/>
      </c>
      <c r="DL236" s="86">
        <f t="shared" si="230"/>
        <v>6</v>
      </c>
      <c r="DM236" s="86">
        <f t="shared" si="231"/>
        <v>1</v>
      </c>
      <c r="DN236" s="86">
        <f t="shared" si="259"/>
        <v>1</v>
      </c>
      <c r="DO236" s="86"/>
      <c r="DP236" s="86"/>
      <c r="DQ236" s="86"/>
      <c r="DR236" s="63" t="e">
        <f>IF(#REF!="","",#REF!)</f>
        <v>#REF!</v>
      </c>
      <c r="DS236" s="57" t="s">
        <v>0</v>
      </c>
    </row>
    <row r="237" spans="1:123" x14ac:dyDescent="0.25">
      <c r="A237" t="s">
        <v>0</v>
      </c>
      <c r="B237" s="62" t="str">
        <f>IF(csv!E228="","",csv!S228)</f>
        <v>Ž55</v>
      </c>
      <c r="C237" s="36" t="s">
        <v>0</v>
      </c>
      <c r="D237" s="36" t="str">
        <f>IF(csv!E228="","",csv!E228)</f>
        <v>Vacant</v>
      </c>
      <c r="E237" s="36" t="str">
        <f>IF(csv!D228="","",csv!D228)</f>
        <v/>
      </c>
      <c r="F237" s="36" t="s">
        <v>0</v>
      </c>
      <c r="G237" s="86" t="str">
        <f>IF(csv!L228="","",csv!L228)</f>
        <v/>
      </c>
      <c r="H237" s="86" t="str">
        <f>IF(csv!M228="","",csv!M228)</f>
        <v>0</v>
      </c>
      <c r="I237" s="36" t="s">
        <v>0</v>
      </c>
      <c r="J237" s="36" t="str">
        <f>IF(csv!O228="","",csv!O228)</f>
        <v/>
      </c>
      <c r="K237" s="36" t="str">
        <f>IF(csv!P228="","",csv!P228)</f>
        <v/>
      </c>
      <c r="L237" s="36" t="s">
        <v>0</v>
      </c>
      <c r="M237" s="79" t="str">
        <f>IF(csv!Q228="","",csv!Q228)</f>
        <v/>
      </c>
      <c r="N237" s="57" t="s">
        <v>0</v>
      </c>
      <c r="O237" s="62" t="str">
        <f>IF(csv!E228="","",csv!S228)</f>
        <v>Ž55</v>
      </c>
      <c r="P237" s="86">
        <f>IF(O237="","",IF(COUNTIF(O$11:O236,O237)=0,P236+1,P236))</f>
        <v>21</v>
      </c>
      <c r="Q237" s="102">
        <f t="shared" si="206"/>
        <v>115</v>
      </c>
      <c r="R237" s="103" t="str" cm="1">
        <f t="array" ref="R237">IF(S237="","",INDEX(natjecanjeStaze_naziv,MATCH(S237,natjecanjeStaze_stazaId,0)))</f>
        <v/>
      </c>
      <c r="S237" s="63" t="str">
        <f t="shared" si="207"/>
        <v/>
      </c>
      <c r="T237" s="57" t="s">
        <v>0</v>
      </c>
      <c r="U237" s="191" t="str">
        <f t="shared" si="208"/>
        <v>Ž55</v>
      </c>
      <c r="V237" s="57" t="s">
        <v>0</v>
      </c>
      <c r="W237" s="62" t="str">
        <f t="shared" si="232"/>
        <v/>
      </c>
      <c r="X237" s="86" t="str">
        <f t="shared" si="209"/>
        <v/>
      </c>
      <c r="Y237" s="36" t="str">
        <f t="shared" si="233"/>
        <v/>
      </c>
      <c r="Z237" s="79" t="str">
        <f>IF(Y237="","",MAX(Z$11:Z236)+1)</f>
        <v/>
      </c>
      <c r="AA237" s="57" t="s">
        <v>0</v>
      </c>
      <c r="AB237" s="149"/>
      <c r="AC237" s="57" t="s">
        <v>0</v>
      </c>
      <c r="AD237" s="23" t="str">
        <f t="shared" si="234"/>
        <v/>
      </c>
      <c r="AE237" s="57" t="s">
        <v>0</v>
      </c>
      <c r="AF237" s="191" t="str">
        <f t="shared" si="235"/>
        <v/>
      </c>
      <c r="AG237" s="57" t="s">
        <v>0</v>
      </c>
      <c r="AH237" s="62" t="str">
        <f t="shared" si="236"/>
        <v/>
      </c>
      <c r="AI237" s="36" t="str">
        <f t="shared" si="237"/>
        <v/>
      </c>
      <c r="AJ237" s="86" t="str">
        <f t="shared" si="210"/>
        <v/>
      </c>
      <c r="AK237" s="36" t="str" cm="1">
        <f t="array" ref="AK237">IF(AJ237="",""&amp;AI237,IF(AJ237="NEMA",AI237,INDEX(klub_naziv,MATCH(INDEX(klubAlias_klubId,AJ237),klub_id,0))))</f>
        <v/>
      </c>
      <c r="AL237" s="36" t="str" cm="1">
        <f t="array" ref="AL237">IFERROR(INDEX(registarNatjecatelji,CG237,4),"")</f>
        <v/>
      </c>
      <c r="AM237" s="105" t="str">
        <f t="shared" si="238"/>
        <v/>
      </c>
      <c r="AN237" s="79" t="str">
        <f t="shared" si="239"/>
        <v/>
      </c>
      <c r="AO237" s="57" t="s">
        <v>0</v>
      </c>
      <c r="AP237" s="95" t="str">
        <f>IF(AJ237&lt;&gt;"NEMA","",IF(IFERROR(MATCH(AI237,AI$11:AI236,0),0)&lt;&gt;0,"",AI237))</f>
        <v/>
      </c>
      <c r="AQ237" s="57" t="s">
        <v>0</v>
      </c>
      <c r="AR237" s="149"/>
      <c r="AS237" s="57" t="s">
        <v>0</v>
      </c>
      <c r="AT237" s="62" t="str">
        <f t="shared" si="240"/>
        <v/>
      </c>
      <c r="AU237" s="36" t="str">
        <f>IF(AT237="","",MAX(AU$11:AU236)+1)</f>
        <v/>
      </c>
      <c r="AV237" s="36" t="str">
        <f t="shared" si="241"/>
        <v/>
      </c>
      <c r="AW237" s="36" t="str">
        <f t="shared" si="242"/>
        <v/>
      </c>
      <c r="AX237" s="36" t="str">
        <f>IF(AR237="","",MAX(AX$11:AX236)+1)</f>
        <v/>
      </c>
      <c r="AY237" s="103" t="str">
        <f t="shared" si="243"/>
        <v/>
      </c>
      <c r="AZ237" s="79" t="str">
        <f t="shared" si="244"/>
        <v/>
      </c>
      <c r="BA237" s="57" t="s">
        <v>0</v>
      </c>
      <c r="BB237" s="23" t="str">
        <f t="shared" si="245"/>
        <v/>
      </c>
      <c r="BC237" s="57" t="s">
        <v>0</v>
      </c>
      <c r="BD237" s="191" t="str">
        <f t="shared" si="246"/>
        <v/>
      </c>
      <c r="BE237" s="57" t="s">
        <v>0</v>
      </c>
      <c r="BF237" s="68" t="str">
        <f t="shared" si="247"/>
        <v/>
      </c>
      <c r="BG237" s="102" t="str">
        <f t="shared" si="248"/>
        <v>0</v>
      </c>
      <c r="BH237" s="238" t="str">
        <f t="shared" si="249"/>
        <v/>
      </c>
      <c r="BI237" s="239" t="str">
        <f t="shared" si="211"/>
        <v/>
      </c>
      <c r="BJ237" s="57" t="s">
        <v>0</v>
      </c>
      <c r="BK237" s="62" t="str">
        <f t="shared" si="250"/>
        <v>Vacant</v>
      </c>
      <c r="BL237" s="36" t="str">
        <f t="shared" si="251"/>
        <v/>
      </c>
      <c r="BM237" s="86" t="str">
        <f t="shared" si="212"/>
        <v/>
      </c>
      <c r="BN237" s="86" t="str">
        <f t="shared" si="213"/>
        <v/>
      </c>
      <c r="BO237" s="36" t="str">
        <f t="shared" si="214"/>
        <v/>
      </c>
      <c r="BP237" s="79" t="str">
        <f t="shared" si="215"/>
        <v/>
      </c>
      <c r="BQ237" s="57" t="s">
        <v>0</v>
      </c>
      <c r="BR237" s="95" t="str">
        <f t="shared" si="216"/>
        <v/>
      </c>
      <c r="BS237" s="57" t="s">
        <v>0</v>
      </c>
      <c r="BT237" s="23" t="str">
        <f>IF(OR(BB237&lt;&gt;"NEMA",BR237&lt;&gt;""),"","SELECT '"&amp;BA237&amp;"',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7" s="57" t="s">
        <v>0</v>
      </c>
      <c r="BV237" s="172"/>
      <c r="BW237" s="172"/>
      <c r="BX237" s="172"/>
      <c r="BY237" s="57" t="s">
        <v>0</v>
      </c>
      <c r="BZ237" s="62" t="str">
        <f t="shared" si="217"/>
        <v/>
      </c>
      <c r="CA237" s="63" t="str">
        <f t="shared" si="252"/>
        <v/>
      </c>
      <c r="CB237" s="57" t="s">
        <v>0</v>
      </c>
      <c r="CC237" s="62" t="str">
        <f t="shared" si="218"/>
        <v/>
      </c>
      <c r="CD237" s="63" t="str">
        <f t="shared" si="253"/>
        <v/>
      </c>
      <c r="CE237" s="57" t="s">
        <v>0</v>
      </c>
      <c r="CF237" s="62" t="str">
        <f t="shared" si="219"/>
        <v/>
      </c>
      <c r="CG237" s="63" t="str">
        <f t="shared" si="254"/>
        <v/>
      </c>
      <c r="CH237" s="57" t="s">
        <v>0</v>
      </c>
      <c r="CI237" s="68" t="str">
        <f t="shared" si="255"/>
        <v/>
      </c>
      <c r="CJ237" s="86" t="str" cm="1">
        <f t="array" ref="CJ237">IF(CI237="","",INDEX(imePrezime_id,CI237,0))</f>
        <v/>
      </c>
      <c r="CK237" s="63" t="str">
        <f t="shared" si="220"/>
        <v/>
      </c>
      <c r="CL237" s="57" t="s">
        <v>0</v>
      </c>
      <c r="CM237" s="23" t="str">
        <f t="shared" si="221"/>
        <v/>
      </c>
      <c r="CN237" s="57" t="s">
        <v>0</v>
      </c>
      <c r="CO237" s="149"/>
      <c r="CP237" s="57" t="s">
        <v>0</v>
      </c>
      <c r="CQ237" s="62" t="str">
        <f t="shared" si="222"/>
        <v/>
      </c>
      <c r="CR237" s="86" t="str">
        <f>IF(CO237="","",MAX(CR$11:CR236)+1)</f>
        <v/>
      </c>
      <c r="CS237" s="63" t="str">
        <f t="shared" si="223"/>
        <v/>
      </c>
      <c r="CT237" s="57" t="s">
        <v>0</v>
      </c>
      <c r="CU237" s="23" t="str">
        <f t="shared" si="256"/>
        <v/>
      </c>
      <c r="CV237" s="57" t="s">
        <v>0</v>
      </c>
      <c r="CW237" s="72" t="str">
        <f>IF(AND(CG237="NEMA",CK237=""),MAX(CW$11:CW236)+1,"")</f>
        <v/>
      </c>
      <c r="CX237" t="s">
        <v>0</v>
      </c>
      <c r="CY237" s="152" t="str">
        <f t="shared" si="224"/>
        <v>Ž</v>
      </c>
      <c r="CZ237" t="s">
        <v>0</v>
      </c>
      <c r="DA237" s="62" t="str">
        <f t="shared" si="225"/>
        <v/>
      </c>
      <c r="DB237" s="79" t="str">
        <f t="shared" si="226"/>
        <v/>
      </c>
      <c r="DC237" t="s">
        <v>0</v>
      </c>
      <c r="DD237" s="23" t="str">
        <f t="shared" si="257"/>
        <v/>
      </c>
      <c r="DE237" s="57" t="s">
        <v>0</v>
      </c>
      <c r="DF237" s="95" t="str">
        <f t="shared" si="227"/>
        <v/>
      </c>
      <c r="DG237" s="57" t="s">
        <v>0</v>
      </c>
      <c r="DH237" s="68" t="str">
        <f>IF(BZ237="","",MAX(DH$11:DH236)+1)</f>
        <v/>
      </c>
      <c r="DI237" s="86" t="str">
        <f t="shared" si="228"/>
        <v/>
      </c>
      <c r="DJ237" s="86" t="str">
        <f t="shared" si="258"/>
        <v/>
      </c>
      <c r="DK237" s="86" t="str">
        <f t="shared" si="229"/>
        <v/>
      </c>
      <c r="DL237" s="86" t="str">
        <f t="shared" si="230"/>
        <v/>
      </c>
      <c r="DM237" s="86" t="str">
        <f t="shared" si="231"/>
        <v/>
      </c>
      <c r="DN237" s="86" t="str">
        <f t="shared" si="259"/>
        <v/>
      </c>
      <c r="DO237" s="86"/>
      <c r="DP237" s="86"/>
      <c r="DQ237" s="86"/>
      <c r="DR237" s="63" t="e">
        <f>IF(#REF!="","",#REF!)</f>
        <v>#REF!</v>
      </c>
      <c r="DS237" s="57" t="s">
        <v>0</v>
      </c>
    </row>
    <row r="238" spans="1:123" x14ac:dyDescent="0.25">
      <c r="A238" t="s">
        <v>0</v>
      </c>
      <c r="B238" s="62" t="str">
        <f>IF(csv!E229="","",csv!S229)</f>
        <v>Ž55</v>
      </c>
      <c r="C238" s="36" t="s">
        <v>0</v>
      </c>
      <c r="D238" s="36" t="str">
        <f>IF(csv!E229="","",csv!E229)</f>
        <v>Vacant</v>
      </c>
      <c r="E238" s="36" t="str">
        <f>IF(csv!D229="","",csv!D229)</f>
        <v/>
      </c>
      <c r="F238" s="36" t="s">
        <v>0</v>
      </c>
      <c r="G238" s="86" t="str">
        <f>IF(csv!L229="","",csv!L229)</f>
        <v/>
      </c>
      <c r="H238" s="86" t="str">
        <f>IF(csv!M229="","",csv!M229)</f>
        <v>0</v>
      </c>
      <c r="I238" s="36" t="s">
        <v>0</v>
      </c>
      <c r="J238" s="36" t="str">
        <f>IF(csv!O229="","",csv!O229)</f>
        <v/>
      </c>
      <c r="K238" s="36" t="str">
        <f>IF(csv!P229="","",csv!P229)</f>
        <v/>
      </c>
      <c r="L238" s="36" t="s">
        <v>0</v>
      </c>
      <c r="M238" s="79" t="str">
        <f>IF(csv!Q229="","",csv!Q229)</f>
        <v/>
      </c>
      <c r="N238" s="57" t="s">
        <v>0</v>
      </c>
      <c r="O238" s="62" t="str">
        <f>IF(csv!E229="","",csv!S229)</f>
        <v>Ž55</v>
      </c>
      <c r="P238" s="86">
        <f>IF(O238="","",IF(COUNTIF(O$11:O237,O238)=0,P237+1,P237))</f>
        <v>21</v>
      </c>
      <c r="Q238" s="102">
        <f t="shared" si="206"/>
        <v>115</v>
      </c>
      <c r="R238" s="103" t="str" cm="1">
        <f t="array" ref="R238">IF(S238="","",INDEX(natjecanjeStaze_naziv,MATCH(S238,natjecanjeStaze_stazaId,0)))</f>
        <v/>
      </c>
      <c r="S238" s="63" t="str">
        <f t="shared" si="207"/>
        <v/>
      </c>
      <c r="T238" s="57" t="s">
        <v>0</v>
      </c>
      <c r="U238" s="191" t="str">
        <f t="shared" si="208"/>
        <v>Ž55</v>
      </c>
      <c r="V238" s="57" t="s">
        <v>0</v>
      </c>
      <c r="W238" s="62" t="str">
        <f t="shared" si="232"/>
        <v/>
      </c>
      <c r="X238" s="86" t="str">
        <f t="shared" si="209"/>
        <v/>
      </c>
      <c r="Y238" s="36" t="str">
        <f t="shared" si="233"/>
        <v/>
      </c>
      <c r="Z238" s="79" t="str">
        <f>IF(Y238="","",MAX(Z$11:Z237)+1)</f>
        <v/>
      </c>
      <c r="AA238" s="57" t="s">
        <v>0</v>
      </c>
      <c r="AB238" s="149"/>
      <c r="AC238" s="57" t="s">
        <v>0</v>
      </c>
      <c r="AD238" s="23" t="str">
        <f t="shared" si="234"/>
        <v/>
      </c>
      <c r="AE238" s="57" t="s">
        <v>0</v>
      </c>
      <c r="AF238" s="191" t="str">
        <f t="shared" si="235"/>
        <v/>
      </c>
      <c r="AG238" s="57" t="s">
        <v>0</v>
      </c>
      <c r="AH238" s="62" t="str">
        <f t="shared" si="236"/>
        <v/>
      </c>
      <c r="AI238" s="36" t="str">
        <f t="shared" si="237"/>
        <v/>
      </c>
      <c r="AJ238" s="86" t="str">
        <f t="shared" si="210"/>
        <v/>
      </c>
      <c r="AK238" s="36" t="str" cm="1">
        <f t="array" ref="AK238">IF(AJ238="",""&amp;AI238,IF(AJ238="NEMA",AI238,INDEX(klub_naziv,MATCH(INDEX(klubAlias_klubId,AJ238),klub_id,0))))</f>
        <v/>
      </c>
      <c r="AL238" s="36" t="str" cm="1">
        <f t="array" ref="AL238">IFERROR(INDEX(registarNatjecatelji,CG238,4),"")</f>
        <v/>
      </c>
      <c r="AM238" s="105" t="str">
        <f t="shared" si="238"/>
        <v/>
      </c>
      <c r="AN238" s="79" t="str">
        <f t="shared" si="239"/>
        <v/>
      </c>
      <c r="AO238" s="57" t="s">
        <v>0</v>
      </c>
      <c r="AP238" s="95" t="str">
        <f>IF(AJ238&lt;&gt;"NEMA","",IF(IFERROR(MATCH(AI238,AI$11:AI237,0),0)&lt;&gt;0,"",AI238))</f>
        <v/>
      </c>
      <c r="AQ238" s="57" t="s">
        <v>0</v>
      </c>
      <c r="AR238" s="149"/>
      <c r="AS238" s="57" t="s">
        <v>0</v>
      </c>
      <c r="AT238" s="62" t="str">
        <f t="shared" si="240"/>
        <v/>
      </c>
      <c r="AU238" s="36" t="str">
        <f>IF(AT238="","",MAX(AU$11:AU237)+1)</f>
        <v/>
      </c>
      <c r="AV238" s="36" t="str">
        <f t="shared" si="241"/>
        <v/>
      </c>
      <c r="AW238" s="36" t="str">
        <f t="shared" si="242"/>
        <v/>
      </c>
      <c r="AX238" s="36" t="str">
        <f>IF(AR238="","",MAX(AX$11:AX237)+1)</f>
        <v/>
      </c>
      <c r="AY238" s="103" t="str">
        <f t="shared" si="243"/>
        <v/>
      </c>
      <c r="AZ238" s="79" t="str">
        <f t="shared" si="244"/>
        <v/>
      </c>
      <c r="BA238" s="57" t="s">
        <v>0</v>
      </c>
      <c r="BB238" s="23" t="str">
        <f t="shared" si="245"/>
        <v/>
      </c>
      <c r="BC238" s="57" t="s">
        <v>0</v>
      </c>
      <c r="BD238" s="191" t="str">
        <f t="shared" si="246"/>
        <v/>
      </c>
      <c r="BE238" s="57" t="s">
        <v>0</v>
      </c>
      <c r="BF238" s="68" t="str">
        <f t="shared" si="247"/>
        <v/>
      </c>
      <c r="BG238" s="102" t="str">
        <f t="shared" si="248"/>
        <v>0</v>
      </c>
      <c r="BH238" s="238" t="str">
        <f t="shared" si="249"/>
        <v/>
      </c>
      <c r="BI238" s="239" t="str">
        <f t="shared" si="211"/>
        <v/>
      </c>
      <c r="BJ238" s="57" t="s">
        <v>0</v>
      </c>
      <c r="BK238" s="62" t="str">
        <f t="shared" si="250"/>
        <v>Vacant</v>
      </c>
      <c r="BL238" s="36" t="str">
        <f t="shared" si="251"/>
        <v/>
      </c>
      <c r="BM238" s="86" t="str">
        <f t="shared" si="212"/>
        <v/>
      </c>
      <c r="BN238" s="86" t="str">
        <f t="shared" si="213"/>
        <v/>
      </c>
      <c r="BO238" s="36" t="str">
        <f t="shared" si="214"/>
        <v/>
      </c>
      <c r="BP238" s="79" t="str">
        <f t="shared" si="215"/>
        <v/>
      </c>
      <c r="BQ238" s="57" t="s">
        <v>0</v>
      </c>
      <c r="BR238" s="95" t="str">
        <f t="shared" si="216"/>
        <v/>
      </c>
      <c r="BS238" s="57" t="s">
        <v>0</v>
      </c>
      <c r="BT238" s="23" t="str">
        <f>IF(OR(BB238&lt;&gt;"NEMA",BR238&lt;&gt;""),"","SELECT '"&amp;BA238&amp;"',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8" s="57" t="s">
        <v>0</v>
      </c>
      <c r="BV238" s="172"/>
      <c r="BW238" s="172"/>
      <c r="BX238" s="172"/>
      <c r="BY238" s="57" t="s">
        <v>0</v>
      </c>
      <c r="BZ238" s="62" t="str">
        <f t="shared" si="217"/>
        <v/>
      </c>
      <c r="CA238" s="63" t="str">
        <f t="shared" si="252"/>
        <v/>
      </c>
      <c r="CB238" s="57" t="s">
        <v>0</v>
      </c>
      <c r="CC238" s="62" t="str">
        <f t="shared" si="218"/>
        <v/>
      </c>
      <c r="CD238" s="63" t="str">
        <f t="shared" si="253"/>
        <v/>
      </c>
      <c r="CE238" s="57" t="s">
        <v>0</v>
      </c>
      <c r="CF238" s="62" t="str">
        <f t="shared" si="219"/>
        <v/>
      </c>
      <c r="CG238" s="63" t="str">
        <f t="shared" si="254"/>
        <v/>
      </c>
      <c r="CH238" s="57" t="s">
        <v>0</v>
      </c>
      <c r="CI238" s="68" t="str">
        <f t="shared" si="255"/>
        <v/>
      </c>
      <c r="CJ238" s="86" t="str" cm="1">
        <f t="array" ref="CJ238">IF(CI238="","",INDEX(imePrezime_id,CI238,0))</f>
        <v/>
      </c>
      <c r="CK238" s="63" t="str">
        <f t="shared" si="220"/>
        <v/>
      </c>
      <c r="CL238" s="57" t="s">
        <v>0</v>
      </c>
      <c r="CM238" s="23" t="str">
        <f t="shared" si="221"/>
        <v/>
      </c>
      <c r="CN238" s="57" t="s">
        <v>0</v>
      </c>
      <c r="CO238" s="149"/>
      <c r="CP238" s="57" t="s">
        <v>0</v>
      </c>
      <c r="CQ238" s="62" t="str">
        <f t="shared" si="222"/>
        <v/>
      </c>
      <c r="CR238" s="86" t="str">
        <f>IF(CO238="","",MAX(CR$11:CR237)+1)</f>
        <v/>
      </c>
      <c r="CS238" s="63" t="str">
        <f t="shared" si="223"/>
        <v/>
      </c>
      <c r="CT238" s="57" t="s">
        <v>0</v>
      </c>
      <c r="CU238" s="23" t="str">
        <f t="shared" si="256"/>
        <v/>
      </c>
      <c r="CV238" s="57" t="s">
        <v>0</v>
      </c>
      <c r="CW238" s="72" t="str">
        <f>IF(AND(CG238="NEMA",CK238=""),MAX(CW$11:CW237)+1,"")</f>
        <v/>
      </c>
      <c r="CX238" t="s">
        <v>0</v>
      </c>
      <c r="CY238" s="152" t="str">
        <f t="shared" si="224"/>
        <v>Ž</v>
      </c>
      <c r="CZ238" t="s">
        <v>0</v>
      </c>
      <c r="DA238" s="62" t="str">
        <f t="shared" si="225"/>
        <v/>
      </c>
      <c r="DB238" s="79" t="str">
        <f t="shared" si="226"/>
        <v/>
      </c>
      <c r="DC238" t="s">
        <v>0</v>
      </c>
      <c r="DD238" s="23" t="str">
        <f t="shared" si="257"/>
        <v/>
      </c>
      <c r="DE238" s="57" t="s">
        <v>0</v>
      </c>
      <c r="DF238" s="95" t="str">
        <f t="shared" si="227"/>
        <v/>
      </c>
      <c r="DG238" s="57" t="s">
        <v>0</v>
      </c>
      <c r="DH238" s="68" t="str">
        <f>IF(BZ238="","",MAX(DH$11:DH237)+1)</f>
        <v/>
      </c>
      <c r="DI238" s="86" t="str">
        <f t="shared" si="228"/>
        <v/>
      </c>
      <c r="DJ238" s="86" t="str">
        <f t="shared" si="258"/>
        <v/>
      </c>
      <c r="DK238" s="86" t="str">
        <f t="shared" si="229"/>
        <v/>
      </c>
      <c r="DL238" s="86" t="str">
        <f t="shared" si="230"/>
        <v/>
      </c>
      <c r="DM238" s="86" t="str">
        <f t="shared" si="231"/>
        <v/>
      </c>
      <c r="DN238" s="86" t="str">
        <f t="shared" si="259"/>
        <v/>
      </c>
      <c r="DO238" s="86"/>
      <c r="DP238" s="86"/>
      <c r="DQ238" s="86"/>
      <c r="DR238" s="63" t="e">
        <f>IF(#REF!="","",#REF!)</f>
        <v>#REF!</v>
      </c>
      <c r="DS238" s="57" t="s">
        <v>0</v>
      </c>
    </row>
    <row r="239" spans="1:123" x14ac:dyDescent="0.25">
      <c r="A239" t="s">
        <v>0</v>
      </c>
      <c r="B239" s="62" t="str">
        <f>IF(csv!E230="","",csv!S230)</f>
        <v>Ž65</v>
      </c>
      <c r="C239" s="36" t="s">
        <v>0</v>
      </c>
      <c r="D239" s="36" t="str">
        <f>IF(csv!E230="","",csv!E230)</f>
        <v>Vera</v>
      </c>
      <c r="E239" s="36" t="str">
        <f>IF(csv!D230="","",csv!D230)</f>
        <v>Franc</v>
      </c>
      <c r="F239" s="36" t="s">
        <v>0</v>
      </c>
      <c r="G239" s="86" t="str">
        <f>IF(csv!L230="","",csv!L230)</f>
        <v>75:42</v>
      </c>
      <c r="H239" s="86" t="str">
        <f>IF(csv!M230="","",csv!M230)</f>
        <v>0</v>
      </c>
      <c r="I239" s="36" t="s">
        <v>0</v>
      </c>
      <c r="J239" s="36" t="str">
        <f>IF(csv!O230="","",csv!O230)</f>
        <v>KAP</v>
      </c>
      <c r="K239" s="36" t="str">
        <f>IF(csv!P230="","",csv!P230)</f>
        <v>OK Kapela</v>
      </c>
      <c r="L239" s="36" t="s">
        <v>0</v>
      </c>
      <c r="M239" s="79" t="str">
        <f>IF(csv!Q230="","",csv!Q230)</f>
        <v>CRO</v>
      </c>
      <c r="N239" s="57" t="s">
        <v>0</v>
      </c>
      <c r="O239" s="62" t="str">
        <f>IF(csv!E230="","",csv!S230)</f>
        <v>Ž65</v>
      </c>
      <c r="P239" s="86">
        <f>IF(O239="","",IF(COUNTIF(O$11:O238,O239)=0,P238+1,P238))</f>
        <v>22</v>
      </c>
      <c r="Q239" s="102">
        <f t="shared" si="206"/>
        <v>114</v>
      </c>
      <c r="R239" s="103" t="str" cm="1">
        <f t="array" ref="R239">IF(S239="","",INDEX(natjecanjeStaze_naziv,MATCH(S239,natjecanjeStaze_stazaId,0)))</f>
        <v>Ž65</v>
      </c>
      <c r="S239" s="63">
        <f t="shared" si="207"/>
        <v>1005</v>
      </c>
      <c r="T239" s="57" t="s">
        <v>0</v>
      </c>
      <c r="U239" s="191" t="str">
        <f t="shared" si="208"/>
        <v>Ž65</v>
      </c>
      <c r="V239" s="57" t="s">
        <v>0</v>
      </c>
      <c r="W239" s="62" t="str">
        <f t="shared" si="232"/>
        <v>CRO</v>
      </c>
      <c r="X239" s="86">
        <f t="shared" si="209"/>
        <v>1</v>
      </c>
      <c r="Y239" s="36" t="str">
        <f t="shared" si="233"/>
        <v/>
      </c>
      <c r="Z239" s="79" t="str">
        <f>IF(Y239="","",MAX(Z$11:Z238)+1)</f>
        <v/>
      </c>
      <c r="AA239" s="57" t="s">
        <v>0</v>
      </c>
      <c r="AB239" s="149"/>
      <c r="AC239" s="57" t="s">
        <v>0</v>
      </c>
      <c r="AD239" s="23" t="str">
        <f t="shared" si="234"/>
        <v/>
      </c>
      <c r="AE239" s="57" t="s">
        <v>0</v>
      </c>
      <c r="AF239" s="191" t="str">
        <f t="shared" si="235"/>
        <v>CRO</v>
      </c>
      <c r="AG239" s="57" t="s">
        <v>0</v>
      </c>
      <c r="AH239" s="62" t="str">
        <f t="shared" si="236"/>
        <v>KAP</v>
      </c>
      <c r="AI239" s="36" t="str">
        <f t="shared" si="237"/>
        <v>OK Kapela</v>
      </c>
      <c r="AJ239" s="86" t="str">
        <f t="shared" si="210"/>
        <v/>
      </c>
      <c r="AK239" s="36" t="str" cm="1">
        <f t="array" ref="AK239">IF(AJ239="",""&amp;AI239,IF(AJ239="NEMA",AI239,INDEX(klub_naziv,MATCH(INDEX(klubAlias_klubId,AJ239),klub_id,0))))</f>
        <v>OK Kapela</v>
      </c>
      <c r="AL239" s="36" t="str" cm="1">
        <f t="array" ref="AL239">IFERROR(INDEX(registarNatjecatelji,CG239,4),"")</f>
        <v>OK Kapela</v>
      </c>
      <c r="AM239" s="105" t="str">
        <f t="shared" si="238"/>
        <v/>
      </c>
      <c r="AN239" s="79" t="str">
        <f t="shared" si="239"/>
        <v>OK Kapela</v>
      </c>
      <c r="AO239" s="57" t="s">
        <v>0</v>
      </c>
      <c r="AP239" s="95" t="str">
        <f>IF(AJ239&lt;&gt;"NEMA","",IF(IFERROR(MATCH(AI239,AI$11:AI238,0),0)&lt;&gt;0,"",AI239))</f>
        <v/>
      </c>
      <c r="AQ239" s="57" t="s">
        <v>0</v>
      </c>
      <c r="AR239" s="149"/>
      <c r="AS239" s="57" t="s">
        <v>0</v>
      </c>
      <c r="AT239" s="62" t="str">
        <f t="shared" si="240"/>
        <v/>
      </c>
      <c r="AU239" s="36" t="str">
        <f>IF(AT239="","",MAX(AU$11:AU238)+1)</f>
        <v/>
      </c>
      <c r="AV239" s="36" t="str">
        <f t="shared" si="241"/>
        <v/>
      </c>
      <c r="AW239" s="36" t="str">
        <f t="shared" si="242"/>
        <v/>
      </c>
      <c r="AX239" s="36" t="str">
        <f>IF(AR239="","",MAX(AX$11:AX238)+1)</f>
        <v/>
      </c>
      <c r="AY239" s="103" t="str">
        <f t="shared" si="243"/>
        <v/>
      </c>
      <c r="AZ239" s="79" t="str">
        <f t="shared" si="244"/>
        <v/>
      </c>
      <c r="BA239" s="57" t="s">
        <v>0</v>
      </c>
      <c r="BB239" s="23" t="str">
        <f t="shared" si="245"/>
        <v/>
      </c>
      <c r="BC239" s="57" t="s">
        <v>0</v>
      </c>
      <c r="BD239" s="191" t="str">
        <f t="shared" si="246"/>
        <v>OK Kapela</v>
      </c>
      <c r="BE239" s="57" t="s">
        <v>0</v>
      </c>
      <c r="BF239" s="68" t="str">
        <f t="shared" si="247"/>
        <v>75:42</v>
      </c>
      <c r="BG239" s="102" t="str">
        <f t="shared" si="248"/>
        <v>0</v>
      </c>
      <c r="BH239" s="238">
        <f t="shared" si="249"/>
        <v>4542</v>
      </c>
      <c r="BI239" s="239">
        <f t="shared" si="211"/>
        <v>1</v>
      </c>
      <c r="BJ239" s="57" t="s">
        <v>0</v>
      </c>
      <c r="BK239" s="62" t="str">
        <f t="shared" si="250"/>
        <v>Vera</v>
      </c>
      <c r="BL239" s="36" t="str">
        <f t="shared" si="251"/>
        <v>Franc</v>
      </c>
      <c r="BM239" s="86">
        <f t="shared" si="212"/>
        <v>1279</v>
      </c>
      <c r="BN239" s="86" t="str">
        <f t="shared" si="213"/>
        <v/>
      </c>
      <c r="BO239" s="36" t="str">
        <f t="shared" si="214"/>
        <v>Vera</v>
      </c>
      <c r="BP239" s="79" t="str">
        <f t="shared" si="215"/>
        <v>Franc</v>
      </c>
      <c r="BQ239" s="57" t="s">
        <v>0</v>
      </c>
      <c r="BR239" s="95" t="str">
        <f t="shared" si="216"/>
        <v/>
      </c>
      <c r="BS239" s="57" t="s">
        <v>0</v>
      </c>
      <c r="BT239" s="23" t="str">
        <f>IF(OR(BB239&lt;&gt;"NEMA",BR239&lt;&gt;""),"","SELECT '"&amp;BA239&amp;"',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39" s="57" t="s">
        <v>0</v>
      </c>
      <c r="BV239" s="172"/>
      <c r="BW239" s="172"/>
      <c r="BX239" s="172"/>
      <c r="BY239" s="57" t="s">
        <v>0</v>
      </c>
      <c r="BZ239" s="62" t="str">
        <f t="shared" si="217"/>
        <v>Vera – Franc – OK Kapela – Ž65</v>
      </c>
      <c r="CA239" s="63">
        <f t="shared" si="252"/>
        <v>236</v>
      </c>
      <c r="CB239" s="57" t="s">
        <v>0</v>
      </c>
      <c r="CC239" s="62" t="str">
        <f t="shared" si="218"/>
        <v>Vera – Franc – OK Kapela</v>
      </c>
      <c r="CD239" s="63">
        <f t="shared" si="253"/>
        <v>236</v>
      </c>
      <c r="CE239" s="57" t="s">
        <v>0</v>
      </c>
      <c r="CF239" s="62" t="str">
        <f t="shared" si="219"/>
        <v>Vera – Franc</v>
      </c>
      <c r="CG239" s="63">
        <f t="shared" si="254"/>
        <v>236</v>
      </c>
      <c r="CH239" s="57" t="s">
        <v>0</v>
      </c>
      <c r="CI239" s="68">
        <f t="shared" si="255"/>
        <v>236</v>
      </c>
      <c r="CJ239" s="86" cm="1">
        <f t="array" ref="CJ239">IF(CI239="","",INDEX(imePrezime_id,CI239,0))</f>
        <v>1279</v>
      </c>
      <c r="CK239" s="63" t="str">
        <f t="shared" si="220"/>
        <v/>
      </c>
      <c r="CL239" s="57" t="s">
        <v>0</v>
      </c>
      <c r="CM239" s="23" t="str">
        <f t="shared" si="221"/>
        <v/>
      </c>
      <c r="CN239" s="57" t="s">
        <v>0</v>
      </c>
      <c r="CO239" s="149"/>
      <c r="CP239" s="57" t="s">
        <v>0</v>
      </c>
      <c r="CQ239" s="62" t="str">
        <f t="shared" si="222"/>
        <v/>
      </c>
      <c r="CR239" s="86" t="str">
        <f>IF(CO239="","",MAX(CR$11:CR238)+1)</f>
        <v/>
      </c>
      <c r="CS239" s="63" t="str">
        <f t="shared" si="223"/>
        <v/>
      </c>
      <c r="CT239" s="57" t="s">
        <v>0</v>
      </c>
      <c r="CU239" s="23" t="str">
        <f t="shared" si="256"/>
        <v/>
      </c>
      <c r="CV239" s="57" t="s">
        <v>0</v>
      </c>
      <c r="CW239" s="72" t="str">
        <f>IF(AND(CG239="NEMA",CK239=""),MAX(CW$11:CW238)+1,"")</f>
        <v/>
      </c>
      <c r="CX239" t="s">
        <v>0</v>
      </c>
      <c r="CY239" s="152" t="str">
        <f t="shared" si="224"/>
        <v>Ž</v>
      </c>
      <c r="CZ239" t="s">
        <v>0</v>
      </c>
      <c r="DA239" s="62" t="str">
        <f t="shared" si="225"/>
        <v/>
      </c>
      <c r="DB239" s="79" t="str">
        <f t="shared" si="226"/>
        <v/>
      </c>
      <c r="DC239" t="s">
        <v>0</v>
      </c>
      <c r="DD239" s="23" t="str">
        <f t="shared" si="257"/>
        <v/>
      </c>
      <c r="DE239" s="57" t="s">
        <v>0</v>
      </c>
      <c r="DF239" s="95" t="str">
        <f t="shared" si="227"/>
        <v>ime-pre-klu-kat</v>
      </c>
      <c r="DG239" s="57" t="s">
        <v>0</v>
      </c>
      <c r="DH239" s="68">
        <f>IF(BZ239="","",MAX(DH$11:DH238)+1)</f>
        <v>1189</v>
      </c>
      <c r="DI239" s="86">
        <f t="shared" si="228"/>
        <v>1005</v>
      </c>
      <c r="DJ239" s="86">
        <f t="shared" si="258"/>
        <v>1279</v>
      </c>
      <c r="DK239" s="86">
        <f t="shared" si="229"/>
        <v>4542</v>
      </c>
      <c r="DL239" s="86">
        <f t="shared" si="230"/>
        <v>1</v>
      </c>
      <c r="DM239" s="86">
        <f t="shared" si="231"/>
        <v>1</v>
      </c>
      <c r="DN239" s="86">
        <f t="shared" si="259"/>
        <v>1</v>
      </c>
      <c r="DO239" s="86"/>
      <c r="DP239" s="86"/>
      <c r="DQ239" s="86"/>
      <c r="DR239" s="63" t="e">
        <f>IF(#REF!="","",#REF!)</f>
        <v>#REF!</v>
      </c>
      <c r="DS239" s="57" t="s">
        <v>0</v>
      </c>
    </row>
    <row r="240" spans="1:123" x14ac:dyDescent="0.25">
      <c r="A240" t="s">
        <v>0</v>
      </c>
      <c r="B240" s="62" t="str">
        <f>IF(csv!E231="","",csv!S231)</f>
        <v>Ž65</v>
      </c>
      <c r="C240" s="36" t="s">
        <v>0</v>
      </c>
      <c r="D240" s="36" t="str">
        <f>IF(csv!E231="","",csv!E231)</f>
        <v>Željka</v>
      </c>
      <c r="E240" s="36" t="str">
        <f>IF(csv!D231="","",csv!D231)</f>
        <v>Vendler Čepelak</v>
      </c>
      <c r="F240" s="36" t="s">
        <v>0</v>
      </c>
      <c r="G240" s="86" t="str">
        <f>IF(csv!L231="","",csv!L231)</f>
        <v>81:40</v>
      </c>
      <c r="H240" s="86" t="str">
        <f>IF(csv!M231="","",csv!M231)</f>
        <v>0</v>
      </c>
      <c r="I240" s="36" t="s">
        <v>0</v>
      </c>
      <c r="J240" s="36" t="str">
        <f>IF(csv!O231="","",csv!O231)</f>
        <v>Maksimir</v>
      </c>
      <c r="K240" s="36" t="str">
        <f>IF(csv!P231="","",csv!P231)</f>
        <v>OK Maksimir</v>
      </c>
      <c r="L240" s="36" t="s">
        <v>0</v>
      </c>
      <c r="M240" s="79" t="str">
        <f>IF(csv!Q231="","",csv!Q231)</f>
        <v>CRO</v>
      </c>
      <c r="N240" s="57" t="s">
        <v>0</v>
      </c>
      <c r="O240" s="62" t="str">
        <f>IF(csv!E231="","",csv!S231)</f>
        <v>Ž65</v>
      </c>
      <c r="P240" s="86">
        <f>IF(O240="","",IF(COUNTIF(O$11:O239,O240)=0,P239+1,P239))</f>
        <v>22</v>
      </c>
      <c r="Q240" s="102">
        <f t="shared" si="206"/>
        <v>114</v>
      </c>
      <c r="R240" s="103" t="str" cm="1">
        <f t="array" ref="R240">IF(S240="","",INDEX(natjecanjeStaze_naziv,MATCH(S240,natjecanjeStaze_stazaId,0)))</f>
        <v>Ž65</v>
      </c>
      <c r="S240" s="63">
        <f t="shared" si="207"/>
        <v>1005</v>
      </c>
      <c r="T240" s="57" t="s">
        <v>0</v>
      </c>
      <c r="U240" s="191" t="str">
        <f t="shared" si="208"/>
        <v>Ž65</v>
      </c>
      <c r="V240" s="57" t="s">
        <v>0</v>
      </c>
      <c r="W240" s="62" t="str">
        <f t="shared" si="232"/>
        <v>CRO</v>
      </c>
      <c r="X240" s="86">
        <f t="shared" si="209"/>
        <v>1</v>
      </c>
      <c r="Y240" s="36" t="str">
        <f t="shared" si="233"/>
        <v/>
      </c>
      <c r="Z240" s="79" t="str">
        <f>IF(Y240="","",MAX(Z$11:Z239)+1)</f>
        <v/>
      </c>
      <c r="AA240" s="57" t="s">
        <v>0</v>
      </c>
      <c r="AB240" s="149"/>
      <c r="AC240" s="57" t="s">
        <v>0</v>
      </c>
      <c r="AD240" s="23" t="str">
        <f t="shared" si="234"/>
        <v/>
      </c>
      <c r="AE240" s="57" t="s">
        <v>0</v>
      </c>
      <c r="AF240" s="191" t="str">
        <f t="shared" si="235"/>
        <v>CRO</v>
      </c>
      <c r="AG240" s="57" t="s">
        <v>0</v>
      </c>
      <c r="AH240" s="62" t="str">
        <f t="shared" si="236"/>
        <v>Maksimir</v>
      </c>
      <c r="AI240" s="36" t="str">
        <f t="shared" si="237"/>
        <v>OK Maksimir</v>
      </c>
      <c r="AJ240" s="86" t="str">
        <f t="shared" si="210"/>
        <v/>
      </c>
      <c r="AK240" s="36" t="str" cm="1">
        <f t="array" ref="AK240">IF(AJ240="",""&amp;AI240,IF(AJ240="NEMA",AI240,INDEX(klub_naziv,MATCH(INDEX(klubAlias_klubId,AJ240),klub_id,0))))</f>
        <v>OK Maksimir</v>
      </c>
      <c r="AL240" s="36" t="str" cm="1">
        <f t="array" ref="AL240">IFERROR(INDEX(registarNatjecatelji,CG240,4),"")</f>
        <v>OK Maksimir</v>
      </c>
      <c r="AM240" s="105" t="str">
        <f t="shared" si="238"/>
        <v/>
      </c>
      <c r="AN240" s="79" t="str">
        <f t="shared" si="239"/>
        <v>OK Maksimir</v>
      </c>
      <c r="AO240" s="57" t="s">
        <v>0</v>
      </c>
      <c r="AP240" s="95" t="str">
        <f>IF(AJ240&lt;&gt;"NEMA","",IF(IFERROR(MATCH(AI240,AI$11:AI239,0),0)&lt;&gt;0,"",AI240))</f>
        <v/>
      </c>
      <c r="AQ240" s="57" t="s">
        <v>0</v>
      </c>
      <c r="AR240" s="149"/>
      <c r="AS240" s="57" t="s">
        <v>0</v>
      </c>
      <c r="AT240" s="62" t="str">
        <f t="shared" si="240"/>
        <v/>
      </c>
      <c r="AU240" s="36" t="str">
        <f>IF(AT240="","",MAX(AU$11:AU239)+1)</f>
        <v/>
      </c>
      <c r="AV240" s="36" t="str">
        <f t="shared" si="241"/>
        <v/>
      </c>
      <c r="AW240" s="36" t="str">
        <f t="shared" si="242"/>
        <v/>
      </c>
      <c r="AX240" s="36" t="str">
        <f>IF(AR240="","",MAX(AX$11:AX239)+1)</f>
        <v/>
      </c>
      <c r="AY240" s="103" t="str">
        <f t="shared" si="243"/>
        <v/>
      </c>
      <c r="AZ240" s="79" t="str">
        <f t="shared" si="244"/>
        <v/>
      </c>
      <c r="BA240" s="57" t="s">
        <v>0</v>
      </c>
      <c r="BB240" s="23" t="str">
        <f t="shared" si="245"/>
        <v/>
      </c>
      <c r="BC240" s="57" t="s">
        <v>0</v>
      </c>
      <c r="BD240" s="191" t="str">
        <f t="shared" si="246"/>
        <v>OK Maksimir</v>
      </c>
      <c r="BE240" s="57" t="s">
        <v>0</v>
      </c>
      <c r="BF240" s="68" t="str">
        <f t="shared" si="247"/>
        <v>81:40</v>
      </c>
      <c r="BG240" s="102" t="str">
        <f t="shared" si="248"/>
        <v>0</v>
      </c>
      <c r="BH240" s="238">
        <f t="shared" si="249"/>
        <v>4900</v>
      </c>
      <c r="BI240" s="239">
        <f t="shared" si="211"/>
        <v>1</v>
      </c>
      <c r="BJ240" s="57" t="s">
        <v>0</v>
      </c>
      <c r="BK240" s="62" t="str">
        <f t="shared" si="250"/>
        <v>Željka</v>
      </c>
      <c r="BL240" s="36" t="str">
        <f t="shared" si="251"/>
        <v>Vendler Čepelak</v>
      </c>
      <c r="BM240" s="86">
        <f t="shared" si="212"/>
        <v>1878</v>
      </c>
      <c r="BN240" s="86" t="str">
        <f t="shared" si="213"/>
        <v/>
      </c>
      <c r="BO240" s="36" t="str">
        <f t="shared" si="214"/>
        <v>Željka</v>
      </c>
      <c r="BP240" s="79" t="str">
        <f t="shared" si="215"/>
        <v>Vendler Čepelak</v>
      </c>
      <c r="BQ240" s="57" t="s">
        <v>0</v>
      </c>
      <c r="BR240" s="95" t="str">
        <f t="shared" si="216"/>
        <v/>
      </c>
      <c r="BS240" s="57" t="s">
        <v>0</v>
      </c>
      <c r="BT240" s="23" t="str">
        <f>IF(OR(BB240&lt;&gt;"NEMA",BR240&lt;&gt;""),"","SELECT '"&amp;BA240&amp;"',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0" s="57" t="s">
        <v>0</v>
      </c>
      <c r="BV240" s="172"/>
      <c r="BW240" s="172"/>
      <c r="BX240" s="172"/>
      <c r="BY240" s="57" t="s">
        <v>0</v>
      </c>
      <c r="BZ240" s="62" t="str">
        <f t="shared" si="217"/>
        <v>Željka – Vendler Čepelak – OK Maksimir – Ž65</v>
      </c>
      <c r="CA240" s="63">
        <f t="shared" si="252"/>
        <v>381</v>
      </c>
      <c r="CB240" s="57" t="s">
        <v>0</v>
      </c>
      <c r="CC240" s="62" t="str">
        <f t="shared" si="218"/>
        <v>Željka – Vendler Čepelak – OK Maksimir</v>
      </c>
      <c r="CD240" s="63">
        <f t="shared" si="253"/>
        <v>381</v>
      </c>
      <c r="CE240" s="57" t="s">
        <v>0</v>
      </c>
      <c r="CF240" s="62" t="str">
        <f t="shared" si="219"/>
        <v>Željka – Vendler Čepelak</v>
      </c>
      <c r="CG240" s="63">
        <f t="shared" si="254"/>
        <v>381</v>
      </c>
      <c r="CH240" s="57" t="s">
        <v>0</v>
      </c>
      <c r="CI240" s="68">
        <f t="shared" si="255"/>
        <v>381</v>
      </c>
      <c r="CJ240" s="86" cm="1">
        <f t="array" ref="CJ240">IF(CI240="","",INDEX(imePrezime_id,CI240,0))</f>
        <v>1878</v>
      </c>
      <c r="CK240" s="63" t="str">
        <f t="shared" si="220"/>
        <v/>
      </c>
      <c r="CL240" s="57" t="s">
        <v>0</v>
      </c>
      <c r="CM240" s="23" t="str">
        <f t="shared" si="221"/>
        <v/>
      </c>
      <c r="CN240" s="57" t="s">
        <v>0</v>
      </c>
      <c r="CO240" s="149"/>
      <c r="CP240" s="57" t="s">
        <v>0</v>
      </c>
      <c r="CQ240" s="62" t="str">
        <f t="shared" si="222"/>
        <v/>
      </c>
      <c r="CR240" s="86" t="str">
        <f>IF(CO240="","",MAX(CR$11:CR239)+1)</f>
        <v/>
      </c>
      <c r="CS240" s="63" t="str">
        <f t="shared" si="223"/>
        <v/>
      </c>
      <c r="CT240" s="57" t="s">
        <v>0</v>
      </c>
      <c r="CU240" s="23" t="str">
        <f t="shared" si="256"/>
        <v/>
      </c>
      <c r="CV240" s="57" t="s">
        <v>0</v>
      </c>
      <c r="CW240" s="72" t="str">
        <f>IF(AND(CG240="NEMA",CK240=""),MAX(CW$11:CW239)+1,"")</f>
        <v/>
      </c>
      <c r="CX240" t="s">
        <v>0</v>
      </c>
      <c r="CY240" s="152" t="str">
        <f t="shared" si="224"/>
        <v>Ž</v>
      </c>
      <c r="CZ240" t="s">
        <v>0</v>
      </c>
      <c r="DA240" s="62" t="str">
        <f t="shared" si="225"/>
        <v/>
      </c>
      <c r="DB240" s="79" t="str">
        <f t="shared" si="226"/>
        <v/>
      </c>
      <c r="DC240" t="s">
        <v>0</v>
      </c>
      <c r="DD240" s="23" t="str">
        <f t="shared" si="257"/>
        <v/>
      </c>
      <c r="DE240" s="57" t="s">
        <v>0</v>
      </c>
      <c r="DF240" s="95" t="str">
        <f t="shared" si="227"/>
        <v>ime-pre-klu-kat</v>
      </c>
      <c r="DG240" s="57" t="s">
        <v>0</v>
      </c>
      <c r="DH240" s="68">
        <f>IF(BZ240="","",MAX(DH$11:DH239)+1)</f>
        <v>1190</v>
      </c>
      <c r="DI240" s="86">
        <f t="shared" si="228"/>
        <v>1005</v>
      </c>
      <c r="DJ240" s="86">
        <f t="shared" si="258"/>
        <v>1878</v>
      </c>
      <c r="DK240" s="86">
        <f t="shared" si="229"/>
        <v>4900</v>
      </c>
      <c r="DL240" s="86">
        <f t="shared" si="230"/>
        <v>1</v>
      </c>
      <c r="DM240" s="86">
        <f t="shared" si="231"/>
        <v>1</v>
      </c>
      <c r="DN240" s="86">
        <f t="shared" si="259"/>
        <v>1</v>
      </c>
      <c r="DO240" s="86"/>
      <c r="DP240" s="86"/>
      <c r="DQ240" s="86"/>
      <c r="DR240" s="63" t="e">
        <f>IF(#REF!="","",#REF!)</f>
        <v>#REF!</v>
      </c>
      <c r="DS240" s="57" t="s">
        <v>0</v>
      </c>
    </row>
    <row r="241" spans="1:123" x14ac:dyDescent="0.25">
      <c r="A241" t="s">
        <v>0</v>
      </c>
      <c r="B241" s="62" t="str">
        <f>IF(csv!E232="","",csv!S232)</f>
        <v>Ž65</v>
      </c>
      <c r="C241" s="36" t="s">
        <v>0</v>
      </c>
      <c r="D241" s="36" t="str">
        <f>IF(csv!E232="","",csv!E232)</f>
        <v>Biserka</v>
      </c>
      <c r="E241" s="36" t="str">
        <f>IF(csv!D232="","",csv!D232)</f>
        <v>Horvat-Nikšić</v>
      </c>
      <c r="F241" s="36" t="s">
        <v>0</v>
      </c>
      <c r="G241" s="86" t="str">
        <f>IF(csv!L232="","",csv!L232)</f>
        <v>85:43</v>
      </c>
      <c r="H241" s="86" t="str">
        <f>IF(csv!M232="","",csv!M232)</f>
        <v>0</v>
      </c>
      <c r="I241" s="36" t="s">
        <v>0</v>
      </c>
      <c r="J241" s="36" t="str">
        <f>IF(csv!O232="","",csv!O232)</f>
        <v>Vihor</v>
      </c>
      <c r="K241" s="36" t="str">
        <f>IF(csv!P232="","",csv!P232)</f>
        <v>OK Vihor</v>
      </c>
      <c r="L241" s="36" t="s">
        <v>0</v>
      </c>
      <c r="M241" s="79" t="str">
        <f>IF(csv!Q232="","",csv!Q232)</f>
        <v>CRO</v>
      </c>
      <c r="N241" s="57" t="s">
        <v>0</v>
      </c>
      <c r="O241" s="62" t="str">
        <f>IF(csv!E232="","",csv!S232)</f>
        <v>Ž65</v>
      </c>
      <c r="P241" s="86">
        <f>IF(O241="","",IF(COUNTIF(O$11:O240,O241)=0,P240+1,P240))</f>
        <v>22</v>
      </c>
      <c r="Q241" s="102">
        <f t="shared" si="206"/>
        <v>114</v>
      </c>
      <c r="R241" s="103" t="str" cm="1">
        <f t="array" ref="R241">IF(S241="","",INDEX(natjecanjeStaze_naziv,MATCH(S241,natjecanjeStaze_stazaId,0)))</f>
        <v>Ž65</v>
      </c>
      <c r="S241" s="63">
        <f t="shared" si="207"/>
        <v>1005</v>
      </c>
      <c r="T241" s="57" t="s">
        <v>0</v>
      </c>
      <c r="U241" s="191" t="str">
        <f t="shared" si="208"/>
        <v>Ž65</v>
      </c>
      <c r="V241" s="57" t="s">
        <v>0</v>
      </c>
      <c r="W241" s="62" t="str">
        <f t="shared" si="232"/>
        <v>CRO</v>
      </c>
      <c r="X241" s="86">
        <f t="shared" si="209"/>
        <v>1</v>
      </c>
      <c r="Y241" s="36" t="str">
        <f t="shared" si="233"/>
        <v/>
      </c>
      <c r="Z241" s="79" t="str">
        <f>IF(Y241="","",MAX(Z$11:Z240)+1)</f>
        <v/>
      </c>
      <c r="AA241" s="57" t="s">
        <v>0</v>
      </c>
      <c r="AB241" s="149"/>
      <c r="AC241" s="57" t="s">
        <v>0</v>
      </c>
      <c r="AD241" s="23" t="str">
        <f t="shared" si="234"/>
        <v/>
      </c>
      <c r="AE241" s="57" t="s">
        <v>0</v>
      </c>
      <c r="AF241" s="191" t="str">
        <f t="shared" si="235"/>
        <v>CRO</v>
      </c>
      <c r="AG241" s="57" t="s">
        <v>0</v>
      </c>
      <c r="AH241" s="62" t="str">
        <f t="shared" si="236"/>
        <v>Vihor</v>
      </c>
      <c r="AI241" s="36" t="str">
        <f t="shared" si="237"/>
        <v>OK Vihor</v>
      </c>
      <c r="AJ241" s="86" t="str">
        <f t="shared" si="210"/>
        <v/>
      </c>
      <c r="AK241" s="36" t="str" cm="1">
        <f t="array" ref="AK241">IF(AJ241="",""&amp;AI241,IF(AJ241="NEMA",AI241,INDEX(klub_naziv,MATCH(INDEX(klubAlias_klubId,AJ241),klub_id,0))))</f>
        <v>OK Vihor</v>
      </c>
      <c r="AL241" s="36" t="str" cm="1">
        <f t="array" ref="AL241">IFERROR(INDEX(registarNatjecatelji,CG241,4),"")</f>
        <v>OK Vihor</v>
      </c>
      <c r="AM241" s="105" t="str">
        <f t="shared" si="238"/>
        <v/>
      </c>
      <c r="AN241" s="79" t="str">
        <f t="shared" si="239"/>
        <v>OK Vihor</v>
      </c>
      <c r="AO241" s="57" t="s">
        <v>0</v>
      </c>
      <c r="AP241" s="95" t="str">
        <f>IF(AJ241&lt;&gt;"NEMA","",IF(IFERROR(MATCH(AI241,AI$11:AI240,0),0)&lt;&gt;0,"",AI241))</f>
        <v/>
      </c>
      <c r="AQ241" s="57" t="s">
        <v>0</v>
      </c>
      <c r="AR241" s="149"/>
      <c r="AS241" s="57" t="s">
        <v>0</v>
      </c>
      <c r="AT241" s="62" t="str">
        <f t="shared" si="240"/>
        <v/>
      </c>
      <c r="AU241" s="36" t="str">
        <f>IF(AT241="","",MAX(AU$11:AU240)+1)</f>
        <v/>
      </c>
      <c r="AV241" s="36" t="str">
        <f t="shared" si="241"/>
        <v/>
      </c>
      <c r="AW241" s="36" t="str">
        <f t="shared" si="242"/>
        <v/>
      </c>
      <c r="AX241" s="36" t="str">
        <f>IF(AR241="","",MAX(AX$11:AX240)+1)</f>
        <v/>
      </c>
      <c r="AY241" s="103" t="str">
        <f t="shared" si="243"/>
        <v/>
      </c>
      <c r="AZ241" s="79" t="str">
        <f t="shared" si="244"/>
        <v/>
      </c>
      <c r="BA241" s="57" t="s">
        <v>0</v>
      </c>
      <c r="BB241" s="23" t="str">
        <f t="shared" si="245"/>
        <v/>
      </c>
      <c r="BC241" s="57" t="s">
        <v>0</v>
      </c>
      <c r="BD241" s="191" t="str">
        <f t="shared" si="246"/>
        <v>OK Vihor</v>
      </c>
      <c r="BE241" s="57" t="s">
        <v>0</v>
      </c>
      <c r="BF241" s="68" t="str">
        <f t="shared" si="247"/>
        <v>85:43</v>
      </c>
      <c r="BG241" s="102" t="str">
        <f t="shared" si="248"/>
        <v>0</v>
      </c>
      <c r="BH241" s="238">
        <f t="shared" si="249"/>
        <v>5143</v>
      </c>
      <c r="BI241" s="239">
        <f t="shared" si="211"/>
        <v>1</v>
      </c>
      <c r="BJ241" s="57" t="s">
        <v>0</v>
      </c>
      <c r="BK241" s="62" t="str">
        <f t="shared" si="250"/>
        <v>Biserka</v>
      </c>
      <c r="BL241" s="36" t="str">
        <f t="shared" si="251"/>
        <v>Horvat-Nikšić</v>
      </c>
      <c r="BM241" s="86">
        <f t="shared" si="212"/>
        <v>1324</v>
      </c>
      <c r="BN241" s="86" t="str">
        <f t="shared" si="213"/>
        <v/>
      </c>
      <c r="BO241" s="36" t="str">
        <f t="shared" si="214"/>
        <v>Biserka</v>
      </c>
      <c r="BP241" s="79" t="str">
        <f t="shared" si="215"/>
        <v>Horvat-Nikšić</v>
      </c>
      <c r="BQ241" s="57" t="s">
        <v>0</v>
      </c>
      <c r="BR241" s="95" t="str">
        <f t="shared" si="216"/>
        <v/>
      </c>
      <c r="BS241" s="57" t="s">
        <v>0</v>
      </c>
      <c r="BT241" s="23" t="str">
        <f>IF(OR(BB241&lt;&gt;"NEMA",BR241&lt;&gt;""),"","SELECT '"&amp;BA241&amp;"',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1" s="57" t="s">
        <v>0</v>
      </c>
      <c r="BV241" s="172"/>
      <c r="BW241" s="172"/>
      <c r="BX241" s="172"/>
      <c r="BY241" s="57" t="s">
        <v>0</v>
      </c>
      <c r="BZ241" s="62" t="str">
        <f t="shared" si="217"/>
        <v>Biserka – Horvat-Nikšić – OK Vihor – Ž65</v>
      </c>
      <c r="CA241" s="63">
        <f t="shared" si="252"/>
        <v>691</v>
      </c>
      <c r="CB241" s="57" t="s">
        <v>0</v>
      </c>
      <c r="CC241" s="62" t="str">
        <f t="shared" si="218"/>
        <v>Biserka – Horvat-Nikšić – OK Vihor</v>
      </c>
      <c r="CD241" s="63">
        <f t="shared" si="253"/>
        <v>691</v>
      </c>
      <c r="CE241" s="57" t="s">
        <v>0</v>
      </c>
      <c r="CF241" s="62" t="str">
        <f t="shared" si="219"/>
        <v>Biserka – Horvat-Nikšić</v>
      </c>
      <c r="CG241" s="63">
        <f t="shared" si="254"/>
        <v>691</v>
      </c>
      <c r="CH241" s="57" t="s">
        <v>0</v>
      </c>
      <c r="CI241" s="68">
        <f t="shared" si="255"/>
        <v>691</v>
      </c>
      <c r="CJ241" s="86" cm="1">
        <f t="array" ref="CJ241">IF(CI241="","",INDEX(imePrezime_id,CI241,0))</f>
        <v>1324</v>
      </c>
      <c r="CK241" s="63" t="str">
        <f t="shared" si="220"/>
        <v/>
      </c>
      <c r="CL241" s="57" t="s">
        <v>0</v>
      </c>
      <c r="CM241" s="23" t="str">
        <f t="shared" si="221"/>
        <v/>
      </c>
      <c r="CN241" s="57" t="s">
        <v>0</v>
      </c>
      <c r="CO241" s="149"/>
      <c r="CP241" s="57" t="s">
        <v>0</v>
      </c>
      <c r="CQ241" s="62" t="str">
        <f t="shared" si="222"/>
        <v/>
      </c>
      <c r="CR241" s="86" t="str">
        <f>IF(CO241="","",MAX(CR$11:CR240)+1)</f>
        <v/>
      </c>
      <c r="CS241" s="63" t="str">
        <f t="shared" si="223"/>
        <v/>
      </c>
      <c r="CT241" s="57" t="s">
        <v>0</v>
      </c>
      <c r="CU241" s="23" t="str">
        <f t="shared" si="256"/>
        <v/>
      </c>
      <c r="CV241" s="57" t="s">
        <v>0</v>
      </c>
      <c r="CW241" s="72" t="str">
        <f>IF(AND(CG241="NEMA",CK241=""),MAX(CW$11:CW240)+1,"")</f>
        <v/>
      </c>
      <c r="CX241" t="s">
        <v>0</v>
      </c>
      <c r="CY241" s="152" t="str">
        <f t="shared" si="224"/>
        <v>Ž</v>
      </c>
      <c r="CZ241" t="s">
        <v>0</v>
      </c>
      <c r="DA241" s="62" t="str">
        <f t="shared" si="225"/>
        <v/>
      </c>
      <c r="DB241" s="79" t="str">
        <f t="shared" si="226"/>
        <v/>
      </c>
      <c r="DC241" t="s">
        <v>0</v>
      </c>
      <c r="DD241" s="23" t="str">
        <f t="shared" si="257"/>
        <v/>
      </c>
      <c r="DE241" s="57" t="s">
        <v>0</v>
      </c>
      <c r="DF241" s="95" t="str">
        <f t="shared" si="227"/>
        <v>ime-pre-klu-kat</v>
      </c>
      <c r="DG241" s="57" t="s">
        <v>0</v>
      </c>
      <c r="DH241" s="68">
        <f>IF(BZ241="","",MAX(DH$11:DH240)+1)</f>
        <v>1191</v>
      </c>
      <c r="DI241" s="86">
        <f t="shared" si="228"/>
        <v>1005</v>
      </c>
      <c r="DJ241" s="86">
        <f t="shared" si="258"/>
        <v>1324</v>
      </c>
      <c r="DK241" s="86">
        <f t="shared" si="229"/>
        <v>5143</v>
      </c>
      <c r="DL241" s="86">
        <f t="shared" si="230"/>
        <v>1</v>
      </c>
      <c r="DM241" s="86">
        <f t="shared" si="231"/>
        <v>1</v>
      </c>
      <c r="DN241" s="86">
        <f t="shared" si="259"/>
        <v>1</v>
      </c>
      <c r="DO241" s="86"/>
      <c r="DP241" s="86"/>
      <c r="DQ241" s="86"/>
      <c r="DR241" s="63" t="e">
        <f>IF(#REF!="","",#REF!)</f>
        <v>#REF!</v>
      </c>
      <c r="DS241" s="57" t="s">
        <v>0</v>
      </c>
    </row>
    <row r="242" spans="1:123" x14ac:dyDescent="0.25">
      <c r="A242" t="s">
        <v>0</v>
      </c>
      <c r="B242" s="62" t="str">
        <f>IF(csv!E233="","",csv!S233)</f>
        <v>Ž65</v>
      </c>
      <c r="C242" s="36" t="s">
        <v>0</v>
      </c>
      <c r="D242" s="36" t="str">
        <f>IF(csv!E233="","",csv!E233)</f>
        <v>Vacant</v>
      </c>
      <c r="E242" s="36" t="str">
        <f>IF(csv!D233="","",csv!D233)</f>
        <v/>
      </c>
      <c r="F242" s="36" t="s">
        <v>0</v>
      </c>
      <c r="G242" s="86" t="str">
        <f>IF(csv!L233="","",csv!L233)</f>
        <v/>
      </c>
      <c r="H242" s="86" t="str">
        <f>IF(csv!M233="","",csv!M233)</f>
        <v>0</v>
      </c>
      <c r="I242" s="36" t="s">
        <v>0</v>
      </c>
      <c r="J242" s="36" t="str">
        <f>IF(csv!O233="","",csv!O233)</f>
        <v/>
      </c>
      <c r="K242" s="36" t="str">
        <f>IF(csv!P233="","",csv!P233)</f>
        <v/>
      </c>
      <c r="L242" s="36" t="s">
        <v>0</v>
      </c>
      <c r="M242" s="79" t="str">
        <f>IF(csv!Q233="","",csv!Q233)</f>
        <v/>
      </c>
      <c r="N242" s="57" t="s">
        <v>0</v>
      </c>
      <c r="O242" s="62" t="str">
        <f>IF(csv!E233="","",csv!S233)</f>
        <v>Ž65</v>
      </c>
      <c r="P242" s="86">
        <f>IF(O242="","",IF(COUNTIF(O$11:O241,O242)=0,P241+1,P241))</f>
        <v>22</v>
      </c>
      <c r="Q242" s="102">
        <f t="shared" si="206"/>
        <v>114</v>
      </c>
      <c r="R242" s="103" t="str" cm="1">
        <f t="array" ref="R242">IF(S242="","",INDEX(natjecanjeStaze_naziv,MATCH(S242,natjecanjeStaze_stazaId,0)))</f>
        <v/>
      </c>
      <c r="S242" s="63" t="str">
        <f t="shared" si="207"/>
        <v/>
      </c>
      <c r="T242" s="57" t="s">
        <v>0</v>
      </c>
      <c r="U242" s="191" t="str">
        <f t="shared" si="208"/>
        <v>Ž65</v>
      </c>
      <c r="V242" s="57" t="s">
        <v>0</v>
      </c>
      <c r="W242" s="62" t="str">
        <f t="shared" si="232"/>
        <v/>
      </c>
      <c r="X242" s="86" t="str">
        <f t="shared" si="209"/>
        <v/>
      </c>
      <c r="Y242" s="36" t="str">
        <f t="shared" si="233"/>
        <v/>
      </c>
      <c r="Z242" s="79" t="str">
        <f>IF(Y242="","",MAX(Z$11:Z241)+1)</f>
        <v/>
      </c>
      <c r="AA242" s="57" t="s">
        <v>0</v>
      </c>
      <c r="AB242" s="149"/>
      <c r="AC242" s="57" t="s">
        <v>0</v>
      </c>
      <c r="AD242" s="23" t="str">
        <f t="shared" si="234"/>
        <v/>
      </c>
      <c r="AE242" s="57" t="s">
        <v>0</v>
      </c>
      <c r="AF242" s="191" t="str">
        <f t="shared" si="235"/>
        <v/>
      </c>
      <c r="AG242" s="57" t="s">
        <v>0</v>
      </c>
      <c r="AH242" s="62" t="str">
        <f t="shared" si="236"/>
        <v/>
      </c>
      <c r="AI242" s="36" t="str">
        <f t="shared" si="237"/>
        <v/>
      </c>
      <c r="AJ242" s="86" t="str">
        <f t="shared" si="210"/>
        <v/>
      </c>
      <c r="AK242" s="36" t="str" cm="1">
        <f t="array" ref="AK242">IF(AJ242="",""&amp;AI242,IF(AJ242="NEMA",AI242,INDEX(klub_naziv,MATCH(INDEX(klubAlias_klubId,AJ242),klub_id,0))))</f>
        <v/>
      </c>
      <c r="AL242" s="36" t="str" cm="1">
        <f t="array" ref="AL242">IFERROR(INDEX(registarNatjecatelji,CG242,4),"")</f>
        <v/>
      </c>
      <c r="AM242" s="105" t="str">
        <f t="shared" si="238"/>
        <v/>
      </c>
      <c r="AN242" s="79" t="str">
        <f t="shared" si="239"/>
        <v/>
      </c>
      <c r="AO242" s="57" t="s">
        <v>0</v>
      </c>
      <c r="AP242" s="95" t="str">
        <f>IF(AJ242&lt;&gt;"NEMA","",IF(IFERROR(MATCH(AI242,AI$11:AI241,0),0)&lt;&gt;0,"",AI242))</f>
        <v/>
      </c>
      <c r="AQ242" s="57" t="s">
        <v>0</v>
      </c>
      <c r="AR242" s="149"/>
      <c r="AS242" s="57" t="s">
        <v>0</v>
      </c>
      <c r="AT242" s="62" t="str">
        <f t="shared" si="240"/>
        <v/>
      </c>
      <c r="AU242" s="36" t="str">
        <f>IF(AT242="","",MAX(AU$11:AU241)+1)</f>
        <v/>
      </c>
      <c r="AV242" s="36" t="str">
        <f t="shared" si="241"/>
        <v/>
      </c>
      <c r="AW242" s="36" t="str">
        <f t="shared" si="242"/>
        <v/>
      </c>
      <c r="AX242" s="36" t="str">
        <f>IF(AR242="","",MAX(AX$11:AX241)+1)</f>
        <v/>
      </c>
      <c r="AY242" s="103" t="str">
        <f t="shared" si="243"/>
        <v/>
      </c>
      <c r="AZ242" s="79" t="str">
        <f t="shared" si="244"/>
        <v/>
      </c>
      <c r="BA242" s="57" t="s">
        <v>0</v>
      </c>
      <c r="BB242" s="23" t="str">
        <f t="shared" si="245"/>
        <v/>
      </c>
      <c r="BC242" s="57" t="s">
        <v>0</v>
      </c>
      <c r="BD242" s="191" t="str">
        <f t="shared" si="246"/>
        <v/>
      </c>
      <c r="BE242" s="57" t="s">
        <v>0</v>
      </c>
      <c r="BF242" s="68" t="str">
        <f t="shared" si="247"/>
        <v/>
      </c>
      <c r="BG242" s="102" t="str">
        <f t="shared" si="248"/>
        <v>0</v>
      </c>
      <c r="BH242" s="238" t="str">
        <f t="shared" si="249"/>
        <v/>
      </c>
      <c r="BI242" s="239" t="str">
        <f t="shared" si="211"/>
        <v/>
      </c>
      <c r="BJ242" s="57" t="s">
        <v>0</v>
      </c>
      <c r="BK242" s="62" t="str">
        <f t="shared" si="250"/>
        <v>Vacant</v>
      </c>
      <c r="BL242" s="36" t="str">
        <f t="shared" si="251"/>
        <v/>
      </c>
      <c r="BM242" s="86" t="str">
        <f t="shared" si="212"/>
        <v/>
      </c>
      <c r="BN242" s="86" t="str">
        <f t="shared" si="213"/>
        <v/>
      </c>
      <c r="BO242" s="36" t="str">
        <f t="shared" si="214"/>
        <v/>
      </c>
      <c r="BP242" s="79" t="str">
        <f t="shared" si="215"/>
        <v/>
      </c>
      <c r="BQ242" s="57" t="s">
        <v>0</v>
      </c>
      <c r="BR242" s="95" t="str">
        <f t="shared" si="216"/>
        <v/>
      </c>
      <c r="BS242" s="57" t="s">
        <v>0</v>
      </c>
      <c r="BT242" s="23" t="str">
        <f>IF(OR(BB242&lt;&gt;"NEMA",BR242&lt;&gt;""),"","SELECT '"&amp;BA242&amp;"',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2" s="57" t="s">
        <v>0</v>
      </c>
      <c r="BV242" s="172"/>
      <c r="BW242" s="172"/>
      <c r="BX242" s="172"/>
      <c r="BY242" s="57" t="s">
        <v>0</v>
      </c>
      <c r="BZ242" s="62" t="str">
        <f t="shared" si="217"/>
        <v/>
      </c>
      <c r="CA242" s="63" t="str">
        <f t="shared" si="252"/>
        <v/>
      </c>
      <c r="CB242" s="57" t="s">
        <v>0</v>
      </c>
      <c r="CC242" s="62" t="str">
        <f t="shared" si="218"/>
        <v/>
      </c>
      <c r="CD242" s="63" t="str">
        <f t="shared" si="253"/>
        <v/>
      </c>
      <c r="CE242" s="57" t="s">
        <v>0</v>
      </c>
      <c r="CF242" s="62" t="str">
        <f t="shared" si="219"/>
        <v/>
      </c>
      <c r="CG242" s="63" t="str">
        <f t="shared" si="254"/>
        <v/>
      </c>
      <c r="CH242" s="57" t="s">
        <v>0</v>
      </c>
      <c r="CI242" s="68" t="str">
        <f t="shared" si="255"/>
        <v/>
      </c>
      <c r="CJ242" s="86" t="str" cm="1">
        <f t="array" ref="CJ242">IF(CI242="","",INDEX(imePrezime_id,CI242,0))</f>
        <v/>
      </c>
      <c r="CK242" s="63" t="str">
        <f t="shared" si="220"/>
        <v/>
      </c>
      <c r="CL242" s="57" t="s">
        <v>0</v>
      </c>
      <c r="CM242" s="23" t="str">
        <f t="shared" si="221"/>
        <v/>
      </c>
      <c r="CN242" s="57" t="s">
        <v>0</v>
      </c>
      <c r="CO242" s="149"/>
      <c r="CP242" s="57" t="s">
        <v>0</v>
      </c>
      <c r="CQ242" s="62" t="str">
        <f t="shared" si="222"/>
        <v/>
      </c>
      <c r="CR242" s="86" t="str">
        <f>IF(CO242="","",MAX(CR$11:CR241)+1)</f>
        <v/>
      </c>
      <c r="CS242" s="63" t="str">
        <f t="shared" si="223"/>
        <v/>
      </c>
      <c r="CT242" s="57" t="s">
        <v>0</v>
      </c>
      <c r="CU242" s="23" t="str">
        <f t="shared" si="256"/>
        <v/>
      </c>
      <c r="CV242" s="57" t="s">
        <v>0</v>
      </c>
      <c r="CW242" s="72" t="str">
        <f>IF(AND(CG242="NEMA",CK242=""),MAX(CW$11:CW241)+1,"")</f>
        <v/>
      </c>
      <c r="CX242" t="s">
        <v>0</v>
      </c>
      <c r="CY242" s="152" t="str">
        <f t="shared" si="224"/>
        <v>Ž</v>
      </c>
      <c r="CZ242" t="s">
        <v>0</v>
      </c>
      <c r="DA242" s="62" t="str">
        <f t="shared" si="225"/>
        <v/>
      </c>
      <c r="DB242" s="79" t="str">
        <f t="shared" si="226"/>
        <v/>
      </c>
      <c r="DC242" t="s">
        <v>0</v>
      </c>
      <c r="DD242" s="23" t="str">
        <f t="shared" si="257"/>
        <v/>
      </c>
      <c r="DE242" s="57" t="s">
        <v>0</v>
      </c>
      <c r="DF242" s="95" t="str">
        <f t="shared" si="227"/>
        <v/>
      </c>
      <c r="DG242" s="57" t="s">
        <v>0</v>
      </c>
      <c r="DH242" s="68" t="str">
        <f>IF(BZ242="","",MAX(DH$11:DH241)+1)</f>
        <v/>
      </c>
      <c r="DI242" s="86" t="str">
        <f t="shared" si="228"/>
        <v/>
      </c>
      <c r="DJ242" s="86" t="str">
        <f t="shared" si="258"/>
        <v/>
      </c>
      <c r="DK242" s="86" t="str">
        <f t="shared" si="229"/>
        <v/>
      </c>
      <c r="DL242" s="86" t="str">
        <f t="shared" si="230"/>
        <v/>
      </c>
      <c r="DM242" s="86" t="str">
        <f t="shared" si="231"/>
        <v/>
      </c>
      <c r="DN242" s="86" t="str">
        <f t="shared" si="259"/>
        <v/>
      </c>
      <c r="DO242" s="86"/>
      <c r="DP242" s="86"/>
      <c r="DQ242" s="86"/>
      <c r="DR242" s="63" t="e">
        <f>IF(#REF!="","",#REF!)</f>
        <v>#REF!</v>
      </c>
      <c r="DS242" s="57" t="s">
        <v>0</v>
      </c>
    </row>
    <row r="243" spans="1:123" x14ac:dyDescent="0.25">
      <c r="A243" t="s">
        <v>0</v>
      </c>
      <c r="B243" s="62" t="str">
        <f>IF(csv!E234="","",csv!S234)</f>
        <v>Ž65</v>
      </c>
      <c r="C243" s="36" t="s">
        <v>0</v>
      </c>
      <c r="D243" s="36" t="str">
        <f>IF(csv!E234="","",csv!E234)</f>
        <v>Vacant</v>
      </c>
      <c r="E243" s="36" t="str">
        <f>IF(csv!D234="","",csv!D234)</f>
        <v/>
      </c>
      <c r="F243" s="36" t="s">
        <v>0</v>
      </c>
      <c r="G243" s="86" t="str">
        <f>IF(csv!L234="","",csv!L234)</f>
        <v/>
      </c>
      <c r="H243" s="86" t="str">
        <f>IF(csv!M234="","",csv!M234)</f>
        <v>0</v>
      </c>
      <c r="I243" s="36" t="s">
        <v>0</v>
      </c>
      <c r="J243" s="36" t="str">
        <f>IF(csv!O234="","",csv!O234)</f>
        <v/>
      </c>
      <c r="K243" s="36" t="str">
        <f>IF(csv!P234="","",csv!P234)</f>
        <v/>
      </c>
      <c r="L243" s="36" t="s">
        <v>0</v>
      </c>
      <c r="M243" s="79" t="str">
        <f>IF(csv!Q234="","",csv!Q234)</f>
        <v/>
      </c>
      <c r="N243" s="57" t="s">
        <v>0</v>
      </c>
      <c r="O243" s="62" t="str">
        <f>IF(csv!E234="","",csv!S234)</f>
        <v>Ž65</v>
      </c>
      <c r="P243" s="86">
        <f>IF(O243="","",IF(COUNTIF(O$11:O242,O243)=0,P242+1,P242))</f>
        <v>22</v>
      </c>
      <c r="Q243" s="102">
        <f t="shared" si="206"/>
        <v>114</v>
      </c>
      <c r="R243" s="103" t="str" cm="1">
        <f t="array" ref="R243">IF(S243="","",INDEX(natjecanjeStaze_naziv,MATCH(S243,natjecanjeStaze_stazaId,0)))</f>
        <v/>
      </c>
      <c r="S243" s="63" t="str">
        <f t="shared" si="207"/>
        <v/>
      </c>
      <c r="T243" s="57" t="s">
        <v>0</v>
      </c>
      <c r="U243" s="191" t="str">
        <f t="shared" si="208"/>
        <v>Ž65</v>
      </c>
      <c r="V243" s="57" t="s">
        <v>0</v>
      </c>
      <c r="W243" s="62" t="str">
        <f t="shared" si="232"/>
        <v/>
      </c>
      <c r="X243" s="86" t="str">
        <f t="shared" si="209"/>
        <v/>
      </c>
      <c r="Y243" s="36" t="str">
        <f t="shared" si="233"/>
        <v/>
      </c>
      <c r="Z243" s="79" t="str">
        <f>IF(Y243="","",MAX(Z$11:Z242)+1)</f>
        <v/>
      </c>
      <c r="AA243" s="57" t="s">
        <v>0</v>
      </c>
      <c r="AB243" s="149"/>
      <c r="AC243" s="57" t="s">
        <v>0</v>
      </c>
      <c r="AD243" s="23" t="str">
        <f t="shared" si="234"/>
        <v/>
      </c>
      <c r="AE243" s="57" t="s">
        <v>0</v>
      </c>
      <c r="AF243" s="191" t="str">
        <f t="shared" si="235"/>
        <v/>
      </c>
      <c r="AG243" s="57" t="s">
        <v>0</v>
      </c>
      <c r="AH243" s="62" t="str">
        <f t="shared" si="236"/>
        <v/>
      </c>
      <c r="AI243" s="36" t="str">
        <f t="shared" si="237"/>
        <v/>
      </c>
      <c r="AJ243" s="86" t="str">
        <f t="shared" si="210"/>
        <v/>
      </c>
      <c r="AK243" s="36" t="str" cm="1">
        <f t="array" ref="AK243">IF(AJ243="",""&amp;AI243,IF(AJ243="NEMA",AI243,INDEX(klub_naziv,MATCH(INDEX(klubAlias_klubId,AJ243),klub_id,0))))</f>
        <v/>
      </c>
      <c r="AL243" s="36" t="str" cm="1">
        <f t="array" ref="AL243">IFERROR(INDEX(registarNatjecatelji,CG243,4),"")</f>
        <v/>
      </c>
      <c r="AM243" s="105" t="str">
        <f t="shared" si="238"/>
        <v/>
      </c>
      <c r="AN243" s="79" t="str">
        <f t="shared" si="239"/>
        <v/>
      </c>
      <c r="AO243" s="57" t="s">
        <v>0</v>
      </c>
      <c r="AP243" s="95" t="str">
        <f>IF(AJ243&lt;&gt;"NEMA","",IF(IFERROR(MATCH(AI243,AI$11:AI242,0),0)&lt;&gt;0,"",AI243))</f>
        <v/>
      </c>
      <c r="AQ243" s="57" t="s">
        <v>0</v>
      </c>
      <c r="AR243" s="149"/>
      <c r="AS243" s="57" t="s">
        <v>0</v>
      </c>
      <c r="AT243" s="62" t="str">
        <f t="shared" si="240"/>
        <v/>
      </c>
      <c r="AU243" s="36" t="str">
        <f>IF(AT243="","",MAX(AU$11:AU242)+1)</f>
        <v/>
      </c>
      <c r="AV243" s="36" t="str">
        <f t="shared" si="241"/>
        <v/>
      </c>
      <c r="AW243" s="36" t="str">
        <f t="shared" si="242"/>
        <v/>
      </c>
      <c r="AX243" s="36" t="str">
        <f>IF(AR243="","",MAX(AX$11:AX242)+1)</f>
        <v/>
      </c>
      <c r="AY243" s="103" t="str">
        <f t="shared" si="243"/>
        <v/>
      </c>
      <c r="AZ243" s="79" t="str">
        <f t="shared" si="244"/>
        <v/>
      </c>
      <c r="BA243" s="57" t="s">
        <v>0</v>
      </c>
      <c r="BB243" s="23" t="str">
        <f t="shared" si="245"/>
        <v/>
      </c>
      <c r="BC243" s="57" t="s">
        <v>0</v>
      </c>
      <c r="BD243" s="191" t="str">
        <f t="shared" si="246"/>
        <v/>
      </c>
      <c r="BE243" s="57" t="s">
        <v>0</v>
      </c>
      <c r="BF243" s="68" t="str">
        <f t="shared" si="247"/>
        <v/>
      </c>
      <c r="BG243" s="102" t="str">
        <f t="shared" si="248"/>
        <v>0</v>
      </c>
      <c r="BH243" s="238" t="str">
        <f t="shared" si="249"/>
        <v/>
      </c>
      <c r="BI243" s="239" t="str">
        <f t="shared" si="211"/>
        <v/>
      </c>
      <c r="BJ243" s="57" t="s">
        <v>0</v>
      </c>
      <c r="BK243" s="62" t="str">
        <f t="shared" si="250"/>
        <v>Vacant</v>
      </c>
      <c r="BL243" s="36" t="str">
        <f t="shared" si="251"/>
        <v/>
      </c>
      <c r="BM243" s="86" t="str">
        <f t="shared" si="212"/>
        <v/>
      </c>
      <c r="BN243" s="86" t="str">
        <f t="shared" si="213"/>
        <v/>
      </c>
      <c r="BO243" s="36" t="str">
        <f t="shared" si="214"/>
        <v/>
      </c>
      <c r="BP243" s="79" t="str">
        <f t="shared" si="215"/>
        <v/>
      </c>
      <c r="BQ243" s="57" t="s">
        <v>0</v>
      </c>
      <c r="BR243" s="95" t="str">
        <f t="shared" si="216"/>
        <v/>
      </c>
      <c r="BS243" s="57" t="s">
        <v>0</v>
      </c>
      <c r="BT243" s="23" t="str">
        <f>IF(OR(BB243&lt;&gt;"NEMA",BR243&lt;&gt;""),"","SELECT '"&amp;BA243&amp;"',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3" s="57" t="s">
        <v>0</v>
      </c>
      <c r="BV243" s="172"/>
      <c r="BW243" s="172"/>
      <c r="BX243" s="172"/>
      <c r="BY243" s="57" t="s">
        <v>0</v>
      </c>
      <c r="BZ243" s="62" t="str">
        <f t="shared" si="217"/>
        <v/>
      </c>
      <c r="CA243" s="63" t="str">
        <f t="shared" si="252"/>
        <v/>
      </c>
      <c r="CB243" s="57" t="s">
        <v>0</v>
      </c>
      <c r="CC243" s="62" t="str">
        <f t="shared" si="218"/>
        <v/>
      </c>
      <c r="CD243" s="63" t="str">
        <f t="shared" si="253"/>
        <v/>
      </c>
      <c r="CE243" s="57" t="s">
        <v>0</v>
      </c>
      <c r="CF243" s="62" t="str">
        <f t="shared" si="219"/>
        <v/>
      </c>
      <c r="CG243" s="63" t="str">
        <f t="shared" si="254"/>
        <v/>
      </c>
      <c r="CH243" s="57" t="s">
        <v>0</v>
      </c>
      <c r="CI243" s="68" t="str">
        <f t="shared" si="255"/>
        <v/>
      </c>
      <c r="CJ243" s="86" t="str" cm="1">
        <f t="array" ref="CJ243">IF(CI243="","",INDEX(imePrezime_id,CI243,0))</f>
        <v/>
      </c>
      <c r="CK243" s="63" t="str">
        <f t="shared" si="220"/>
        <v/>
      </c>
      <c r="CL243" s="57" t="s">
        <v>0</v>
      </c>
      <c r="CM243" s="23" t="str">
        <f t="shared" si="221"/>
        <v/>
      </c>
      <c r="CN243" s="57" t="s">
        <v>0</v>
      </c>
      <c r="CO243" s="149"/>
      <c r="CP243" s="57" t="s">
        <v>0</v>
      </c>
      <c r="CQ243" s="62" t="str">
        <f t="shared" si="222"/>
        <v/>
      </c>
      <c r="CR243" s="86" t="str">
        <f>IF(CO243="","",MAX(CR$11:CR242)+1)</f>
        <v/>
      </c>
      <c r="CS243" s="63" t="str">
        <f t="shared" si="223"/>
        <v/>
      </c>
      <c r="CT243" s="57" t="s">
        <v>0</v>
      </c>
      <c r="CU243" s="23" t="str">
        <f t="shared" si="256"/>
        <v/>
      </c>
      <c r="CV243" s="57" t="s">
        <v>0</v>
      </c>
      <c r="CW243" s="72" t="str">
        <f>IF(AND(CG243="NEMA",CK243=""),MAX(CW$11:CW242)+1,"")</f>
        <v/>
      </c>
      <c r="CX243" t="s">
        <v>0</v>
      </c>
      <c r="CY243" s="152" t="str">
        <f t="shared" si="224"/>
        <v>Ž</v>
      </c>
      <c r="CZ243" t="s">
        <v>0</v>
      </c>
      <c r="DA243" s="62" t="str">
        <f t="shared" si="225"/>
        <v/>
      </c>
      <c r="DB243" s="79" t="str">
        <f t="shared" si="226"/>
        <v/>
      </c>
      <c r="DC243" t="s">
        <v>0</v>
      </c>
      <c r="DD243" s="23" t="str">
        <f t="shared" si="257"/>
        <v/>
      </c>
      <c r="DE243" s="57" t="s">
        <v>0</v>
      </c>
      <c r="DF243" s="95" t="str">
        <f t="shared" si="227"/>
        <v/>
      </c>
      <c r="DG243" s="57" t="s">
        <v>0</v>
      </c>
      <c r="DH243" s="68" t="str">
        <f>IF(BZ243="","",MAX(DH$11:DH242)+1)</f>
        <v/>
      </c>
      <c r="DI243" s="86" t="str">
        <f t="shared" si="228"/>
        <v/>
      </c>
      <c r="DJ243" s="86" t="str">
        <f t="shared" si="258"/>
        <v/>
      </c>
      <c r="DK243" s="86" t="str">
        <f t="shared" si="229"/>
        <v/>
      </c>
      <c r="DL243" s="86" t="str">
        <f t="shared" si="230"/>
        <v/>
      </c>
      <c r="DM243" s="86" t="str">
        <f t="shared" si="231"/>
        <v/>
      </c>
      <c r="DN243" s="86" t="str">
        <f t="shared" si="259"/>
        <v/>
      </c>
      <c r="DO243" s="86"/>
      <c r="DP243" s="86"/>
      <c r="DQ243" s="86"/>
      <c r="DR243" s="63" t="e">
        <f>IF(#REF!="","",#REF!)</f>
        <v>#REF!</v>
      </c>
      <c r="DS243" s="57" t="s">
        <v>0</v>
      </c>
    </row>
    <row r="244" spans="1:123" x14ac:dyDescent="0.25">
      <c r="A244" t="s">
        <v>0</v>
      </c>
      <c r="B244" s="62" t="str">
        <f>IF(csv!E235="","",csv!S235)</f>
        <v>Ž70</v>
      </c>
      <c r="C244" s="36" t="s">
        <v>0</v>
      </c>
      <c r="D244" s="36" t="str">
        <f>IF(csv!E235="","",csv!E235)</f>
        <v>Vacant</v>
      </c>
      <c r="E244" s="36" t="str">
        <f>IF(csv!D235="","",csv!D235)</f>
        <v/>
      </c>
      <c r="F244" s="36" t="s">
        <v>0</v>
      </c>
      <c r="G244" s="86" t="str">
        <f>IF(csv!L235="","",csv!L235)</f>
        <v/>
      </c>
      <c r="H244" s="86" t="str">
        <f>IF(csv!M235="","",csv!M235)</f>
        <v>0</v>
      </c>
      <c r="I244" s="36" t="s">
        <v>0</v>
      </c>
      <c r="J244" s="36" t="str">
        <f>IF(csv!O235="","",csv!O235)</f>
        <v/>
      </c>
      <c r="K244" s="36" t="str">
        <f>IF(csv!P235="","",csv!P235)</f>
        <v/>
      </c>
      <c r="L244" s="36" t="s">
        <v>0</v>
      </c>
      <c r="M244" s="79" t="str">
        <f>IF(csv!Q235="","",csv!Q235)</f>
        <v/>
      </c>
      <c r="N244" s="57" t="s">
        <v>0</v>
      </c>
      <c r="O244" s="62" t="str">
        <f>IF(csv!E235="","",csv!S235)</f>
        <v>Ž70</v>
      </c>
      <c r="P244" s="86">
        <f>IF(O244="","",IF(COUNTIF(O$11:O243,O244)=0,P243+1,P243))</f>
        <v>23</v>
      </c>
      <c r="Q244" s="102">
        <f t="shared" si="206"/>
        <v>113</v>
      </c>
      <c r="R244" s="103" t="str" cm="1">
        <f t="array" ref="R244">IF(S244="","",INDEX(natjecanjeStaze_naziv,MATCH(S244,natjecanjeStaze_stazaId,0)))</f>
        <v/>
      </c>
      <c r="S244" s="63" t="str">
        <f t="shared" si="207"/>
        <v/>
      </c>
      <c r="T244" s="57" t="s">
        <v>0</v>
      </c>
      <c r="U244" s="191" t="str">
        <f t="shared" si="208"/>
        <v>Ž70</v>
      </c>
      <c r="V244" s="57" t="s">
        <v>0</v>
      </c>
      <c r="W244" s="62" t="str">
        <f t="shared" si="232"/>
        <v/>
      </c>
      <c r="X244" s="86" t="str">
        <f t="shared" si="209"/>
        <v/>
      </c>
      <c r="Y244" s="36" t="str">
        <f t="shared" si="233"/>
        <v/>
      </c>
      <c r="Z244" s="79" t="str">
        <f>IF(Y244="","",MAX(Z$11:Z243)+1)</f>
        <v/>
      </c>
      <c r="AA244" s="57" t="s">
        <v>0</v>
      </c>
      <c r="AB244" s="149"/>
      <c r="AC244" s="57" t="s">
        <v>0</v>
      </c>
      <c r="AD244" s="23" t="str">
        <f t="shared" si="234"/>
        <v/>
      </c>
      <c r="AE244" s="57" t="s">
        <v>0</v>
      </c>
      <c r="AF244" s="191" t="str">
        <f t="shared" si="235"/>
        <v/>
      </c>
      <c r="AG244" s="57" t="s">
        <v>0</v>
      </c>
      <c r="AH244" s="62" t="str">
        <f t="shared" si="236"/>
        <v/>
      </c>
      <c r="AI244" s="36" t="str">
        <f t="shared" si="237"/>
        <v/>
      </c>
      <c r="AJ244" s="86" t="str">
        <f t="shared" si="210"/>
        <v/>
      </c>
      <c r="AK244" s="36" t="str" cm="1">
        <f t="array" ref="AK244">IF(AJ244="",""&amp;AI244,IF(AJ244="NEMA",AI244,INDEX(klub_naziv,MATCH(INDEX(klubAlias_klubId,AJ244),klub_id,0))))</f>
        <v/>
      </c>
      <c r="AL244" s="36" t="str" cm="1">
        <f t="array" ref="AL244">IFERROR(INDEX(registarNatjecatelji,CG244,4),"")</f>
        <v/>
      </c>
      <c r="AM244" s="105" t="str">
        <f t="shared" si="238"/>
        <v/>
      </c>
      <c r="AN244" s="79" t="str">
        <f t="shared" si="239"/>
        <v/>
      </c>
      <c r="AO244" s="57" t="s">
        <v>0</v>
      </c>
      <c r="AP244" s="95" t="str">
        <f>IF(AJ244&lt;&gt;"NEMA","",IF(IFERROR(MATCH(AI244,AI$11:AI243,0),0)&lt;&gt;0,"",AI244))</f>
        <v/>
      </c>
      <c r="AQ244" s="57" t="s">
        <v>0</v>
      </c>
      <c r="AR244" s="149"/>
      <c r="AS244" s="57" t="s">
        <v>0</v>
      </c>
      <c r="AT244" s="62" t="str">
        <f t="shared" si="240"/>
        <v/>
      </c>
      <c r="AU244" s="36" t="str">
        <f>IF(AT244="","",MAX(AU$11:AU243)+1)</f>
        <v/>
      </c>
      <c r="AV244" s="36" t="str">
        <f t="shared" si="241"/>
        <v/>
      </c>
      <c r="AW244" s="36" t="str">
        <f t="shared" si="242"/>
        <v/>
      </c>
      <c r="AX244" s="36" t="str">
        <f>IF(AR244="","",MAX(AX$11:AX243)+1)</f>
        <v/>
      </c>
      <c r="AY244" s="103" t="str">
        <f t="shared" si="243"/>
        <v/>
      </c>
      <c r="AZ244" s="79" t="str">
        <f t="shared" si="244"/>
        <v/>
      </c>
      <c r="BA244" s="57" t="s">
        <v>0</v>
      </c>
      <c r="BB244" s="23" t="str">
        <f t="shared" si="245"/>
        <v/>
      </c>
      <c r="BC244" s="57" t="s">
        <v>0</v>
      </c>
      <c r="BD244" s="191" t="str">
        <f t="shared" si="246"/>
        <v/>
      </c>
      <c r="BE244" s="57" t="s">
        <v>0</v>
      </c>
      <c r="BF244" s="68" t="str">
        <f t="shared" si="247"/>
        <v/>
      </c>
      <c r="BG244" s="102" t="str">
        <f t="shared" si="248"/>
        <v>0</v>
      </c>
      <c r="BH244" s="238" t="str">
        <f t="shared" si="249"/>
        <v/>
      </c>
      <c r="BI244" s="239" t="str">
        <f t="shared" si="211"/>
        <v/>
      </c>
      <c r="BJ244" s="57" t="s">
        <v>0</v>
      </c>
      <c r="BK244" s="62" t="str">
        <f t="shared" si="250"/>
        <v>Vacant</v>
      </c>
      <c r="BL244" s="36" t="str">
        <f t="shared" si="251"/>
        <v/>
      </c>
      <c r="BM244" s="86" t="str">
        <f t="shared" si="212"/>
        <v/>
      </c>
      <c r="BN244" s="86" t="str">
        <f t="shared" si="213"/>
        <v/>
      </c>
      <c r="BO244" s="36" t="str">
        <f t="shared" si="214"/>
        <v/>
      </c>
      <c r="BP244" s="79" t="str">
        <f t="shared" si="215"/>
        <v/>
      </c>
      <c r="BQ244" s="57" t="s">
        <v>0</v>
      </c>
      <c r="BR244" s="95" t="str">
        <f t="shared" si="216"/>
        <v/>
      </c>
      <c r="BS244" s="57" t="s">
        <v>0</v>
      </c>
      <c r="BT244" s="23" t="str">
        <f>IF(OR(BB244&lt;&gt;"NEMA",BR244&lt;&gt;""),"","SELECT '"&amp;BA244&amp;"',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4" s="57" t="s">
        <v>0</v>
      </c>
      <c r="BV244" s="172"/>
      <c r="BW244" s="172"/>
      <c r="BX244" s="172"/>
      <c r="BY244" s="57" t="s">
        <v>0</v>
      </c>
      <c r="BZ244" s="62" t="str">
        <f t="shared" si="217"/>
        <v/>
      </c>
      <c r="CA244" s="63" t="str">
        <f t="shared" si="252"/>
        <v/>
      </c>
      <c r="CB244" s="57" t="s">
        <v>0</v>
      </c>
      <c r="CC244" s="62" t="str">
        <f t="shared" si="218"/>
        <v/>
      </c>
      <c r="CD244" s="63" t="str">
        <f t="shared" si="253"/>
        <v/>
      </c>
      <c r="CE244" s="57" t="s">
        <v>0</v>
      </c>
      <c r="CF244" s="62" t="str">
        <f t="shared" si="219"/>
        <v/>
      </c>
      <c r="CG244" s="63" t="str">
        <f t="shared" si="254"/>
        <v/>
      </c>
      <c r="CH244" s="57" t="s">
        <v>0</v>
      </c>
      <c r="CI244" s="68" t="str">
        <f t="shared" si="255"/>
        <v/>
      </c>
      <c r="CJ244" s="86" t="str" cm="1">
        <f t="array" ref="CJ244">IF(CI244="","",INDEX(imePrezime_id,CI244,0))</f>
        <v/>
      </c>
      <c r="CK244" s="63" t="str">
        <f t="shared" si="220"/>
        <v/>
      </c>
      <c r="CL244" s="57" t="s">
        <v>0</v>
      </c>
      <c r="CM244" s="23" t="str">
        <f t="shared" si="221"/>
        <v/>
      </c>
      <c r="CN244" s="57" t="s">
        <v>0</v>
      </c>
      <c r="CO244" s="149"/>
      <c r="CP244" s="57" t="s">
        <v>0</v>
      </c>
      <c r="CQ244" s="62" t="str">
        <f t="shared" si="222"/>
        <v/>
      </c>
      <c r="CR244" s="86" t="str">
        <f>IF(CO244="","",MAX(CR$11:CR243)+1)</f>
        <v/>
      </c>
      <c r="CS244" s="63" t="str">
        <f t="shared" si="223"/>
        <v/>
      </c>
      <c r="CT244" s="57" t="s">
        <v>0</v>
      </c>
      <c r="CU244" s="23" t="str">
        <f t="shared" si="256"/>
        <v/>
      </c>
      <c r="CV244" s="57" t="s">
        <v>0</v>
      </c>
      <c r="CW244" s="72" t="str">
        <f>IF(AND(CG244="NEMA",CK244=""),MAX(CW$11:CW243)+1,"")</f>
        <v/>
      </c>
      <c r="CX244" t="s">
        <v>0</v>
      </c>
      <c r="CY244" s="152" t="str">
        <f t="shared" si="224"/>
        <v>Ž</v>
      </c>
      <c r="CZ244" t="s">
        <v>0</v>
      </c>
      <c r="DA244" s="62" t="str">
        <f t="shared" si="225"/>
        <v/>
      </c>
      <c r="DB244" s="79" t="str">
        <f t="shared" si="226"/>
        <v/>
      </c>
      <c r="DC244" t="s">
        <v>0</v>
      </c>
      <c r="DD244" s="23" t="str">
        <f t="shared" si="257"/>
        <v/>
      </c>
      <c r="DE244" s="57" t="s">
        <v>0</v>
      </c>
      <c r="DF244" s="95" t="str">
        <f t="shared" si="227"/>
        <v/>
      </c>
      <c r="DG244" s="57" t="s">
        <v>0</v>
      </c>
      <c r="DH244" s="68" t="str">
        <f>IF(BZ244="","",MAX(DH$11:DH243)+1)</f>
        <v/>
      </c>
      <c r="DI244" s="86" t="str">
        <f t="shared" si="228"/>
        <v/>
      </c>
      <c r="DJ244" s="86" t="str">
        <f t="shared" si="258"/>
        <v/>
      </c>
      <c r="DK244" s="86" t="str">
        <f t="shared" si="229"/>
        <v/>
      </c>
      <c r="DL244" s="86" t="str">
        <f t="shared" si="230"/>
        <v/>
      </c>
      <c r="DM244" s="86" t="str">
        <f t="shared" si="231"/>
        <v/>
      </c>
      <c r="DN244" s="86" t="str">
        <f t="shared" si="259"/>
        <v/>
      </c>
      <c r="DO244" s="86"/>
      <c r="DP244" s="86"/>
      <c r="DQ244" s="86"/>
      <c r="DR244" s="63" t="e">
        <f>IF(#REF!="","",#REF!)</f>
        <v>#REF!</v>
      </c>
      <c r="DS244" s="57" t="s">
        <v>0</v>
      </c>
    </row>
    <row r="245" spans="1:123" x14ac:dyDescent="0.25">
      <c r="A245" t="s">
        <v>0</v>
      </c>
      <c r="B245" s="62" t="str">
        <f>IF(csv!E236="","",csv!S236)</f>
        <v>Ž70</v>
      </c>
      <c r="C245" s="36" t="s">
        <v>0</v>
      </c>
      <c r="D245" s="36" t="str">
        <f>IF(csv!E236="","",csv!E236)</f>
        <v>Vacant</v>
      </c>
      <c r="E245" s="36" t="str">
        <f>IF(csv!D236="","",csv!D236)</f>
        <v/>
      </c>
      <c r="F245" s="36" t="s">
        <v>0</v>
      </c>
      <c r="G245" s="86" t="str">
        <f>IF(csv!L236="","",csv!L236)</f>
        <v/>
      </c>
      <c r="H245" s="86" t="str">
        <f>IF(csv!M236="","",csv!M236)</f>
        <v>0</v>
      </c>
      <c r="I245" s="36" t="s">
        <v>0</v>
      </c>
      <c r="J245" s="36" t="str">
        <f>IF(csv!O236="","",csv!O236)</f>
        <v/>
      </c>
      <c r="K245" s="36" t="str">
        <f>IF(csv!P236="","",csv!P236)</f>
        <v/>
      </c>
      <c r="L245" s="36" t="s">
        <v>0</v>
      </c>
      <c r="M245" s="79" t="str">
        <f>IF(csv!Q236="","",csv!Q236)</f>
        <v/>
      </c>
      <c r="N245" s="57" t="s">
        <v>0</v>
      </c>
      <c r="O245" s="62" t="str">
        <f>IF(csv!E236="","",csv!S236)</f>
        <v>Ž70</v>
      </c>
      <c r="P245" s="86">
        <f>IF(O245="","",IF(COUNTIF(O$11:O244,O245)=0,P244+1,P244))</f>
        <v>23</v>
      </c>
      <c r="Q245" s="102">
        <f t="shared" si="206"/>
        <v>113</v>
      </c>
      <c r="R245" s="103" t="str" cm="1">
        <f t="array" ref="R245">IF(S245="","",INDEX(natjecanjeStaze_naziv,MATCH(S245,natjecanjeStaze_stazaId,0)))</f>
        <v/>
      </c>
      <c r="S245" s="63" t="str">
        <f t="shared" si="207"/>
        <v/>
      </c>
      <c r="T245" s="57" t="s">
        <v>0</v>
      </c>
      <c r="U245" s="191" t="str">
        <f t="shared" si="208"/>
        <v>Ž70</v>
      </c>
      <c r="V245" s="57" t="s">
        <v>0</v>
      </c>
      <c r="W245" s="62" t="str">
        <f t="shared" si="232"/>
        <v/>
      </c>
      <c r="X245" s="86" t="str">
        <f t="shared" si="209"/>
        <v/>
      </c>
      <c r="Y245" s="36" t="str">
        <f t="shared" si="233"/>
        <v/>
      </c>
      <c r="Z245" s="79" t="str">
        <f>IF(Y245="","",MAX(Z$11:Z244)+1)</f>
        <v/>
      </c>
      <c r="AA245" s="57" t="s">
        <v>0</v>
      </c>
      <c r="AB245" s="149"/>
      <c r="AC245" s="57" t="s">
        <v>0</v>
      </c>
      <c r="AD245" s="23" t="str">
        <f t="shared" si="234"/>
        <v/>
      </c>
      <c r="AE245" s="57" t="s">
        <v>0</v>
      </c>
      <c r="AF245" s="191" t="str">
        <f t="shared" si="235"/>
        <v/>
      </c>
      <c r="AG245" s="57" t="s">
        <v>0</v>
      </c>
      <c r="AH245" s="62" t="str">
        <f t="shared" si="236"/>
        <v/>
      </c>
      <c r="AI245" s="36" t="str">
        <f t="shared" si="237"/>
        <v/>
      </c>
      <c r="AJ245" s="86" t="str">
        <f t="shared" si="210"/>
        <v/>
      </c>
      <c r="AK245" s="36" t="str" cm="1">
        <f t="array" ref="AK245">IF(AJ245="",""&amp;AI245,IF(AJ245="NEMA",AI245,INDEX(klub_naziv,MATCH(INDEX(klubAlias_klubId,AJ245),klub_id,0))))</f>
        <v/>
      </c>
      <c r="AL245" s="36" t="str" cm="1">
        <f t="array" ref="AL245">IFERROR(INDEX(registarNatjecatelji,CG245,4),"")</f>
        <v/>
      </c>
      <c r="AM245" s="105" t="str">
        <f t="shared" si="238"/>
        <v/>
      </c>
      <c r="AN245" s="79" t="str">
        <f t="shared" si="239"/>
        <v/>
      </c>
      <c r="AO245" s="57" t="s">
        <v>0</v>
      </c>
      <c r="AP245" s="95" t="str">
        <f>IF(AJ245&lt;&gt;"NEMA","",IF(IFERROR(MATCH(AI245,AI$11:AI244,0),0)&lt;&gt;0,"",AI245))</f>
        <v/>
      </c>
      <c r="AQ245" s="57" t="s">
        <v>0</v>
      </c>
      <c r="AR245" s="149"/>
      <c r="AS245" s="57" t="s">
        <v>0</v>
      </c>
      <c r="AT245" s="62" t="str">
        <f t="shared" si="240"/>
        <v/>
      </c>
      <c r="AU245" s="36" t="str">
        <f>IF(AT245="","",MAX(AU$11:AU244)+1)</f>
        <v/>
      </c>
      <c r="AV245" s="36" t="str">
        <f t="shared" si="241"/>
        <v/>
      </c>
      <c r="AW245" s="36" t="str">
        <f t="shared" si="242"/>
        <v/>
      </c>
      <c r="AX245" s="36" t="str">
        <f>IF(AR245="","",MAX(AX$11:AX244)+1)</f>
        <v/>
      </c>
      <c r="AY245" s="103" t="str">
        <f t="shared" si="243"/>
        <v/>
      </c>
      <c r="AZ245" s="79" t="str">
        <f t="shared" si="244"/>
        <v/>
      </c>
      <c r="BA245" s="57" t="s">
        <v>0</v>
      </c>
      <c r="BB245" s="23" t="str">
        <f t="shared" si="245"/>
        <v/>
      </c>
      <c r="BC245" s="57" t="s">
        <v>0</v>
      </c>
      <c r="BD245" s="191" t="str">
        <f t="shared" si="246"/>
        <v/>
      </c>
      <c r="BE245" s="57" t="s">
        <v>0</v>
      </c>
      <c r="BF245" s="68" t="str">
        <f t="shared" si="247"/>
        <v/>
      </c>
      <c r="BG245" s="102" t="str">
        <f t="shared" si="248"/>
        <v>0</v>
      </c>
      <c r="BH245" s="238" t="str">
        <f t="shared" si="249"/>
        <v/>
      </c>
      <c r="BI245" s="239" t="str">
        <f t="shared" si="211"/>
        <v/>
      </c>
      <c r="BJ245" s="57" t="s">
        <v>0</v>
      </c>
      <c r="BK245" s="62" t="str">
        <f t="shared" si="250"/>
        <v>Vacant</v>
      </c>
      <c r="BL245" s="36" t="str">
        <f t="shared" si="251"/>
        <v/>
      </c>
      <c r="BM245" s="86" t="str">
        <f t="shared" si="212"/>
        <v/>
      </c>
      <c r="BN245" s="86" t="str">
        <f t="shared" si="213"/>
        <v/>
      </c>
      <c r="BO245" s="36" t="str">
        <f t="shared" si="214"/>
        <v/>
      </c>
      <c r="BP245" s="79" t="str">
        <f t="shared" si="215"/>
        <v/>
      </c>
      <c r="BQ245" s="57" t="s">
        <v>0</v>
      </c>
      <c r="BR245" s="95" t="str">
        <f t="shared" si="216"/>
        <v/>
      </c>
      <c r="BS245" s="57" t="s">
        <v>0</v>
      </c>
      <c r="BT245" s="23" t="str">
        <f>IF(OR(BB245&lt;&gt;"NEMA",BR245&lt;&gt;""),"","SELECT '"&amp;BA245&amp;"',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5" s="57" t="s">
        <v>0</v>
      </c>
      <c r="BV245" s="172"/>
      <c r="BW245" s="172"/>
      <c r="BX245" s="172"/>
      <c r="BY245" s="57" t="s">
        <v>0</v>
      </c>
      <c r="BZ245" s="62" t="str">
        <f t="shared" si="217"/>
        <v/>
      </c>
      <c r="CA245" s="63" t="str">
        <f t="shared" si="252"/>
        <v/>
      </c>
      <c r="CB245" s="57" t="s">
        <v>0</v>
      </c>
      <c r="CC245" s="62" t="str">
        <f t="shared" si="218"/>
        <v/>
      </c>
      <c r="CD245" s="63" t="str">
        <f t="shared" si="253"/>
        <v/>
      </c>
      <c r="CE245" s="57" t="s">
        <v>0</v>
      </c>
      <c r="CF245" s="62" t="str">
        <f t="shared" si="219"/>
        <v/>
      </c>
      <c r="CG245" s="63" t="str">
        <f t="shared" si="254"/>
        <v/>
      </c>
      <c r="CH245" s="57" t="s">
        <v>0</v>
      </c>
      <c r="CI245" s="68" t="str">
        <f t="shared" si="255"/>
        <v/>
      </c>
      <c r="CJ245" s="86" t="str" cm="1">
        <f t="array" ref="CJ245">IF(CI245="","",INDEX(imePrezime_id,CI245,0))</f>
        <v/>
      </c>
      <c r="CK245" s="63" t="str">
        <f t="shared" si="220"/>
        <v/>
      </c>
      <c r="CL245" s="57" t="s">
        <v>0</v>
      </c>
      <c r="CM245" s="23" t="str">
        <f t="shared" si="221"/>
        <v/>
      </c>
      <c r="CN245" s="57" t="s">
        <v>0</v>
      </c>
      <c r="CO245" s="149"/>
      <c r="CP245" s="57" t="s">
        <v>0</v>
      </c>
      <c r="CQ245" s="62" t="str">
        <f t="shared" si="222"/>
        <v/>
      </c>
      <c r="CR245" s="86" t="str">
        <f>IF(CO245="","",MAX(CR$11:CR244)+1)</f>
        <v/>
      </c>
      <c r="CS245" s="63" t="str">
        <f t="shared" si="223"/>
        <v/>
      </c>
      <c r="CT245" s="57" t="s">
        <v>0</v>
      </c>
      <c r="CU245" s="23" t="str">
        <f t="shared" si="256"/>
        <v/>
      </c>
      <c r="CV245" s="57" t="s">
        <v>0</v>
      </c>
      <c r="CW245" s="72" t="str">
        <f>IF(AND(CG245="NEMA",CK245=""),MAX(CW$11:CW244)+1,"")</f>
        <v/>
      </c>
      <c r="CX245" t="s">
        <v>0</v>
      </c>
      <c r="CY245" s="152" t="str">
        <f t="shared" si="224"/>
        <v>Ž</v>
      </c>
      <c r="CZ245" t="s">
        <v>0</v>
      </c>
      <c r="DA245" s="62" t="str">
        <f t="shared" si="225"/>
        <v/>
      </c>
      <c r="DB245" s="79" t="str">
        <f t="shared" si="226"/>
        <v/>
      </c>
      <c r="DC245" t="s">
        <v>0</v>
      </c>
      <c r="DD245" s="23" t="str">
        <f t="shared" si="257"/>
        <v/>
      </c>
      <c r="DE245" s="57" t="s">
        <v>0</v>
      </c>
      <c r="DF245" s="95" t="str">
        <f t="shared" si="227"/>
        <v/>
      </c>
      <c r="DG245" s="57" t="s">
        <v>0</v>
      </c>
      <c r="DH245" s="68" t="str">
        <f>IF(BZ245="","",MAX(DH$11:DH244)+1)</f>
        <v/>
      </c>
      <c r="DI245" s="86" t="str">
        <f t="shared" si="228"/>
        <v/>
      </c>
      <c r="DJ245" s="86" t="str">
        <f t="shared" si="258"/>
        <v/>
      </c>
      <c r="DK245" s="86" t="str">
        <f t="shared" si="229"/>
        <v/>
      </c>
      <c r="DL245" s="86" t="str">
        <f t="shared" si="230"/>
        <v/>
      </c>
      <c r="DM245" s="86" t="str">
        <f t="shared" si="231"/>
        <v/>
      </c>
      <c r="DN245" s="86" t="str">
        <f t="shared" si="259"/>
        <v/>
      </c>
      <c r="DO245" s="86"/>
      <c r="DP245" s="86"/>
      <c r="DQ245" s="86"/>
      <c r="DR245" s="63" t="e">
        <f>IF(#REF!="","",#REF!)</f>
        <v>#REF!</v>
      </c>
      <c r="DS245" s="57" t="s">
        <v>0</v>
      </c>
    </row>
    <row r="246" spans="1:123" x14ac:dyDescent="0.25">
      <c r="A246" t="s">
        <v>0</v>
      </c>
      <c r="B246" s="62" t="str">
        <f>IF(csv!E237="","",csv!S237)</f>
        <v/>
      </c>
      <c r="C246" s="36" t="s">
        <v>0</v>
      </c>
      <c r="D246" s="36" t="str">
        <f>IF(csv!E237="","",csv!E237)</f>
        <v/>
      </c>
      <c r="E246" s="36" t="str">
        <f>IF(csv!D237="","",csv!D237)</f>
        <v/>
      </c>
      <c r="F246" s="36" t="s">
        <v>0</v>
      </c>
      <c r="G246" s="86" t="str">
        <f>IF(csv!L237="","",csv!L237)</f>
        <v/>
      </c>
      <c r="H246" s="86" t="str">
        <f>IF(csv!M237="","",csv!M237)</f>
        <v/>
      </c>
      <c r="I246" s="36" t="s">
        <v>0</v>
      </c>
      <c r="J246" s="36" t="str">
        <f>IF(csv!O237="","",csv!O237)</f>
        <v/>
      </c>
      <c r="K246" s="36" t="str">
        <f>IF(csv!P237="","",csv!P237)</f>
        <v/>
      </c>
      <c r="L246" s="36" t="s">
        <v>0</v>
      </c>
      <c r="M246" s="79" t="str">
        <f>IF(csv!Q237="","",csv!Q237)</f>
        <v/>
      </c>
      <c r="N246" s="57" t="s">
        <v>0</v>
      </c>
      <c r="O246" s="62" t="str">
        <f>IF(csv!E237="","",csv!S237)</f>
        <v/>
      </c>
      <c r="P246" s="86" t="str">
        <f>IF(O246="","",IF(COUNTIF(O$11:O245,O246)=0,P245+1,P245))</f>
        <v/>
      </c>
      <c r="Q246" s="102" t="str">
        <f t="shared" si="206"/>
        <v/>
      </c>
      <c r="R246" s="103" t="str" cm="1">
        <f t="array" ref="R246">IF(S246="","",INDEX(natjecanjeStaze_naziv,MATCH(S246,natjecanjeStaze_stazaId,0)))</f>
        <v/>
      </c>
      <c r="S246" s="63" t="str">
        <f t="shared" si="207"/>
        <v/>
      </c>
      <c r="T246" s="57" t="s">
        <v>0</v>
      </c>
      <c r="U246" s="191" t="str">
        <f t="shared" si="208"/>
        <v/>
      </c>
      <c r="V246" s="57" t="s">
        <v>0</v>
      </c>
      <c r="W246" s="62" t="str">
        <f t="shared" si="232"/>
        <v/>
      </c>
      <c r="X246" s="86" t="str">
        <f t="shared" si="209"/>
        <v/>
      </c>
      <c r="Y246" s="36" t="str">
        <f t="shared" si="233"/>
        <v/>
      </c>
      <c r="Z246" s="79" t="str">
        <f>IF(Y246="","",MAX(Z$11:Z245)+1)</f>
        <v/>
      </c>
      <c r="AA246" s="57" t="s">
        <v>0</v>
      </c>
      <c r="AB246" s="149"/>
      <c r="AC246" s="57" t="s">
        <v>0</v>
      </c>
      <c r="AD246" s="23" t="str">
        <f t="shared" si="234"/>
        <v/>
      </c>
      <c r="AE246" s="57" t="s">
        <v>0</v>
      </c>
      <c r="AF246" s="191" t="str">
        <f t="shared" si="235"/>
        <v/>
      </c>
      <c r="AG246" s="57" t="s">
        <v>0</v>
      </c>
      <c r="AH246" s="62" t="str">
        <f t="shared" si="236"/>
        <v/>
      </c>
      <c r="AI246" s="36" t="str">
        <f t="shared" si="237"/>
        <v/>
      </c>
      <c r="AJ246" s="86" t="str">
        <f t="shared" si="210"/>
        <v/>
      </c>
      <c r="AK246" s="36" t="str" cm="1">
        <f t="array" ref="AK246">IF(AJ246="",""&amp;AI246,IF(AJ246="NEMA",AI246,INDEX(klub_naziv,MATCH(INDEX(klubAlias_klubId,AJ246),klub_id,0))))</f>
        <v/>
      </c>
      <c r="AL246" s="36" t="str" cm="1">
        <f t="array" ref="AL246">IFERROR(INDEX(registarNatjecatelji,CG246,4),"")</f>
        <v/>
      </c>
      <c r="AM246" s="105" t="str">
        <f t="shared" si="238"/>
        <v/>
      </c>
      <c r="AN246" s="79" t="str">
        <f t="shared" si="239"/>
        <v/>
      </c>
      <c r="AO246" s="57" t="s">
        <v>0</v>
      </c>
      <c r="AP246" s="95" t="str">
        <f>IF(AJ246&lt;&gt;"NEMA","",IF(IFERROR(MATCH(AI246,AI$11:AI245,0),0)&lt;&gt;0,"",AI246))</f>
        <v/>
      </c>
      <c r="AQ246" s="57" t="s">
        <v>0</v>
      </c>
      <c r="AR246" s="149"/>
      <c r="AS246" s="57" t="s">
        <v>0</v>
      </c>
      <c r="AT246" s="62" t="str">
        <f t="shared" si="240"/>
        <v/>
      </c>
      <c r="AU246" s="36" t="str">
        <f>IF(AT246="","",MAX(AU$11:AU245)+1)</f>
        <v/>
      </c>
      <c r="AV246" s="36" t="str">
        <f t="shared" si="241"/>
        <v/>
      </c>
      <c r="AW246" s="36" t="str">
        <f t="shared" si="242"/>
        <v/>
      </c>
      <c r="AX246" s="36" t="str">
        <f>IF(AR246="","",MAX(AX$11:AX245)+1)</f>
        <v/>
      </c>
      <c r="AY246" s="103" t="str">
        <f t="shared" si="243"/>
        <v/>
      </c>
      <c r="AZ246" s="79" t="str">
        <f t="shared" si="244"/>
        <v/>
      </c>
      <c r="BA246" s="57" t="s">
        <v>0</v>
      </c>
      <c r="BB246" s="23" t="str">
        <f t="shared" si="245"/>
        <v/>
      </c>
      <c r="BC246" s="57" t="s">
        <v>0</v>
      </c>
      <c r="BD246" s="191" t="str">
        <f t="shared" si="246"/>
        <v/>
      </c>
      <c r="BE246" s="57" t="s">
        <v>0</v>
      </c>
      <c r="BF246" s="68" t="str">
        <f t="shared" si="247"/>
        <v/>
      </c>
      <c r="BG246" s="102" t="str">
        <f t="shared" si="248"/>
        <v/>
      </c>
      <c r="BH246" s="238" t="str">
        <f t="shared" si="249"/>
        <v/>
      </c>
      <c r="BI246" s="239" t="str">
        <f t="shared" si="211"/>
        <v/>
      </c>
      <c r="BJ246" s="57" t="s">
        <v>0</v>
      </c>
      <c r="BK246" s="62" t="str">
        <f t="shared" si="250"/>
        <v/>
      </c>
      <c r="BL246" s="36" t="str">
        <f t="shared" si="251"/>
        <v/>
      </c>
      <c r="BM246" s="86" t="str">
        <f t="shared" si="212"/>
        <v/>
      </c>
      <c r="BN246" s="86" t="str">
        <f t="shared" si="213"/>
        <v/>
      </c>
      <c r="BO246" s="36" t="str">
        <f t="shared" si="214"/>
        <v/>
      </c>
      <c r="BP246" s="79" t="str">
        <f t="shared" si="215"/>
        <v/>
      </c>
      <c r="BQ246" s="57" t="s">
        <v>0</v>
      </c>
      <c r="BR246" s="95" t="str">
        <f t="shared" si="216"/>
        <v/>
      </c>
      <c r="BS246" s="57" t="s">
        <v>0</v>
      </c>
      <c r="BT246" s="23" t="str">
        <f>IF(OR(BB246&lt;&gt;"NEMA",BR246&lt;&gt;""),"","SELECT '"&amp;BA246&amp;"',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6" s="57" t="s">
        <v>0</v>
      </c>
      <c r="BV246" s="172"/>
      <c r="BW246" s="172"/>
      <c r="BX246" s="172"/>
      <c r="BY246" s="57" t="s">
        <v>0</v>
      </c>
      <c r="BZ246" s="62" t="str">
        <f t="shared" si="217"/>
        <v/>
      </c>
      <c r="CA246" s="63" t="str">
        <f t="shared" si="252"/>
        <v/>
      </c>
      <c r="CB246" s="57" t="s">
        <v>0</v>
      </c>
      <c r="CC246" s="62" t="str">
        <f t="shared" si="218"/>
        <v/>
      </c>
      <c r="CD246" s="63" t="str">
        <f t="shared" si="253"/>
        <v/>
      </c>
      <c r="CE246" s="57" t="s">
        <v>0</v>
      </c>
      <c r="CF246" s="62" t="str">
        <f t="shared" si="219"/>
        <v/>
      </c>
      <c r="CG246" s="63" t="str">
        <f t="shared" si="254"/>
        <v/>
      </c>
      <c r="CH246" s="57" t="s">
        <v>0</v>
      </c>
      <c r="CI246" s="68" t="str">
        <f t="shared" si="255"/>
        <v/>
      </c>
      <c r="CJ246" s="86" t="str" cm="1">
        <f t="array" ref="CJ246">IF(CI246="","",INDEX(imePrezime_id,CI246,0))</f>
        <v/>
      </c>
      <c r="CK246" s="63" t="str">
        <f t="shared" si="220"/>
        <v/>
      </c>
      <c r="CL246" s="57" t="s">
        <v>0</v>
      </c>
      <c r="CM246" s="23" t="str">
        <f t="shared" si="221"/>
        <v/>
      </c>
      <c r="CN246" s="57" t="s">
        <v>0</v>
      </c>
      <c r="CO246" s="149"/>
      <c r="CP246" s="57" t="s">
        <v>0</v>
      </c>
      <c r="CQ246" s="62" t="str">
        <f t="shared" si="222"/>
        <v/>
      </c>
      <c r="CR246" s="86" t="str">
        <f>IF(CO246="","",MAX(CR$11:CR245)+1)</f>
        <v/>
      </c>
      <c r="CS246" s="63" t="str">
        <f t="shared" si="223"/>
        <v/>
      </c>
      <c r="CT246" s="57" t="s">
        <v>0</v>
      </c>
      <c r="CU246" s="23" t="str">
        <f t="shared" si="256"/>
        <v/>
      </c>
      <c r="CV246" s="57" t="s">
        <v>0</v>
      </c>
      <c r="CW246" s="72" t="str">
        <f>IF(AND(CG246="NEMA",CK246=""),MAX(CW$11:CW245)+1,"")</f>
        <v/>
      </c>
      <c r="CX246" t="s">
        <v>0</v>
      </c>
      <c r="CY246" s="152" t="str">
        <f t="shared" si="224"/>
        <v/>
      </c>
      <c r="CZ246" t="s">
        <v>0</v>
      </c>
      <c r="DA246" s="62" t="str">
        <f t="shared" si="225"/>
        <v/>
      </c>
      <c r="DB246" s="79" t="str">
        <f t="shared" si="226"/>
        <v/>
      </c>
      <c r="DC246" t="s">
        <v>0</v>
      </c>
      <c r="DD246" s="23" t="str">
        <f t="shared" si="257"/>
        <v/>
      </c>
      <c r="DE246" s="57" t="s">
        <v>0</v>
      </c>
      <c r="DF246" s="95" t="str">
        <f t="shared" si="227"/>
        <v/>
      </c>
      <c r="DG246" s="57" t="s">
        <v>0</v>
      </c>
      <c r="DH246" s="68" t="str">
        <f>IF(BZ246="","",MAX(DH$11:DH245)+1)</f>
        <v/>
      </c>
      <c r="DI246" s="86" t="str">
        <f t="shared" si="228"/>
        <v/>
      </c>
      <c r="DJ246" s="86" t="str">
        <f t="shared" si="258"/>
        <v/>
      </c>
      <c r="DK246" s="86" t="str">
        <f t="shared" si="229"/>
        <v/>
      </c>
      <c r="DL246" s="86" t="str">
        <f t="shared" si="230"/>
        <v/>
      </c>
      <c r="DM246" s="86" t="str">
        <f t="shared" si="231"/>
        <v/>
      </c>
      <c r="DN246" s="86" t="str">
        <f t="shared" si="259"/>
        <v/>
      </c>
      <c r="DO246" s="86"/>
      <c r="DP246" s="86"/>
      <c r="DQ246" s="86"/>
      <c r="DR246" s="63" t="e">
        <f>IF(#REF!="","",#REF!)</f>
        <v>#REF!</v>
      </c>
      <c r="DS246" s="57" t="s">
        <v>0</v>
      </c>
    </row>
    <row r="247" spans="1:123" x14ac:dyDescent="0.25">
      <c r="A247" t="s">
        <v>0</v>
      </c>
      <c r="B247" s="62" t="str">
        <f>IF(csv!E238="","",csv!S238)</f>
        <v/>
      </c>
      <c r="C247" s="36" t="s">
        <v>0</v>
      </c>
      <c r="D247" s="36" t="str">
        <f>IF(csv!E238="","",csv!E238)</f>
        <v/>
      </c>
      <c r="E247" s="36" t="str">
        <f>IF(csv!D238="","",csv!D238)</f>
        <v/>
      </c>
      <c r="F247" s="36" t="s">
        <v>0</v>
      </c>
      <c r="G247" s="86" t="str">
        <f>IF(csv!L238="","",csv!L238)</f>
        <v/>
      </c>
      <c r="H247" s="86" t="str">
        <f>IF(csv!M238="","",csv!M238)</f>
        <v/>
      </c>
      <c r="I247" s="36" t="s">
        <v>0</v>
      </c>
      <c r="J247" s="36" t="str">
        <f>IF(csv!O238="","",csv!O238)</f>
        <v/>
      </c>
      <c r="K247" s="36" t="str">
        <f>IF(csv!P238="","",csv!P238)</f>
        <v/>
      </c>
      <c r="L247" s="36" t="s">
        <v>0</v>
      </c>
      <c r="M247" s="79" t="str">
        <f>IF(csv!Q238="","",csv!Q238)</f>
        <v/>
      </c>
      <c r="N247" s="57" t="s">
        <v>0</v>
      </c>
      <c r="O247" s="62" t="str">
        <f>IF(csv!E238="","",csv!S238)</f>
        <v/>
      </c>
      <c r="P247" s="86" t="str">
        <f>IF(O247="","",IF(COUNTIF(O$11:O246,O247)=0,P246+1,P246))</f>
        <v/>
      </c>
      <c r="Q247" s="102" t="str">
        <f t="shared" si="206"/>
        <v/>
      </c>
      <c r="R247" s="103" t="str" cm="1">
        <f t="array" ref="R247">IF(S247="","",INDEX(natjecanjeStaze_naziv,MATCH(S247,natjecanjeStaze_stazaId,0)))</f>
        <v/>
      </c>
      <c r="S247" s="63" t="str">
        <f t="shared" si="207"/>
        <v/>
      </c>
      <c r="T247" s="57" t="s">
        <v>0</v>
      </c>
      <c r="U247" s="191" t="str">
        <f t="shared" si="208"/>
        <v/>
      </c>
      <c r="V247" s="57" t="s">
        <v>0</v>
      </c>
      <c r="W247" s="62" t="str">
        <f t="shared" si="232"/>
        <v/>
      </c>
      <c r="X247" s="86" t="str">
        <f t="shared" si="209"/>
        <v/>
      </c>
      <c r="Y247" s="36" t="str">
        <f t="shared" si="233"/>
        <v/>
      </c>
      <c r="Z247" s="79" t="str">
        <f>IF(Y247="","",MAX(Z$11:Z246)+1)</f>
        <v/>
      </c>
      <c r="AA247" s="57" t="s">
        <v>0</v>
      </c>
      <c r="AB247" s="149"/>
      <c r="AC247" s="57" t="s">
        <v>0</v>
      </c>
      <c r="AD247" s="23" t="str">
        <f t="shared" si="234"/>
        <v/>
      </c>
      <c r="AE247" s="57" t="s">
        <v>0</v>
      </c>
      <c r="AF247" s="191" t="str">
        <f t="shared" si="235"/>
        <v/>
      </c>
      <c r="AG247" s="57" t="s">
        <v>0</v>
      </c>
      <c r="AH247" s="62" t="str">
        <f t="shared" si="236"/>
        <v/>
      </c>
      <c r="AI247" s="36" t="str">
        <f t="shared" si="237"/>
        <v/>
      </c>
      <c r="AJ247" s="86" t="str">
        <f t="shared" si="210"/>
        <v/>
      </c>
      <c r="AK247" s="36" t="str" cm="1">
        <f t="array" ref="AK247">IF(AJ247="",""&amp;AI247,IF(AJ247="NEMA",AI247,INDEX(klub_naziv,MATCH(INDEX(klubAlias_klubId,AJ247),klub_id,0))))</f>
        <v/>
      </c>
      <c r="AL247" s="36" t="str" cm="1">
        <f t="array" ref="AL247">IFERROR(INDEX(registarNatjecatelji,CG247,4),"")</f>
        <v/>
      </c>
      <c r="AM247" s="105" t="str">
        <f t="shared" si="238"/>
        <v/>
      </c>
      <c r="AN247" s="79" t="str">
        <f t="shared" si="239"/>
        <v/>
      </c>
      <c r="AO247" s="57" t="s">
        <v>0</v>
      </c>
      <c r="AP247" s="95" t="str">
        <f>IF(AJ247&lt;&gt;"NEMA","",IF(IFERROR(MATCH(AI247,AI$11:AI246,0),0)&lt;&gt;0,"",AI247))</f>
        <v/>
      </c>
      <c r="AQ247" s="57" t="s">
        <v>0</v>
      </c>
      <c r="AR247" s="149"/>
      <c r="AS247" s="57" t="s">
        <v>0</v>
      </c>
      <c r="AT247" s="62" t="str">
        <f t="shared" si="240"/>
        <v/>
      </c>
      <c r="AU247" s="36" t="str">
        <f>IF(AT247="","",MAX(AU$11:AU246)+1)</f>
        <v/>
      </c>
      <c r="AV247" s="36" t="str">
        <f t="shared" si="241"/>
        <v/>
      </c>
      <c r="AW247" s="36" t="str">
        <f t="shared" si="242"/>
        <v/>
      </c>
      <c r="AX247" s="36" t="str">
        <f>IF(AR247="","",MAX(AX$11:AX246)+1)</f>
        <v/>
      </c>
      <c r="AY247" s="103" t="str">
        <f t="shared" si="243"/>
        <v/>
      </c>
      <c r="AZ247" s="79" t="str">
        <f t="shared" si="244"/>
        <v/>
      </c>
      <c r="BA247" s="57" t="s">
        <v>0</v>
      </c>
      <c r="BB247" s="23" t="str">
        <f t="shared" si="245"/>
        <v/>
      </c>
      <c r="BC247" s="57" t="s">
        <v>0</v>
      </c>
      <c r="BD247" s="191" t="str">
        <f t="shared" si="246"/>
        <v/>
      </c>
      <c r="BE247" s="57" t="s">
        <v>0</v>
      </c>
      <c r="BF247" s="68" t="str">
        <f t="shared" si="247"/>
        <v/>
      </c>
      <c r="BG247" s="102" t="str">
        <f t="shared" si="248"/>
        <v/>
      </c>
      <c r="BH247" s="238" t="str">
        <f t="shared" si="249"/>
        <v/>
      </c>
      <c r="BI247" s="239" t="str">
        <f t="shared" si="211"/>
        <v/>
      </c>
      <c r="BJ247" s="57" t="s">
        <v>0</v>
      </c>
      <c r="BK247" s="62" t="str">
        <f t="shared" si="250"/>
        <v/>
      </c>
      <c r="BL247" s="36" t="str">
        <f t="shared" si="251"/>
        <v/>
      </c>
      <c r="BM247" s="86" t="str">
        <f t="shared" si="212"/>
        <v/>
      </c>
      <c r="BN247" s="86" t="str">
        <f t="shared" si="213"/>
        <v/>
      </c>
      <c r="BO247" s="36" t="str">
        <f t="shared" si="214"/>
        <v/>
      </c>
      <c r="BP247" s="79" t="str">
        <f t="shared" si="215"/>
        <v/>
      </c>
      <c r="BQ247" s="57" t="s">
        <v>0</v>
      </c>
      <c r="BR247" s="95" t="str">
        <f t="shared" si="216"/>
        <v/>
      </c>
      <c r="BS247" s="57" t="s">
        <v>0</v>
      </c>
      <c r="BT247" s="23" t="str">
        <f>IF(OR(BB247&lt;&gt;"NEMA",BR247&lt;&gt;""),"","SELECT '"&amp;BA247&amp;"',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7" s="57" t="s">
        <v>0</v>
      </c>
      <c r="BV247" s="172"/>
      <c r="BW247" s="172"/>
      <c r="BX247" s="172"/>
      <c r="BY247" s="57" t="s">
        <v>0</v>
      </c>
      <c r="BZ247" s="62" t="str">
        <f t="shared" si="217"/>
        <v/>
      </c>
      <c r="CA247" s="63" t="str">
        <f t="shared" si="252"/>
        <v/>
      </c>
      <c r="CB247" s="57" t="s">
        <v>0</v>
      </c>
      <c r="CC247" s="62" t="str">
        <f t="shared" si="218"/>
        <v/>
      </c>
      <c r="CD247" s="63" t="str">
        <f t="shared" si="253"/>
        <v/>
      </c>
      <c r="CE247" s="57" t="s">
        <v>0</v>
      </c>
      <c r="CF247" s="62" t="str">
        <f t="shared" si="219"/>
        <v/>
      </c>
      <c r="CG247" s="63" t="str">
        <f t="shared" si="254"/>
        <v/>
      </c>
      <c r="CH247" s="57" t="s">
        <v>0</v>
      </c>
      <c r="CI247" s="68" t="str">
        <f t="shared" si="255"/>
        <v/>
      </c>
      <c r="CJ247" s="86" t="str" cm="1">
        <f t="array" ref="CJ247">IF(CI247="","",INDEX(imePrezime_id,CI247,0))</f>
        <v/>
      </c>
      <c r="CK247" s="63" t="str">
        <f t="shared" si="220"/>
        <v/>
      </c>
      <c r="CL247" s="57" t="s">
        <v>0</v>
      </c>
      <c r="CM247" s="23" t="str">
        <f t="shared" si="221"/>
        <v/>
      </c>
      <c r="CN247" s="57" t="s">
        <v>0</v>
      </c>
      <c r="CO247" s="149"/>
      <c r="CP247" s="57" t="s">
        <v>0</v>
      </c>
      <c r="CQ247" s="62" t="str">
        <f t="shared" si="222"/>
        <v/>
      </c>
      <c r="CR247" s="86" t="str">
        <f>IF(CO247="","",MAX(CR$11:CR246)+1)</f>
        <v/>
      </c>
      <c r="CS247" s="63" t="str">
        <f t="shared" si="223"/>
        <v/>
      </c>
      <c r="CT247" s="57" t="s">
        <v>0</v>
      </c>
      <c r="CU247" s="23" t="str">
        <f t="shared" si="256"/>
        <v/>
      </c>
      <c r="CV247" s="57" t="s">
        <v>0</v>
      </c>
      <c r="CW247" s="72" t="str">
        <f>IF(AND(CG247="NEMA",CK247=""),MAX(CW$11:CW246)+1,"")</f>
        <v/>
      </c>
      <c r="CX247" t="s">
        <v>0</v>
      </c>
      <c r="CY247" s="152" t="str">
        <f t="shared" si="224"/>
        <v/>
      </c>
      <c r="CZ247" t="s">
        <v>0</v>
      </c>
      <c r="DA247" s="62" t="str">
        <f t="shared" si="225"/>
        <v/>
      </c>
      <c r="DB247" s="79" t="str">
        <f t="shared" si="226"/>
        <v/>
      </c>
      <c r="DC247" t="s">
        <v>0</v>
      </c>
      <c r="DD247" s="23" t="str">
        <f t="shared" si="257"/>
        <v/>
      </c>
      <c r="DE247" s="57" t="s">
        <v>0</v>
      </c>
      <c r="DF247" s="95" t="str">
        <f t="shared" si="227"/>
        <v/>
      </c>
      <c r="DG247" s="57" t="s">
        <v>0</v>
      </c>
      <c r="DH247" s="68" t="str">
        <f>IF(BZ247="","",MAX(DH$11:DH246)+1)</f>
        <v/>
      </c>
      <c r="DI247" s="86" t="str">
        <f t="shared" si="228"/>
        <v/>
      </c>
      <c r="DJ247" s="86" t="str">
        <f t="shared" si="258"/>
        <v/>
      </c>
      <c r="DK247" s="86" t="str">
        <f t="shared" si="229"/>
        <v/>
      </c>
      <c r="DL247" s="86" t="str">
        <f t="shared" si="230"/>
        <v/>
      </c>
      <c r="DM247" s="86" t="str">
        <f t="shared" si="231"/>
        <v/>
      </c>
      <c r="DN247" s="86" t="str">
        <f t="shared" si="259"/>
        <v/>
      </c>
      <c r="DO247" s="86"/>
      <c r="DP247" s="86"/>
      <c r="DQ247" s="86"/>
      <c r="DR247" s="63" t="e">
        <f>IF(#REF!="","",#REF!)</f>
        <v>#REF!</v>
      </c>
      <c r="DS247" s="57" t="s">
        <v>0</v>
      </c>
    </row>
    <row r="248" spans="1:123" x14ac:dyDescent="0.25">
      <c r="A248" t="s">
        <v>0</v>
      </c>
      <c r="B248" s="62" t="str">
        <f>IF(csv!E239="","",csv!S239)</f>
        <v/>
      </c>
      <c r="C248" s="36" t="s">
        <v>0</v>
      </c>
      <c r="D248" s="36" t="str">
        <f>IF(csv!E239="","",csv!E239)</f>
        <v/>
      </c>
      <c r="E248" s="36" t="str">
        <f>IF(csv!D239="","",csv!D239)</f>
        <v/>
      </c>
      <c r="F248" s="36" t="s">
        <v>0</v>
      </c>
      <c r="G248" s="86" t="str">
        <f>IF(csv!L239="","",csv!L239)</f>
        <v/>
      </c>
      <c r="H248" s="86" t="str">
        <f>IF(csv!M239="","",csv!M239)</f>
        <v/>
      </c>
      <c r="I248" s="36" t="s">
        <v>0</v>
      </c>
      <c r="J248" s="36" t="str">
        <f>IF(csv!O239="","",csv!O239)</f>
        <v/>
      </c>
      <c r="K248" s="36" t="str">
        <f>IF(csv!P239="","",csv!P239)</f>
        <v/>
      </c>
      <c r="L248" s="36" t="s">
        <v>0</v>
      </c>
      <c r="M248" s="79" t="str">
        <f>IF(csv!Q239="","",csv!Q239)</f>
        <v/>
      </c>
      <c r="N248" s="57" t="s">
        <v>0</v>
      </c>
      <c r="O248" s="62" t="str">
        <f>IF(csv!E239="","",csv!S239)</f>
        <v/>
      </c>
      <c r="P248" s="86" t="str">
        <f>IF(O248="","",IF(COUNTIF(O$11:O247,O248)=0,P247+1,P247))</f>
        <v/>
      </c>
      <c r="Q248" s="102" t="str">
        <f t="shared" si="206"/>
        <v/>
      </c>
      <c r="R248" s="103" t="str" cm="1">
        <f t="array" ref="R248">IF(S248="","",INDEX(natjecanjeStaze_naziv,MATCH(S248,natjecanjeStaze_stazaId,0)))</f>
        <v/>
      </c>
      <c r="S248" s="63" t="str">
        <f t="shared" si="207"/>
        <v/>
      </c>
      <c r="T248" s="57" t="s">
        <v>0</v>
      </c>
      <c r="U248" s="191" t="str">
        <f t="shared" si="208"/>
        <v/>
      </c>
      <c r="V248" s="57" t="s">
        <v>0</v>
      </c>
      <c r="W248" s="62" t="str">
        <f t="shared" si="232"/>
        <v/>
      </c>
      <c r="X248" s="86" t="str">
        <f t="shared" si="209"/>
        <v/>
      </c>
      <c r="Y248" s="36" t="str">
        <f t="shared" si="233"/>
        <v/>
      </c>
      <c r="Z248" s="79" t="str">
        <f>IF(Y248="","",MAX(Z$11:Z247)+1)</f>
        <v/>
      </c>
      <c r="AA248" s="57" t="s">
        <v>0</v>
      </c>
      <c r="AB248" s="149"/>
      <c r="AC248" s="57" t="s">
        <v>0</v>
      </c>
      <c r="AD248" s="23" t="str">
        <f t="shared" si="234"/>
        <v/>
      </c>
      <c r="AE248" s="57" t="s">
        <v>0</v>
      </c>
      <c r="AF248" s="191" t="str">
        <f t="shared" si="235"/>
        <v/>
      </c>
      <c r="AG248" s="57" t="s">
        <v>0</v>
      </c>
      <c r="AH248" s="62" t="str">
        <f t="shared" si="236"/>
        <v/>
      </c>
      <c r="AI248" s="36" t="str">
        <f t="shared" si="237"/>
        <v/>
      </c>
      <c r="AJ248" s="86" t="str">
        <f t="shared" si="210"/>
        <v/>
      </c>
      <c r="AK248" s="36" t="str" cm="1">
        <f t="array" ref="AK248">IF(AJ248="",""&amp;AI248,IF(AJ248="NEMA",AI248,INDEX(klub_naziv,MATCH(INDEX(klubAlias_klubId,AJ248),klub_id,0))))</f>
        <v/>
      </c>
      <c r="AL248" s="36" t="str" cm="1">
        <f t="array" ref="AL248">IFERROR(INDEX(registarNatjecatelji,CG248,4),"")</f>
        <v/>
      </c>
      <c r="AM248" s="105" t="str">
        <f t="shared" si="238"/>
        <v/>
      </c>
      <c r="AN248" s="79" t="str">
        <f t="shared" si="239"/>
        <v/>
      </c>
      <c r="AO248" s="57" t="s">
        <v>0</v>
      </c>
      <c r="AP248" s="95" t="str">
        <f>IF(AJ248&lt;&gt;"NEMA","",IF(IFERROR(MATCH(AI248,AI$11:AI247,0),0)&lt;&gt;0,"",AI248))</f>
        <v/>
      </c>
      <c r="AQ248" s="57" t="s">
        <v>0</v>
      </c>
      <c r="AR248" s="149"/>
      <c r="AS248" s="57" t="s">
        <v>0</v>
      </c>
      <c r="AT248" s="62" t="str">
        <f t="shared" si="240"/>
        <v/>
      </c>
      <c r="AU248" s="36" t="str">
        <f>IF(AT248="","",MAX(AU$11:AU247)+1)</f>
        <v/>
      </c>
      <c r="AV248" s="36" t="str">
        <f t="shared" si="241"/>
        <v/>
      </c>
      <c r="AW248" s="36" t="str">
        <f t="shared" si="242"/>
        <v/>
      </c>
      <c r="AX248" s="36" t="str">
        <f>IF(AR248="","",MAX(AX$11:AX247)+1)</f>
        <v/>
      </c>
      <c r="AY248" s="103" t="str">
        <f t="shared" si="243"/>
        <v/>
      </c>
      <c r="AZ248" s="79" t="str">
        <f t="shared" si="244"/>
        <v/>
      </c>
      <c r="BA248" s="57" t="s">
        <v>0</v>
      </c>
      <c r="BB248" s="23" t="str">
        <f t="shared" si="245"/>
        <v/>
      </c>
      <c r="BC248" s="57" t="s">
        <v>0</v>
      </c>
      <c r="BD248" s="191" t="str">
        <f t="shared" si="246"/>
        <v/>
      </c>
      <c r="BE248" s="57" t="s">
        <v>0</v>
      </c>
      <c r="BF248" s="68" t="str">
        <f t="shared" si="247"/>
        <v/>
      </c>
      <c r="BG248" s="102" t="str">
        <f t="shared" si="248"/>
        <v/>
      </c>
      <c r="BH248" s="238" t="str">
        <f t="shared" si="249"/>
        <v/>
      </c>
      <c r="BI248" s="239" t="str">
        <f t="shared" si="211"/>
        <v/>
      </c>
      <c r="BJ248" s="57" t="s">
        <v>0</v>
      </c>
      <c r="BK248" s="62" t="str">
        <f t="shared" si="250"/>
        <v/>
      </c>
      <c r="BL248" s="36" t="str">
        <f t="shared" si="251"/>
        <v/>
      </c>
      <c r="BM248" s="86" t="str">
        <f t="shared" si="212"/>
        <v/>
      </c>
      <c r="BN248" s="86" t="str">
        <f t="shared" si="213"/>
        <v/>
      </c>
      <c r="BO248" s="36" t="str">
        <f t="shared" si="214"/>
        <v/>
      </c>
      <c r="BP248" s="79" t="str">
        <f t="shared" si="215"/>
        <v/>
      </c>
      <c r="BQ248" s="57" t="s">
        <v>0</v>
      </c>
      <c r="BR248" s="95" t="str">
        <f t="shared" si="216"/>
        <v/>
      </c>
      <c r="BS248" s="57" t="s">
        <v>0</v>
      </c>
      <c r="BT248" s="23" t="str">
        <f>IF(OR(BB248&lt;&gt;"NEMA",BR248&lt;&gt;""),"","SELECT '"&amp;BA248&amp;"',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8" s="57" t="s">
        <v>0</v>
      </c>
      <c r="BV248" s="172"/>
      <c r="BW248" s="172"/>
      <c r="BX248" s="172"/>
      <c r="BY248" s="57" t="s">
        <v>0</v>
      </c>
      <c r="BZ248" s="62" t="str">
        <f t="shared" si="217"/>
        <v/>
      </c>
      <c r="CA248" s="63" t="str">
        <f t="shared" si="252"/>
        <v/>
      </c>
      <c r="CB248" s="57" t="s">
        <v>0</v>
      </c>
      <c r="CC248" s="62" t="str">
        <f t="shared" si="218"/>
        <v/>
      </c>
      <c r="CD248" s="63" t="str">
        <f t="shared" si="253"/>
        <v/>
      </c>
      <c r="CE248" s="57" t="s">
        <v>0</v>
      </c>
      <c r="CF248" s="62" t="str">
        <f t="shared" si="219"/>
        <v/>
      </c>
      <c r="CG248" s="63" t="str">
        <f t="shared" si="254"/>
        <v/>
      </c>
      <c r="CH248" s="57" t="s">
        <v>0</v>
      </c>
      <c r="CI248" s="68" t="str">
        <f t="shared" si="255"/>
        <v/>
      </c>
      <c r="CJ248" s="86" t="str" cm="1">
        <f t="array" ref="CJ248">IF(CI248="","",INDEX(imePrezime_id,CI248,0))</f>
        <v/>
      </c>
      <c r="CK248" s="63" t="str">
        <f t="shared" si="220"/>
        <v/>
      </c>
      <c r="CL248" s="57" t="s">
        <v>0</v>
      </c>
      <c r="CM248" s="23" t="str">
        <f t="shared" si="221"/>
        <v/>
      </c>
      <c r="CN248" s="57" t="s">
        <v>0</v>
      </c>
      <c r="CO248" s="149"/>
      <c r="CP248" s="57" t="s">
        <v>0</v>
      </c>
      <c r="CQ248" s="62" t="str">
        <f t="shared" si="222"/>
        <v/>
      </c>
      <c r="CR248" s="86" t="str">
        <f>IF(CO248="","",MAX(CR$11:CR247)+1)</f>
        <v/>
      </c>
      <c r="CS248" s="63" t="str">
        <f t="shared" si="223"/>
        <v/>
      </c>
      <c r="CT248" s="57" t="s">
        <v>0</v>
      </c>
      <c r="CU248" s="23" t="str">
        <f t="shared" si="256"/>
        <v/>
      </c>
      <c r="CV248" s="57" t="s">
        <v>0</v>
      </c>
      <c r="CW248" s="72" t="str">
        <f>IF(AND(CG248="NEMA",CK248=""),MAX(CW$11:CW247)+1,"")</f>
        <v/>
      </c>
      <c r="CX248" t="s">
        <v>0</v>
      </c>
      <c r="CY248" s="152" t="str">
        <f t="shared" si="224"/>
        <v/>
      </c>
      <c r="CZ248" t="s">
        <v>0</v>
      </c>
      <c r="DA248" s="62" t="str">
        <f t="shared" si="225"/>
        <v/>
      </c>
      <c r="DB248" s="79" t="str">
        <f t="shared" si="226"/>
        <v/>
      </c>
      <c r="DC248" t="s">
        <v>0</v>
      </c>
      <c r="DD248" s="23" t="str">
        <f t="shared" si="257"/>
        <v/>
      </c>
      <c r="DE248" s="57" t="s">
        <v>0</v>
      </c>
      <c r="DF248" s="95" t="str">
        <f t="shared" si="227"/>
        <v/>
      </c>
      <c r="DG248" s="57" t="s">
        <v>0</v>
      </c>
      <c r="DH248" s="68" t="str">
        <f>IF(BZ248="","",MAX(DH$11:DH247)+1)</f>
        <v/>
      </c>
      <c r="DI248" s="86" t="str">
        <f t="shared" si="228"/>
        <v/>
      </c>
      <c r="DJ248" s="86" t="str">
        <f t="shared" si="258"/>
        <v/>
      </c>
      <c r="DK248" s="86" t="str">
        <f t="shared" si="229"/>
        <v/>
      </c>
      <c r="DL248" s="86" t="str">
        <f t="shared" si="230"/>
        <v/>
      </c>
      <c r="DM248" s="86" t="str">
        <f t="shared" si="231"/>
        <v/>
      </c>
      <c r="DN248" s="86" t="str">
        <f t="shared" si="259"/>
        <v/>
      </c>
      <c r="DO248" s="86"/>
      <c r="DP248" s="86"/>
      <c r="DQ248" s="86"/>
      <c r="DR248" s="63" t="e">
        <f>IF(#REF!="","",#REF!)</f>
        <v>#REF!</v>
      </c>
      <c r="DS248" s="57" t="s">
        <v>0</v>
      </c>
    </row>
    <row r="249" spans="1:123" x14ac:dyDescent="0.25">
      <c r="A249" t="s">
        <v>0</v>
      </c>
      <c r="B249" s="62" t="str">
        <f>IF(csv!E240="","",csv!S240)</f>
        <v/>
      </c>
      <c r="C249" s="36" t="s">
        <v>0</v>
      </c>
      <c r="D249" s="36" t="str">
        <f>IF(csv!E240="","",csv!E240)</f>
        <v/>
      </c>
      <c r="E249" s="36" t="str">
        <f>IF(csv!D240="","",csv!D240)</f>
        <v/>
      </c>
      <c r="F249" s="36" t="s">
        <v>0</v>
      </c>
      <c r="G249" s="86" t="str">
        <f>IF(csv!L240="","",csv!L240)</f>
        <v/>
      </c>
      <c r="H249" s="86" t="str">
        <f>IF(csv!M240="","",csv!M240)</f>
        <v/>
      </c>
      <c r="I249" s="36" t="s">
        <v>0</v>
      </c>
      <c r="J249" s="36" t="str">
        <f>IF(csv!O240="","",csv!O240)</f>
        <v/>
      </c>
      <c r="K249" s="36" t="str">
        <f>IF(csv!P240="","",csv!P240)</f>
        <v/>
      </c>
      <c r="L249" s="36" t="s">
        <v>0</v>
      </c>
      <c r="M249" s="79" t="str">
        <f>IF(csv!Q240="","",csv!Q240)</f>
        <v/>
      </c>
      <c r="N249" s="57" t="s">
        <v>0</v>
      </c>
      <c r="O249" s="62" t="str">
        <f>IF(csv!E240="","",csv!S240)</f>
        <v/>
      </c>
      <c r="P249" s="86" t="str">
        <f>IF(O249="","",IF(COUNTIF(O$11:O248,O249)=0,P248+1,P248))</f>
        <v/>
      </c>
      <c r="Q249" s="102" t="str">
        <f t="shared" si="206"/>
        <v/>
      </c>
      <c r="R249" s="103" t="str" cm="1">
        <f t="array" ref="R249">IF(S249="","",INDEX(natjecanjeStaze_naziv,MATCH(S249,natjecanjeStaze_stazaId,0)))</f>
        <v/>
      </c>
      <c r="S249" s="63" t="str">
        <f t="shared" si="207"/>
        <v/>
      </c>
      <c r="T249" s="57" t="s">
        <v>0</v>
      </c>
      <c r="U249" s="191" t="str">
        <f t="shared" si="208"/>
        <v/>
      </c>
      <c r="V249" s="57" t="s">
        <v>0</v>
      </c>
      <c r="W249" s="62" t="str">
        <f t="shared" si="232"/>
        <v/>
      </c>
      <c r="X249" s="86" t="str">
        <f t="shared" si="209"/>
        <v/>
      </c>
      <c r="Y249" s="36" t="str">
        <f t="shared" si="233"/>
        <v/>
      </c>
      <c r="Z249" s="79" t="str">
        <f>IF(Y249="","",MAX(Z$11:Z248)+1)</f>
        <v/>
      </c>
      <c r="AA249" s="57" t="s">
        <v>0</v>
      </c>
      <c r="AB249" s="149"/>
      <c r="AC249" s="57" t="s">
        <v>0</v>
      </c>
      <c r="AD249" s="23" t="str">
        <f t="shared" si="234"/>
        <v/>
      </c>
      <c r="AE249" s="57" t="s">
        <v>0</v>
      </c>
      <c r="AF249" s="191" t="str">
        <f t="shared" si="235"/>
        <v/>
      </c>
      <c r="AG249" s="57" t="s">
        <v>0</v>
      </c>
      <c r="AH249" s="62" t="str">
        <f t="shared" si="236"/>
        <v/>
      </c>
      <c r="AI249" s="36" t="str">
        <f t="shared" si="237"/>
        <v/>
      </c>
      <c r="AJ249" s="86" t="str">
        <f t="shared" si="210"/>
        <v/>
      </c>
      <c r="AK249" s="36" t="str" cm="1">
        <f t="array" ref="AK249">IF(AJ249="",""&amp;AI249,IF(AJ249="NEMA",AI249,INDEX(klub_naziv,MATCH(INDEX(klubAlias_klubId,AJ249),klub_id,0))))</f>
        <v/>
      </c>
      <c r="AL249" s="36" t="str" cm="1">
        <f t="array" ref="AL249">IFERROR(INDEX(registarNatjecatelji,CG249,4),"")</f>
        <v/>
      </c>
      <c r="AM249" s="105" t="str">
        <f t="shared" si="238"/>
        <v/>
      </c>
      <c r="AN249" s="79" t="str">
        <f t="shared" si="239"/>
        <v/>
      </c>
      <c r="AO249" s="57" t="s">
        <v>0</v>
      </c>
      <c r="AP249" s="95" t="str">
        <f>IF(AJ249&lt;&gt;"NEMA","",IF(IFERROR(MATCH(AI249,AI$11:AI248,0),0)&lt;&gt;0,"",AI249))</f>
        <v/>
      </c>
      <c r="AQ249" s="57" t="s">
        <v>0</v>
      </c>
      <c r="AR249" s="149"/>
      <c r="AS249" s="57" t="s">
        <v>0</v>
      </c>
      <c r="AT249" s="62" t="str">
        <f t="shared" si="240"/>
        <v/>
      </c>
      <c r="AU249" s="36" t="str">
        <f>IF(AT249="","",MAX(AU$11:AU248)+1)</f>
        <v/>
      </c>
      <c r="AV249" s="36" t="str">
        <f t="shared" si="241"/>
        <v/>
      </c>
      <c r="AW249" s="36" t="str">
        <f t="shared" si="242"/>
        <v/>
      </c>
      <c r="AX249" s="36" t="str">
        <f>IF(AR249="","",MAX(AX$11:AX248)+1)</f>
        <v/>
      </c>
      <c r="AY249" s="103" t="str">
        <f t="shared" si="243"/>
        <v/>
      </c>
      <c r="AZ249" s="79" t="str">
        <f t="shared" si="244"/>
        <v/>
      </c>
      <c r="BA249" s="57" t="s">
        <v>0</v>
      </c>
      <c r="BB249" s="23" t="str">
        <f t="shared" si="245"/>
        <v/>
      </c>
      <c r="BC249" s="57" t="s">
        <v>0</v>
      </c>
      <c r="BD249" s="191" t="str">
        <f t="shared" si="246"/>
        <v/>
      </c>
      <c r="BE249" s="57" t="s">
        <v>0</v>
      </c>
      <c r="BF249" s="68" t="str">
        <f t="shared" si="247"/>
        <v/>
      </c>
      <c r="BG249" s="102" t="str">
        <f t="shared" si="248"/>
        <v/>
      </c>
      <c r="BH249" s="238" t="str">
        <f t="shared" si="249"/>
        <v/>
      </c>
      <c r="BI249" s="239" t="str">
        <f t="shared" si="211"/>
        <v/>
      </c>
      <c r="BJ249" s="57" t="s">
        <v>0</v>
      </c>
      <c r="BK249" s="62" t="str">
        <f t="shared" si="250"/>
        <v/>
      </c>
      <c r="BL249" s="36" t="str">
        <f t="shared" si="251"/>
        <v/>
      </c>
      <c r="BM249" s="86" t="str">
        <f t="shared" si="212"/>
        <v/>
      </c>
      <c r="BN249" s="86" t="str">
        <f t="shared" si="213"/>
        <v/>
      </c>
      <c r="BO249" s="36" t="str">
        <f t="shared" si="214"/>
        <v/>
      </c>
      <c r="BP249" s="79" t="str">
        <f t="shared" si="215"/>
        <v/>
      </c>
      <c r="BQ249" s="57" t="s">
        <v>0</v>
      </c>
      <c r="BR249" s="95" t="str">
        <f t="shared" si="216"/>
        <v/>
      </c>
      <c r="BS249" s="57" t="s">
        <v>0</v>
      </c>
      <c r="BT249" s="23" t="str">
        <f>IF(OR(BB249&lt;&gt;"NEMA",BR249&lt;&gt;""),"","SELECT '"&amp;BA249&amp;"',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49" s="57" t="s">
        <v>0</v>
      </c>
      <c r="BV249" s="172"/>
      <c r="BW249" s="172"/>
      <c r="BX249" s="172"/>
      <c r="BY249" s="57" t="s">
        <v>0</v>
      </c>
      <c r="BZ249" s="62" t="str">
        <f t="shared" si="217"/>
        <v/>
      </c>
      <c r="CA249" s="63" t="str">
        <f t="shared" si="252"/>
        <v/>
      </c>
      <c r="CB249" s="57" t="s">
        <v>0</v>
      </c>
      <c r="CC249" s="62" t="str">
        <f t="shared" si="218"/>
        <v/>
      </c>
      <c r="CD249" s="63" t="str">
        <f t="shared" si="253"/>
        <v/>
      </c>
      <c r="CE249" s="57" t="s">
        <v>0</v>
      </c>
      <c r="CF249" s="62" t="str">
        <f t="shared" si="219"/>
        <v/>
      </c>
      <c r="CG249" s="63" t="str">
        <f t="shared" si="254"/>
        <v/>
      </c>
      <c r="CH249" s="57" t="s">
        <v>0</v>
      </c>
      <c r="CI249" s="68" t="str">
        <f t="shared" si="255"/>
        <v/>
      </c>
      <c r="CJ249" s="86" t="str" cm="1">
        <f t="array" ref="CJ249">IF(CI249="","",INDEX(imePrezime_id,CI249,0))</f>
        <v/>
      </c>
      <c r="CK249" s="63" t="str">
        <f t="shared" si="220"/>
        <v/>
      </c>
      <c r="CL249" s="57" t="s">
        <v>0</v>
      </c>
      <c r="CM249" s="23" t="str">
        <f t="shared" si="221"/>
        <v/>
      </c>
      <c r="CN249" s="57" t="s">
        <v>0</v>
      </c>
      <c r="CO249" s="149"/>
      <c r="CP249" s="57" t="s">
        <v>0</v>
      </c>
      <c r="CQ249" s="62" t="str">
        <f t="shared" si="222"/>
        <v/>
      </c>
      <c r="CR249" s="86" t="str">
        <f>IF(CO249="","",MAX(CR$11:CR248)+1)</f>
        <v/>
      </c>
      <c r="CS249" s="63" t="str">
        <f t="shared" si="223"/>
        <v/>
      </c>
      <c r="CT249" s="57" t="s">
        <v>0</v>
      </c>
      <c r="CU249" s="23" t="str">
        <f t="shared" si="256"/>
        <v/>
      </c>
      <c r="CV249" s="57" t="s">
        <v>0</v>
      </c>
      <c r="CW249" s="72" t="str">
        <f>IF(AND(CG249="NEMA",CK249=""),MAX(CW$11:CW248)+1,"")</f>
        <v/>
      </c>
      <c r="CX249" t="s">
        <v>0</v>
      </c>
      <c r="CY249" s="152" t="str">
        <f t="shared" si="224"/>
        <v/>
      </c>
      <c r="CZ249" t="s">
        <v>0</v>
      </c>
      <c r="DA249" s="62" t="str">
        <f t="shared" si="225"/>
        <v/>
      </c>
      <c r="DB249" s="79" t="str">
        <f t="shared" si="226"/>
        <v/>
      </c>
      <c r="DC249" t="s">
        <v>0</v>
      </c>
      <c r="DD249" s="23" t="str">
        <f t="shared" si="257"/>
        <v/>
      </c>
      <c r="DE249" s="57" t="s">
        <v>0</v>
      </c>
      <c r="DF249" s="95" t="str">
        <f t="shared" si="227"/>
        <v/>
      </c>
      <c r="DG249" s="57" t="s">
        <v>0</v>
      </c>
      <c r="DH249" s="68" t="str">
        <f>IF(BZ249="","",MAX(DH$11:DH248)+1)</f>
        <v/>
      </c>
      <c r="DI249" s="86" t="str">
        <f t="shared" si="228"/>
        <v/>
      </c>
      <c r="DJ249" s="86" t="str">
        <f t="shared" si="258"/>
        <v/>
      </c>
      <c r="DK249" s="86" t="str">
        <f t="shared" si="229"/>
        <v/>
      </c>
      <c r="DL249" s="86" t="str">
        <f t="shared" si="230"/>
        <v/>
      </c>
      <c r="DM249" s="86" t="str">
        <f t="shared" si="231"/>
        <v/>
      </c>
      <c r="DN249" s="86" t="str">
        <f t="shared" si="259"/>
        <v/>
      </c>
      <c r="DO249" s="86"/>
      <c r="DP249" s="86"/>
      <c r="DQ249" s="86"/>
      <c r="DR249" s="63" t="e">
        <f>IF(#REF!="","",#REF!)</f>
        <v>#REF!</v>
      </c>
      <c r="DS249" s="57" t="s">
        <v>0</v>
      </c>
    </row>
    <row r="250" spans="1:123" x14ac:dyDescent="0.25">
      <c r="A250" t="s">
        <v>0</v>
      </c>
      <c r="B250" s="62" t="str">
        <f>IF(csv!E241="","",csv!S241)</f>
        <v/>
      </c>
      <c r="C250" s="36" t="s">
        <v>0</v>
      </c>
      <c r="D250" s="36" t="str">
        <f>IF(csv!E241="","",csv!E241)</f>
        <v/>
      </c>
      <c r="E250" s="36" t="str">
        <f>IF(csv!D241="","",csv!D241)</f>
        <v/>
      </c>
      <c r="F250" s="36" t="s">
        <v>0</v>
      </c>
      <c r="G250" s="86" t="str">
        <f>IF(csv!L241="","",csv!L241)</f>
        <v/>
      </c>
      <c r="H250" s="86" t="str">
        <f>IF(csv!M241="","",csv!M241)</f>
        <v/>
      </c>
      <c r="I250" s="36" t="s">
        <v>0</v>
      </c>
      <c r="J250" s="36" t="str">
        <f>IF(csv!O241="","",csv!O241)</f>
        <v/>
      </c>
      <c r="K250" s="36" t="str">
        <f>IF(csv!P241="","",csv!P241)</f>
        <v/>
      </c>
      <c r="L250" s="36" t="s">
        <v>0</v>
      </c>
      <c r="M250" s="79" t="str">
        <f>IF(csv!Q241="","",csv!Q241)</f>
        <v/>
      </c>
      <c r="N250" s="57" t="s">
        <v>0</v>
      </c>
      <c r="O250" s="62" t="str">
        <f>IF(csv!E241="","",csv!S241)</f>
        <v/>
      </c>
      <c r="P250" s="86" t="str">
        <f>IF(O250="","",IF(COUNTIF(O$11:O249,O250)=0,P249+1,P249))</f>
        <v/>
      </c>
      <c r="Q250" s="102" t="str">
        <f t="shared" si="206"/>
        <v/>
      </c>
      <c r="R250" s="103" t="str" cm="1">
        <f t="array" ref="R250">IF(S250="","",INDEX(natjecanjeStaze_naziv,MATCH(S250,natjecanjeStaze_stazaId,0)))</f>
        <v/>
      </c>
      <c r="S250" s="63" t="str">
        <f t="shared" si="207"/>
        <v/>
      </c>
      <c r="T250" s="57" t="s">
        <v>0</v>
      </c>
      <c r="U250" s="191" t="str">
        <f t="shared" si="208"/>
        <v/>
      </c>
      <c r="V250" s="57" t="s">
        <v>0</v>
      </c>
      <c r="W250" s="62" t="str">
        <f t="shared" si="232"/>
        <v/>
      </c>
      <c r="X250" s="86" t="str">
        <f t="shared" si="209"/>
        <v/>
      </c>
      <c r="Y250" s="36" t="str">
        <f t="shared" si="233"/>
        <v/>
      </c>
      <c r="Z250" s="79" t="str">
        <f>IF(Y250="","",MAX(Z$11:Z249)+1)</f>
        <v/>
      </c>
      <c r="AA250" s="57" t="s">
        <v>0</v>
      </c>
      <c r="AB250" s="149"/>
      <c r="AC250" s="57" t="s">
        <v>0</v>
      </c>
      <c r="AD250" s="23" t="str">
        <f t="shared" si="234"/>
        <v/>
      </c>
      <c r="AE250" s="57" t="s">
        <v>0</v>
      </c>
      <c r="AF250" s="191" t="str">
        <f t="shared" si="235"/>
        <v/>
      </c>
      <c r="AG250" s="57" t="s">
        <v>0</v>
      </c>
      <c r="AH250" s="62" t="str">
        <f t="shared" si="236"/>
        <v/>
      </c>
      <c r="AI250" s="36" t="str">
        <f t="shared" si="237"/>
        <v/>
      </c>
      <c r="AJ250" s="86" t="str">
        <f t="shared" si="210"/>
        <v/>
      </c>
      <c r="AK250" s="36" t="str" cm="1">
        <f t="array" ref="AK250">IF(AJ250="",""&amp;AI250,IF(AJ250="NEMA",AI250,INDEX(klub_naziv,MATCH(INDEX(klubAlias_klubId,AJ250),klub_id,0))))</f>
        <v/>
      </c>
      <c r="AL250" s="36" t="str" cm="1">
        <f t="array" ref="AL250">IFERROR(INDEX(registarNatjecatelji,CG250,4),"")</f>
        <v/>
      </c>
      <c r="AM250" s="105" t="str">
        <f t="shared" si="238"/>
        <v/>
      </c>
      <c r="AN250" s="79" t="str">
        <f t="shared" si="239"/>
        <v/>
      </c>
      <c r="AO250" s="57" t="s">
        <v>0</v>
      </c>
      <c r="AP250" s="95" t="str">
        <f>IF(AJ250&lt;&gt;"NEMA","",IF(IFERROR(MATCH(AI250,AI$11:AI249,0),0)&lt;&gt;0,"",AI250))</f>
        <v/>
      </c>
      <c r="AQ250" s="57" t="s">
        <v>0</v>
      </c>
      <c r="AR250" s="149"/>
      <c r="AS250" s="57" t="s">
        <v>0</v>
      </c>
      <c r="AT250" s="62" t="str">
        <f t="shared" si="240"/>
        <v/>
      </c>
      <c r="AU250" s="36" t="str">
        <f>IF(AT250="","",MAX(AU$11:AU249)+1)</f>
        <v/>
      </c>
      <c r="AV250" s="36" t="str">
        <f t="shared" si="241"/>
        <v/>
      </c>
      <c r="AW250" s="36" t="str">
        <f t="shared" si="242"/>
        <v/>
      </c>
      <c r="AX250" s="36" t="str">
        <f>IF(AR250="","",MAX(AX$11:AX249)+1)</f>
        <v/>
      </c>
      <c r="AY250" s="103" t="str">
        <f t="shared" si="243"/>
        <v/>
      </c>
      <c r="AZ250" s="79" t="str">
        <f t="shared" si="244"/>
        <v/>
      </c>
      <c r="BA250" s="57" t="s">
        <v>0</v>
      </c>
      <c r="BB250" s="23" t="str">
        <f t="shared" si="245"/>
        <v/>
      </c>
      <c r="BC250" s="57" t="s">
        <v>0</v>
      </c>
      <c r="BD250" s="191" t="str">
        <f t="shared" si="246"/>
        <v/>
      </c>
      <c r="BE250" s="57" t="s">
        <v>0</v>
      </c>
      <c r="BF250" s="68" t="str">
        <f t="shared" si="247"/>
        <v/>
      </c>
      <c r="BG250" s="102" t="str">
        <f t="shared" si="248"/>
        <v/>
      </c>
      <c r="BH250" s="238" t="str">
        <f t="shared" si="249"/>
        <v/>
      </c>
      <c r="BI250" s="239" t="str">
        <f t="shared" si="211"/>
        <v/>
      </c>
      <c r="BJ250" s="57" t="s">
        <v>0</v>
      </c>
      <c r="BK250" s="62" t="str">
        <f t="shared" si="250"/>
        <v/>
      </c>
      <c r="BL250" s="36" t="str">
        <f t="shared" si="251"/>
        <v/>
      </c>
      <c r="BM250" s="86" t="str">
        <f t="shared" si="212"/>
        <v/>
      </c>
      <c r="BN250" s="86" t="str">
        <f t="shared" si="213"/>
        <v/>
      </c>
      <c r="BO250" s="36" t="str">
        <f t="shared" si="214"/>
        <v/>
      </c>
      <c r="BP250" s="79" t="str">
        <f t="shared" si="215"/>
        <v/>
      </c>
      <c r="BQ250" s="57" t="s">
        <v>0</v>
      </c>
      <c r="BR250" s="95" t="str">
        <f t="shared" si="216"/>
        <v/>
      </c>
      <c r="BS250" s="57" t="s">
        <v>0</v>
      </c>
      <c r="BT250" s="23" t="str">
        <f>IF(OR(BB250&lt;&gt;"NEMA",BR250&lt;&gt;""),"","SELECT '"&amp;BA250&amp;"',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0" s="57" t="s">
        <v>0</v>
      </c>
      <c r="BV250" s="172"/>
      <c r="BW250" s="172"/>
      <c r="BX250" s="172"/>
      <c r="BY250" s="57" t="s">
        <v>0</v>
      </c>
      <c r="BZ250" s="62" t="str">
        <f t="shared" si="217"/>
        <v/>
      </c>
      <c r="CA250" s="63" t="str">
        <f t="shared" si="252"/>
        <v/>
      </c>
      <c r="CB250" s="57" t="s">
        <v>0</v>
      </c>
      <c r="CC250" s="62" t="str">
        <f t="shared" si="218"/>
        <v/>
      </c>
      <c r="CD250" s="63" t="str">
        <f t="shared" si="253"/>
        <v/>
      </c>
      <c r="CE250" s="57" t="s">
        <v>0</v>
      </c>
      <c r="CF250" s="62" t="str">
        <f t="shared" si="219"/>
        <v/>
      </c>
      <c r="CG250" s="63" t="str">
        <f t="shared" si="254"/>
        <v/>
      </c>
      <c r="CH250" s="57" t="s">
        <v>0</v>
      </c>
      <c r="CI250" s="68" t="str">
        <f t="shared" si="255"/>
        <v/>
      </c>
      <c r="CJ250" s="86" t="str" cm="1">
        <f t="array" ref="CJ250">IF(CI250="","",INDEX(imePrezime_id,CI250,0))</f>
        <v/>
      </c>
      <c r="CK250" s="63" t="str">
        <f t="shared" si="220"/>
        <v/>
      </c>
      <c r="CL250" s="57" t="s">
        <v>0</v>
      </c>
      <c r="CM250" s="23" t="str">
        <f t="shared" si="221"/>
        <v/>
      </c>
      <c r="CN250" s="57" t="s">
        <v>0</v>
      </c>
      <c r="CO250" s="149"/>
      <c r="CP250" s="57" t="s">
        <v>0</v>
      </c>
      <c r="CQ250" s="62" t="str">
        <f t="shared" si="222"/>
        <v/>
      </c>
      <c r="CR250" s="86" t="str">
        <f>IF(CO250="","",MAX(CR$11:CR249)+1)</f>
        <v/>
      </c>
      <c r="CS250" s="63" t="str">
        <f t="shared" si="223"/>
        <v/>
      </c>
      <c r="CT250" s="57" t="s">
        <v>0</v>
      </c>
      <c r="CU250" s="23" t="str">
        <f t="shared" si="256"/>
        <v/>
      </c>
      <c r="CV250" s="57" t="s">
        <v>0</v>
      </c>
      <c r="CW250" s="72" t="str">
        <f>IF(AND(CG250="NEMA",CK250=""),MAX(CW$11:CW249)+1,"")</f>
        <v/>
      </c>
      <c r="CX250" t="s">
        <v>0</v>
      </c>
      <c r="CY250" s="152" t="str">
        <f t="shared" si="224"/>
        <v/>
      </c>
      <c r="CZ250" t="s">
        <v>0</v>
      </c>
      <c r="DA250" s="62" t="str">
        <f t="shared" si="225"/>
        <v/>
      </c>
      <c r="DB250" s="79" t="str">
        <f t="shared" si="226"/>
        <v/>
      </c>
      <c r="DC250" t="s">
        <v>0</v>
      </c>
      <c r="DD250" s="23" t="str">
        <f t="shared" si="257"/>
        <v/>
      </c>
      <c r="DE250" s="57" t="s">
        <v>0</v>
      </c>
      <c r="DF250" s="95" t="str">
        <f t="shared" si="227"/>
        <v/>
      </c>
      <c r="DG250" s="57" t="s">
        <v>0</v>
      </c>
      <c r="DH250" s="68" t="str">
        <f>IF(BZ250="","",MAX(DH$11:DH249)+1)</f>
        <v/>
      </c>
      <c r="DI250" s="86" t="str">
        <f t="shared" si="228"/>
        <v/>
      </c>
      <c r="DJ250" s="86" t="str">
        <f t="shared" si="258"/>
        <v/>
      </c>
      <c r="DK250" s="86" t="str">
        <f t="shared" si="229"/>
        <v/>
      </c>
      <c r="DL250" s="86" t="str">
        <f t="shared" si="230"/>
        <v/>
      </c>
      <c r="DM250" s="86" t="str">
        <f t="shared" si="231"/>
        <v/>
      </c>
      <c r="DN250" s="86" t="str">
        <f t="shared" si="259"/>
        <v/>
      </c>
      <c r="DO250" s="86"/>
      <c r="DP250" s="86"/>
      <c r="DQ250" s="86"/>
      <c r="DR250" s="63" t="e">
        <f>IF(#REF!="","",#REF!)</f>
        <v>#REF!</v>
      </c>
      <c r="DS250" s="57" t="s">
        <v>0</v>
      </c>
    </row>
    <row r="251" spans="1:123" x14ac:dyDescent="0.25">
      <c r="A251" t="s">
        <v>0</v>
      </c>
      <c r="B251" s="62" t="str">
        <f>IF(csv!E242="","",csv!S242)</f>
        <v/>
      </c>
      <c r="C251" s="36" t="s">
        <v>0</v>
      </c>
      <c r="D251" s="36" t="str">
        <f>IF(csv!E242="","",csv!E242)</f>
        <v/>
      </c>
      <c r="E251" s="36" t="str">
        <f>IF(csv!D242="","",csv!D242)</f>
        <v/>
      </c>
      <c r="F251" s="36" t="s">
        <v>0</v>
      </c>
      <c r="G251" s="86" t="str">
        <f>IF(csv!L242="","",csv!L242)</f>
        <v/>
      </c>
      <c r="H251" s="86" t="str">
        <f>IF(csv!M242="","",csv!M242)</f>
        <v/>
      </c>
      <c r="I251" s="36" t="s">
        <v>0</v>
      </c>
      <c r="J251" s="36" t="str">
        <f>IF(csv!O242="","",csv!O242)</f>
        <v/>
      </c>
      <c r="K251" s="36" t="str">
        <f>IF(csv!P242="","",csv!P242)</f>
        <v/>
      </c>
      <c r="L251" s="36" t="s">
        <v>0</v>
      </c>
      <c r="M251" s="79" t="str">
        <f>IF(csv!Q242="","",csv!Q242)</f>
        <v/>
      </c>
      <c r="N251" s="57" t="s">
        <v>0</v>
      </c>
      <c r="O251" s="62" t="str">
        <f>IF(csv!E242="","",csv!S242)</f>
        <v/>
      </c>
      <c r="P251" s="86" t="str">
        <f>IF(O251="","",IF(COUNTIF(O$11:O250,O251)=0,P250+1,P250))</f>
        <v/>
      </c>
      <c r="Q251" s="102" t="str">
        <f t="shared" si="206"/>
        <v/>
      </c>
      <c r="R251" s="103" t="str" cm="1">
        <f t="array" ref="R251">IF(S251="","",INDEX(natjecanjeStaze_naziv,MATCH(S251,natjecanjeStaze_stazaId,0)))</f>
        <v/>
      </c>
      <c r="S251" s="63" t="str">
        <f t="shared" si="207"/>
        <v/>
      </c>
      <c r="T251" s="57" t="s">
        <v>0</v>
      </c>
      <c r="U251" s="191" t="str">
        <f t="shared" si="208"/>
        <v/>
      </c>
      <c r="V251" s="57" t="s">
        <v>0</v>
      </c>
      <c r="W251" s="62" t="str">
        <f t="shared" si="232"/>
        <v/>
      </c>
      <c r="X251" s="86" t="str">
        <f t="shared" si="209"/>
        <v/>
      </c>
      <c r="Y251" s="36" t="str">
        <f t="shared" si="233"/>
        <v/>
      </c>
      <c r="Z251" s="79" t="str">
        <f>IF(Y251="","",MAX(Z$11:Z250)+1)</f>
        <v/>
      </c>
      <c r="AA251" s="57" t="s">
        <v>0</v>
      </c>
      <c r="AB251" s="149"/>
      <c r="AC251" s="57" t="s">
        <v>0</v>
      </c>
      <c r="AD251" s="23" t="str">
        <f t="shared" si="234"/>
        <v/>
      </c>
      <c r="AE251" s="57" t="s">
        <v>0</v>
      </c>
      <c r="AF251" s="191" t="str">
        <f t="shared" si="235"/>
        <v/>
      </c>
      <c r="AG251" s="57" t="s">
        <v>0</v>
      </c>
      <c r="AH251" s="62" t="str">
        <f t="shared" si="236"/>
        <v/>
      </c>
      <c r="AI251" s="36" t="str">
        <f t="shared" si="237"/>
        <v/>
      </c>
      <c r="AJ251" s="86" t="str">
        <f t="shared" si="210"/>
        <v/>
      </c>
      <c r="AK251" s="36" t="str" cm="1">
        <f t="array" ref="AK251">IF(AJ251="",""&amp;AI251,IF(AJ251="NEMA",AI251,INDEX(klub_naziv,MATCH(INDEX(klubAlias_klubId,AJ251),klub_id,0))))</f>
        <v/>
      </c>
      <c r="AL251" s="36" t="str" cm="1">
        <f t="array" ref="AL251">IFERROR(INDEX(registarNatjecatelji,CG251,4),"")</f>
        <v/>
      </c>
      <c r="AM251" s="105" t="str">
        <f t="shared" si="238"/>
        <v/>
      </c>
      <c r="AN251" s="79" t="str">
        <f t="shared" si="239"/>
        <v/>
      </c>
      <c r="AO251" s="57" t="s">
        <v>0</v>
      </c>
      <c r="AP251" s="95" t="str">
        <f>IF(AJ251&lt;&gt;"NEMA","",IF(IFERROR(MATCH(AI251,AI$11:AI250,0),0)&lt;&gt;0,"",AI251))</f>
        <v/>
      </c>
      <c r="AQ251" s="57" t="s">
        <v>0</v>
      </c>
      <c r="AR251" s="149"/>
      <c r="AS251" s="57" t="s">
        <v>0</v>
      </c>
      <c r="AT251" s="62" t="str">
        <f t="shared" si="240"/>
        <v/>
      </c>
      <c r="AU251" s="36" t="str">
        <f>IF(AT251="","",MAX(AU$11:AU250)+1)</f>
        <v/>
      </c>
      <c r="AV251" s="36" t="str">
        <f t="shared" si="241"/>
        <v/>
      </c>
      <c r="AW251" s="36" t="str">
        <f t="shared" si="242"/>
        <v/>
      </c>
      <c r="AX251" s="36" t="str">
        <f>IF(AR251="","",MAX(AX$11:AX250)+1)</f>
        <v/>
      </c>
      <c r="AY251" s="103" t="str">
        <f t="shared" si="243"/>
        <v/>
      </c>
      <c r="AZ251" s="79" t="str">
        <f t="shared" si="244"/>
        <v/>
      </c>
      <c r="BA251" s="57" t="s">
        <v>0</v>
      </c>
      <c r="BB251" s="23" t="str">
        <f t="shared" si="245"/>
        <v/>
      </c>
      <c r="BC251" s="57" t="s">
        <v>0</v>
      </c>
      <c r="BD251" s="191" t="str">
        <f t="shared" si="246"/>
        <v/>
      </c>
      <c r="BE251" s="57" t="s">
        <v>0</v>
      </c>
      <c r="BF251" s="68" t="str">
        <f t="shared" si="247"/>
        <v/>
      </c>
      <c r="BG251" s="102" t="str">
        <f t="shared" si="248"/>
        <v/>
      </c>
      <c r="BH251" s="238" t="str">
        <f t="shared" si="249"/>
        <v/>
      </c>
      <c r="BI251" s="239" t="str">
        <f t="shared" si="211"/>
        <v/>
      </c>
      <c r="BJ251" s="57" t="s">
        <v>0</v>
      </c>
      <c r="BK251" s="62" t="str">
        <f t="shared" si="250"/>
        <v/>
      </c>
      <c r="BL251" s="36" t="str">
        <f t="shared" si="251"/>
        <v/>
      </c>
      <c r="BM251" s="86" t="str">
        <f t="shared" si="212"/>
        <v/>
      </c>
      <c r="BN251" s="86" t="str">
        <f t="shared" si="213"/>
        <v/>
      </c>
      <c r="BO251" s="36" t="str">
        <f t="shared" si="214"/>
        <v/>
      </c>
      <c r="BP251" s="79" t="str">
        <f t="shared" si="215"/>
        <v/>
      </c>
      <c r="BQ251" s="57" t="s">
        <v>0</v>
      </c>
      <c r="BR251" s="95" t="str">
        <f t="shared" si="216"/>
        <v/>
      </c>
      <c r="BS251" s="57" t="s">
        <v>0</v>
      </c>
      <c r="BT251" s="23" t="str">
        <f>IF(OR(BB251&lt;&gt;"NEMA",BR251&lt;&gt;""),"","SELECT '"&amp;BA251&amp;"',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1" s="57" t="s">
        <v>0</v>
      </c>
      <c r="BV251" s="172"/>
      <c r="BW251" s="172"/>
      <c r="BX251" s="172"/>
      <c r="BY251" s="57" t="s">
        <v>0</v>
      </c>
      <c r="BZ251" s="62" t="str">
        <f t="shared" si="217"/>
        <v/>
      </c>
      <c r="CA251" s="63" t="str">
        <f t="shared" si="252"/>
        <v/>
      </c>
      <c r="CB251" s="57" t="s">
        <v>0</v>
      </c>
      <c r="CC251" s="62" t="str">
        <f t="shared" si="218"/>
        <v/>
      </c>
      <c r="CD251" s="63" t="str">
        <f t="shared" si="253"/>
        <v/>
      </c>
      <c r="CE251" s="57" t="s">
        <v>0</v>
      </c>
      <c r="CF251" s="62" t="str">
        <f t="shared" si="219"/>
        <v/>
      </c>
      <c r="CG251" s="63" t="str">
        <f t="shared" si="254"/>
        <v/>
      </c>
      <c r="CH251" s="57" t="s">
        <v>0</v>
      </c>
      <c r="CI251" s="68" t="str">
        <f t="shared" si="255"/>
        <v/>
      </c>
      <c r="CJ251" s="86" t="str" cm="1">
        <f t="array" ref="CJ251">IF(CI251="","",INDEX(imePrezime_id,CI251,0))</f>
        <v/>
      </c>
      <c r="CK251" s="63" t="str">
        <f t="shared" si="220"/>
        <v/>
      </c>
      <c r="CL251" s="57" t="s">
        <v>0</v>
      </c>
      <c r="CM251" s="23" t="str">
        <f t="shared" si="221"/>
        <v/>
      </c>
      <c r="CN251" s="57" t="s">
        <v>0</v>
      </c>
      <c r="CO251" s="149"/>
      <c r="CP251" s="57" t="s">
        <v>0</v>
      </c>
      <c r="CQ251" s="62" t="str">
        <f t="shared" si="222"/>
        <v/>
      </c>
      <c r="CR251" s="86" t="str">
        <f>IF(CO251="","",MAX(CR$11:CR250)+1)</f>
        <v/>
      </c>
      <c r="CS251" s="63" t="str">
        <f t="shared" si="223"/>
        <v/>
      </c>
      <c r="CT251" s="57" t="s">
        <v>0</v>
      </c>
      <c r="CU251" s="23" t="str">
        <f t="shared" si="256"/>
        <v/>
      </c>
      <c r="CV251" s="57" t="s">
        <v>0</v>
      </c>
      <c r="CW251" s="72" t="str">
        <f>IF(AND(CG251="NEMA",CK251=""),MAX(CW$11:CW250)+1,"")</f>
        <v/>
      </c>
      <c r="CX251" t="s">
        <v>0</v>
      </c>
      <c r="CY251" s="152" t="str">
        <f t="shared" si="224"/>
        <v/>
      </c>
      <c r="CZ251" t="s">
        <v>0</v>
      </c>
      <c r="DA251" s="62" t="str">
        <f t="shared" si="225"/>
        <v/>
      </c>
      <c r="DB251" s="79" t="str">
        <f t="shared" si="226"/>
        <v/>
      </c>
      <c r="DC251" t="s">
        <v>0</v>
      </c>
      <c r="DD251" s="23" t="str">
        <f t="shared" si="257"/>
        <v/>
      </c>
      <c r="DE251" s="57" t="s">
        <v>0</v>
      </c>
      <c r="DF251" s="95" t="str">
        <f t="shared" si="227"/>
        <v/>
      </c>
      <c r="DG251" s="57" t="s">
        <v>0</v>
      </c>
      <c r="DH251" s="68" t="str">
        <f>IF(BZ251="","",MAX(DH$11:DH250)+1)</f>
        <v/>
      </c>
      <c r="DI251" s="86" t="str">
        <f t="shared" si="228"/>
        <v/>
      </c>
      <c r="DJ251" s="86" t="str">
        <f t="shared" si="258"/>
        <v/>
      </c>
      <c r="DK251" s="86" t="str">
        <f t="shared" si="229"/>
        <v/>
      </c>
      <c r="DL251" s="86" t="str">
        <f t="shared" si="230"/>
        <v/>
      </c>
      <c r="DM251" s="86" t="str">
        <f t="shared" si="231"/>
        <v/>
      </c>
      <c r="DN251" s="86" t="str">
        <f t="shared" si="259"/>
        <v/>
      </c>
      <c r="DO251" s="86"/>
      <c r="DP251" s="86"/>
      <c r="DQ251" s="86"/>
      <c r="DR251" s="63" t="e">
        <f>IF(#REF!="","",#REF!)</f>
        <v>#REF!</v>
      </c>
      <c r="DS251" s="57" t="s">
        <v>0</v>
      </c>
    </row>
    <row r="252" spans="1:123" x14ac:dyDescent="0.25">
      <c r="A252" t="s">
        <v>0</v>
      </c>
      <c r="B252" s="62" t="str">
        <f>IF(csv!E243="","",csv!S243)</f>
        <v/>
      </c>
      <c r="C252" s="36" t="s">
        <v>0</v>
      </c>
      <c r="D252" s="36" t="str">
        <f>IF(csv!E243="","",csv!E243)</f>
        <v/>
      </c>
      <c r="E252" s="36" t="str">
        <f>IF(csv!D243="","",csv!D243)</f>
        <v/>
      </c>
      <c r="F252" s="36" t="s">
        <v>0</v>
      </c>
      <c r="G252" s="86" t="str">
        <f>IF(csv!L243="","",csv!L243)</f>
        <v/>
      </c>
      <c r="H252" s="86" t="str">
        <f>IF(csv!M243="","",csv!M243)</f>
        <v/>
      </c>
      <c r="I252" s="36" t="s">
        <v>0</v>
      </c>
      <c r="J252" s="36" t="str">
        <f>IF(csv!O243="","",csv!O243)</f>
        <v/>
      </c>
      <c r="K252" s="36" t="str">
        <f>IF(csv!P243="","",csv!P243)</f>
        <v/>
      </c>
      <c r="L252" s="36" t="s">
        <v>0</v>
      </c>
      <c r="M252" s="79" t="str">
        <f>IF(csv!Q243="","",csv!Q243)</f>
        <v/>
      </c>
      <c r="N252" s="57" t="s">
        <v>0</v>
      </c>
      <c r="O252" s="62" t="str">
        <f>IF(csv!E243="","",csv!S243)</f>
        <v/>
      </c>
      <c r="P252" s="86" t="str">
        <f>IF(O252="","",IF(COUNTIF(O$11:O251,O252)=0,P251+1,P251))</f>
        <v/>
      </c>
      <c r="Q252" s="102" t="str">
        <f t="shared" si="206"/>
        <v/>
      </c>
      <c r="R252" s="103" t="str" cm="1">
        <f t="array" ref="R252">IF(S252="","",INDEX(natjecanjeStaze_naziv,MATCH(S252,natjecanjeStaze_stazaId,0)))</f>
        <v/>
      </c>
      <c r="S252" s="63" t="str">
        <f t="shared" si="207"/>
        <v/>
      </c>
      <c r="T252" s="57" t="s">
        <v>0</v>
      </c>
      <c r="U252" s="191" t="str">
        <f t="shared" si="208"/>
        <v/>
      </c>
      <c r="V252" s="57" t="s">
        <v>0</v>
      </c>
      <c r="W252" s="62" t="str">
        <f t="shared" si="232"/>
        <v/>
      </c>
      <c r="X252" s="86" t="str">
        <f t="shared" si="209"/>
        <v/>
      </c>
      <c r="Y252" s="36" t="str">
        <f t="shared" si="233"/>
        <v/>
      </c>
      <c r="Z252" s="79" t="str">
        <f>IF(Y252="","",MAX(Z$11:Z251)+1)</f>
        <v/>
      </c>
      <c r="AA252" s="57" t="s">
        <v>0</v>
      </c>
      <c r="AB252" s="149"/>
      <c r="AC252" s="57" t="s">
        <v>0</v>
      </c>
      <c r="AD252" s="23" t="str">
        <f t="shared" si="234"/>
        <v/>
      </c>
      <c r="AE252" s="57" t="s">
        <v>0</v>
      </c>
      <c r="AF252" s="191" t="str">
        <f t="shared" si="235"/>
        <v/>
      </c>
      <c r="AG252" s="57" t="s">
        <v>0</v>
      </c>
      <c r="AH252" s="62" t="str">
        <f t="shared" si="236"/>
        <v/>
      </c>
      <c r="AI252" s="36" t="str">
        <f t="shared" si="237"/>
        <v/>
      </c>
      <c r="AJ252" s="86" t="str">
        <f t="shared" si="210"/>
        <v/>
      </c>
      <c r="AK252" s="36" t="str" cm="1">
        <f t="array" ref="AK252">IF(AJ252="",""&amp;AI252,IF(AJ252="NEMA",AI252,INDEX(klub_naziv,MATCH(INDEX(klubAlias_klubId,AJ252),klub_id,0))))</f>
        <v/>
      </c>
      <c r="AL252" s="36" t="str" cm="1">
        <f t="array" ref="AL252">IFERROR(INDEX(registarNatjecatelji,CG252,4),"")</f>
        <v/>
      </c>
      <c r="AM252" s="105" t="str">
        <f t="shared" si="238"/>
        <v/>
      </c>
      <c r="AN252" s="79" t="str">
        <f t="shared" si="239"/>
        <v/>
      </c>
      <c r="AO252" s="57" t="s">
        <v>0</v>
      </c>
      <c r="AP252" s="95" t="str">
        <f>IF(AJ252&lt;&gt;"NEMA","",IF(IFERROR(MATCH(AI252,AI$11:AI251,0),0)&lt;&gt;0,"",AI252))</f>
        <v/>
      </c>
      <c r="AQ252" s="57" t="s">
        <v>0</v>
      </c>
      <c r="AR252" s="149"/>
      <c r="AS252" s="57" t="s">
        <v>0</v>
      </c>
      <c r="AT252" s="62" t="str">
        <f t="shared" si="240"/>
        <v/>
      </c>
      <c r="AU252" s="36" t="str">
        <f>IF(AT252="","",MAX(AU$11:AU251)+1)</f>
        <v/>
      </c>
      <c r="AV252" s="36" t="str">
        <f t="shared" si="241"/>
        <v/>
      </c>
      <c r="AW252" s="36" t="str">
        <f t="shared" si="242"/>
        <v/>
      </c>
      <c r="AX252" s="36" t="str">
        <f>IF(AR252="","",MAX(AX$11:AX251)+1)</f>
        <v/>
      </c>
      <c r="AY252" s="103" t="str">
        <f t="shared" si="243"/>
        <v/>
      </c>
      <c r="AZ252" s="79" t="str">
        <f t="shared" si="244"/>
        <v/>
      </c>
      <c r="BA252" s="57" t="s">
        <v>0</v>
      </c>
      <c r="BB252" s="23" t="str">
        <f t="shared" si="245"/>
        <v/>
      </c>
      <c r="BC252" s="57" t="s">
        <v>0</v>
      </c>
      <c r="BD252" s="191" t="str">
        <f t="shared" si="246"/>
        <v/>
      </c>
      <c r="BE252" s="57" t="s">
        <v>0</v>
      </c>
      <c r="BF252" s="68" t="str">
        <f t="shared" si="247"/>
        <v/>
      </c>
      <c r="BG252" s="102" t="str">
        <f t="shared" si="248"/>
        <v/>
      </c>
      <c r="BH252" s="238" t="str">
        <f t="shared" si="249"/>
        <v/>
      </c>
      <c r="BI252" s="239" t="str">
        <f t="shared" si="211"/>
        <v/>
      </c>
      <c r="BJ252" s="57" t="s">
        <v>0</v>
      </c>
      <c r="BK252" s="62" t="str">
        <f t="shared" si="250"/>
        <v/>
      </c>
      <c r="BL252" s="36" t="str">
        <f t="shared" si="251"/>
        <v/>
      </c>
      <c r="BM252" s="86" t="str">
        <f t="shared" si="212"/>
        <v/>
      </c>
      <c r="BN252" s="86" t="str">
        <f t="shared" si="213"/>
        <v/>
      </c>
      <c r="BO252" s="36" t="str">
        <f t="shared" si="214"/>
        <v/>
      </c>
      <c r="BP252" s="79" t="str">
        <f t="shared" si="215"/>
        <v/>
      </c>
      <c r="BQ252" s="57" t="s">
        <v>0</v>
      </c>
      <c r="BR252" s="95" t="str">
        <f t="shared" si="216"/>
        <v/>
      </c>
      <c r="BS252" s="57" t="s">
        <v>0</v>
      </c>
      <c r="BT252" s="23" t="str">
        <f>IF(OR(BB252&lt;&gt;"NEMA",BR252&lt;&gt;""),"","SELECT '"&amp;BA252&amp;"',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2" s="57" t="s">
        <v>0</v>
      </c>
      <c r="BV252" s="172"/>
      <c r="BW252" s="172"/>
      <c r="BX252" s="172"/>
      <c r="BY252" s="57" t="s">
        <v>0</v>
      </c>
      <c r="BZ252" s="62" t="str">
        <f t="shared" si="217"/>
        <v/>
      </c>
      <c r="CA252" s="63" t="str">
        <f t="shared" si="252"/>
        <v/>
      </c>
      <c r="CB252" s="57" t="s">
        <v>0</v>
      </c>
      <c r="CC252" s="62" t="str">
        <f t="shared" si="218"/>
        <v/>
      </c>
      <c r="CD252" s="63" t="str">
        <f t="shared" si="253"/>
        <v/>
      </c>
      <c r="CE252" s="57" t="s">
        <v>0</v>
      </c>
      <c r="CF252" s="62" t="str">
        <f t="shared" si="219"/>
        <v/>
      </c>
      <c r="CG252" s="63" t="str">
        <f t="shared" si="254"/>
        <v/>
      </c>
      <c r="CH252" s="57" t="s">
        <v>0</v>
      </c>
      <c r="CI252" s="68" t="str">
        <f t="shared" si="255"/>
        <v/>
      </c>
      <c r="CJ252" s="86" t="str" cm="1">
        <f t="array" ref="CJ252">IF(CI252="","",INDEX(imePrezime_id,CI252,0))</f>
        <v/>
      </c>
      <c r="CK252" s="63" t="str">
        <f t="shared" si="220"/>
        <v/>
      </c>
      <c r="CL252" s="57" t="s">
        <v>0</v>
      </c>
      <c r="CM252" s="23" t="str">
        <f t="shared" si="221"/>
        <v/>
      </c>
      <c r="CN252" s="57" t="s">
        <v>0</v>
      </c>
      <c r="CO252" s="149"/>
      <c r="CP252" s="57" t="s">
        <v>0</v>
      </c>
      <c r="CQ252" s="62" t="str">
        <f t="shared" si="222"/>
        <v/>
      </c>
      <c r="CR252" s="86" t="str">
        <f>IF(CO252="","",MAX(CR$11:CR251)+1)</f>
        <v/>
      </c>
      <c r="CS252" s="63" t="str">
        <f t="shared" si="223"/>
        <v/>
      </c>
      <c r="CT252" s="57" t="s">
        <v>0</v>
      </c>
      <c r="CU252" s="23" t="str">
        <f t="shared" si="256"/>
        <v/>
      </c>
      <c r="CV252" s="57" t="s">
        <v>0</v>
      </c>
      <c r="CW252" s="72" t="str">
        <f>IF(AND(CG252="NEMA",CK252=""),MAX(CW$11:CW251)+1,"")</f>
        <v/>
      </c>
      <c r="CX252" t="s">
        <v>0</v>
      </c>
      <c r="CY252" s="152" t="str">
        <f t="shared" si="224"/>
        <v/>
      </c>
      <c r="CZ252" t="s">
        <v>0</v>
      </c>
      <c r="DA252" s="62" t="str">
        <f t="shared" si="225"/>
        <v/>
      </c>
      <c r="DB252" s="79" t="str">
        <f t="shared" si="226"/>
        <v/>
      </c>
      <c r="DC252" t="s">
        <v>0</v>
      </c>
      <c r="DD252" s="23" t="str">
        <f t="shared" si="257"/>
        <v/>
      </c>
      <c r="DE252" s="57" t="s">
        <v>0</v>
      </c>
      <c r="DF252" s="95" t="str">
        <f t="shared" si="227"/>
        <v/>
      </c>
      <c r="DG252" s="57" t="s">
        <v>0</v>
      </c>
      <c r="DH252" s="68" t="str">
        <f>IF(BZ252="","",MAX(DH$11:DH251)+1)</f>
        <v/>
      </c>
      <c r="DI252" s="86" t="str">
        <f t="shared" si="228"/>
        <v/>
      </c>
      <c r="DJ252" s="86" t="str">
        <f t="shared" si="258"/>
        <v/>
      </c>
      <c r="DK252" s="86" t="str">
        <f t="shared" si="229"/>
        <v/>
      </c>
      <c r="DL252" s="86" t="str">
        <f t="shared" si="230"/>
        <v/>
      </c>
      <c r="DM252" s="86" t="str">
        <f t="shared" si="231"/>
        <v/>
      </c>
      <c r="DN252" s="86" t="str">
        <f t="shared" si="259"/>
        <v/>
      </c>
      <c r="DO252" s="86"/>
      <c r="DP252" s="86"/>
      <c r="DQ252" s="86"/>
      <c r="DR252" s="63" t="e">
        <f>IF(#REF!="","",#REF!)</f>
        <v>#REF!</v>
      </c>
      <c r="DS252" s="57" t="s">
        <v>0</v>
      </c>
    </row>
    <row r="253" spans="1:123" x14ac:dyDescent="0.25">
      <c r="A253" t="s">
        <v>0</v>
      </c>
      <c r="B253" s="62" t="str">
        <f>IF(csv!E244="","",csv!S244)</f>
        <v/>
      </c>
      <c r="C253" s="36" t="s">
        <v>0</v>
      </c>
      <c r="D253" s="36" t="str">
        <f>IF(csv!E244="","",csv!E244)</f>
        <v/>
      </c>
      <c r="E253" s="36" t="str">
        <f>IF(csv!D244="","",csv!D244)</f>
        <v/>
      </c>
      <c r="F253" s="36" t="s">
        <v>0</v>
      </c>
      <c r="G253" s="86" t="str">
        <f>IF(csv!L244="","",csv!L244)</f>
        <v/>
      </c>
      <c r="H253" s="86" t="str">
        <f>IF(csv!M244="","",csv!M244)</f>
        <v/>
      </c>
      <c r="I253" s="36" t="s">
        <v>0</v>
      </c>
      <c r="J253" s="36" t="str">
        <f>IF(csv!O244="","",csv!O244)</f>
        <v/>
      </c>
      <c r="K253" s="36" t="str">
        <f>IF(csv!P244="","",csv!P244)</f>
        <v/>
      </c>
      <c r="L253" s="36" t="s">
        <v>0</v>
      </c>
      <c r="M253" s="79" t="str">
        <f>IF(csv!Q244="","",csv!Q244)</f>
        <v/>
      </c>
      <c r="N253" s="57" t="s">
        <v>0</v>
      </c>
      <c r="O253" s="62" t="str">
        <f>IF(csv!E244="","",csv!S244)</f>
        <v/>
      </c>
      <c r="P253" s="86" t="str">
        <f>IF(O253="","",IF(COUNTIF(O$11:O252,O253)=0,P252+1,P252))</f>
        <v/>
      </c>
      <c r="Q253" s="102" t="str">
        <f t="shared" si="206"/>
        <v/>
      </c>
      <c r="R253" s="103" t="str" cm="1">
        <f t="array" ref="R253">IF(S253="","",INDEX(natjecanjeStaze_naziv,MATCH(S253,natjecanjeStaze_stazaId,0)))</f>
        <v/>
      </c>
      <c r="S253" s="63" t="str">
        <f t="shared" si="207"/>
        <v/>
      </c>
      <c r="T253" s="57" t="s">
        <v>0</v>
      </c>
      <c r="U253" s="191" t="str">
        <f t="shared" si="208"/>
        <v/>
      </c>
      <c r="V253" s="57" t="s">
        <v>0</v>
      </c>
      <c r="W253" s="62" t="str">
        <f t="shared" si="232"/>
        <v/>
      </c>
      <c r="X253" s="86" t="str">
        <f t="shared" si="209"/>
        <v/>
      </c>
      <c r="Y253" s="36" t="str">
        <f t="shared" si="233"/>
        <v/>
      </c>
      <c r="Z253" s="79" t="str">
        <f>IF(Y253="","",MAX(Z$11:Z252)+1)</f>
        <v/>
      </c>
      <c r="AA253" s="57" t="s">
        <v>0</v>
      </c>
      <c r="AB253" s="149"/>
      <c r="AC253" s="57" t="s">
        <v>0</v>
      </c>
      <c r="AD253" s="23" t="str">
        <f t="shared" si="234"/>
        <v/>
      </c>
      <c r="AE253" s="57" t="s">
        <v>0</v>
      </c>
      <c r="AF253" s="191" t="str">
        <f t="shared" si="235"/>
        <v/>
      </c>
      <c r="AG253" s="57" t="s">
        <v>0</v>
      </c>
      <c r="AH253" s="62" t="str">
        <f t="shared" si="236"/>
        <v/>
      </c>
      <c r="AI253" s="36" t="str">
        <f t="shared" si="237"/>
        <v/>
      </c>
      <c r="AJ253" s="86" t="str">
        <f t="shared" si="210"/>
        <v/>
      </c>
      <c r="AK253" s="36" t="str" cm="1">
        <f t="array" ref="AK253">IF(AJ253="",""&amp;AI253,IF(AJ253="NEMA",AI253,INDEX(klub_naziv,MATCH(INDEX(klubAlias_klubId,AJ253),klub_id,0))))</f>
        <v/>
      </c>
      <c r="AL253" s="36" t="str" cm="1">
        <f t="array" ref="AL253">IFERROR(INDEX(registarNatjecatelji,CG253,4),"")</f>
        <v/>
      </c>
      <c r="AM253" s="105" t="str">
        <f t="shared" si="238"/>
        <v/>
      </c>
      <c r="AN253" s="79" t="str">
        <f t="shared" si="239"/>
        <v/>
      </c>
      <c r="AO253" s="57" t="s">
        <v>0</v>
      </c>
      <c r="AP253" s="95" t="str">
        <f>IF(AJ253&lt;&gt;"NEMA","",IF(IFERROR(MATCH(AI253,AI$11:AI252,0),0)&lt;&gt;0,"",AI253))</f>
        <v/>
      </c>
      <c r="AQ253" s="57" t="s">
        <v>0</v>
      </c>
      <c r="AR253" s="149"/>
      <c r="AS253" s="57" t="s">
        <v>0</v>
      </c>
      <c r="AT253" s="62" t="str">
        <f t="shared" si="240"/>
        <v/>
      </c>
      <c r="AU253" s="36" t="str">
        <f>IF(AT253="","",MAX(AU$11:AU252)+1)</f>
        <v/>
      </c>
      <c r="AV253" s="36" t="str">
        <f t="shared" si="241"/>
        <v/>
      </c>
      <c r="AW253" s="36" t="str">
        <f t="shared" si="242"/>
        <v/>
      </c>
      <c r="AX253" s="36" t="str">
        <f>IF(AR253="","",MAX(AX$11:AX252)+1)</f>
        <v/>
      </c>
      <c r="AY253" s="103" t="str">
        <f t="shared" si="243"/>
        <v/>
      </c>
      <c r="AZ253" s="79" t="str">
        <f t="shared" si="244"/>
        <v/>
      </c>
      <c r="BA253" s="57" t="s">
        <v>0</v>
      </c>
      <c r="BB253" s="23" t="str">
        <f t="shared" si="245"/>
        <v/>
      </c>
      <c r="BC253" s="57" t="s">
        <v>0</v>
      </c>
      <c r="BD253" s="191" t="str">
        <f t="shared" si="246"/>
        <v/>
      </c>
      <c r="BE253" s="57" t="s">
        <v>0</v>
      </c>
      <c r="BF253" s="68" t="str">
        <f t="shared" si="247"/>
        <v/>
      </c>
      <c r="BG253" s="102" t="str">
        <f t="shared" si="248"/>
        <v/>
      </c>
      <c r="BH253" s="238" t="str">
        <f t="shared" si="249"/>
        <v/>
      </c>
      <c r="BI253" s="239" t="str">
        <f t="shared" si="211"/>
        <v/>
      </c>
      <c r="BJ253" s="57" t="s">
        <v>0</v>
      </c>
      <c r="BK253" s="62" t="str">
        <f t="shared" si="250"/>
        <v/>
      </c>
      <c r="BL253" s="36" t="str">
        <f t="shared" si="251"/>
        <v/>
      </c>
      <c r="BM253" s="86" t="str">
        <f t="shared" si="212"/>
        <v/>
      </c>
      <c r="BN253" s="86" t="str">
        <f t="shared" si="213"/>
        <v/>
      </c>
      <c r="BO253" s="36" t="str">
        <f t="shared" si="214"/>
        <v/>
      </c>
      <c r="BP253" s="79" t="str">
        <f t="shared" si="215"/>
        <v/>
      </c>
      <c r="BQ253" s="57" t="s">
        <v>0</v>
      </c>
      <c r="BR253" s="95" t="str">
        <f t="shared" si="216"/>
        <v/>
      </c>
      <c r="BS253" s="57" t="s">
        <v>0</v>
      </c>
      <c r="BT253" s="23" t="str">
        <f>IF(OR(BB253&lt;&gt;"NEMA",BR253&lt;&gt;""),"","SELECT '"&amp;BA253&amp;"',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3" s="57" t="s">
        <v>0</v>
      </c>
      <c r="BV253" s="172"/>
      <c r="BW253" s="172"/>
      <c r="BX253" s="172"/>
      <c r="BY253" s="57" t="s">
        <v>0</v>
      </c>
      <c r="BZ253" s="62" t="str">
        <f t="shared" si="217"/>
        <v/>
      </c>
      <c r="CA253" s="63" t="str">
        <f t="shared" si="252"/>
        <v/>
      </c>
      <c r="CB253" s="57" t="s">
        <v>0</v>
      </c>
      <c r="CC253" s="62" t="str">
        <f t="shared" si="218"/>
        <v/>
      </c>
      <c r="CD253" s="63" t="str">
        <f t="shared" si="253"/>
        <v/>
      </c>
      <c r="CE253" s="57" t="s">
        <v>0</v>
      </c>
      <c r="CF253" s="62" t="str">
        <f t="shared" si="219"/>
        <v/>
      </c>
      <c r="CG253" s="63" t="str">
        <f t="shared" si="254"/>
        <v/>
      </c>
      <c r="CH253" s="57" t="s">
        <v>0</v>
      </c>
      <c r="CI253" s="68" t="str">
        <f t="shared" si="255"/>
        <v/>
      </c>
      <c r="CJ253" s="86" t="str" cm="1">
        <f t="array" ref="CJ253">IF(CI253="","",INDEX(imePrezime_id,CI253,0))</f>
        <v/>
      </c>
      <c r="CK253" s="63" t="str">
        <f t="shared" si="220"/>
        <v/>
      </c>
      <c r="CL253" s="57" t="s">
        <v>0</v>
      </c>
      <c r="CM253" s="23" t="str">
        <f t="shared" si="221"/>
        <v/>
      </c>
      <c r="CN253" s="57" t="s">
        <v>0</v>
      </c>
      <c r="CO253" s="149"/>
      <c r="CP253" s="57" t="s">
        <v>0</v>
      </c>
      <c r="CQ253" s="62" t="str">
        <f t="shared" si="222"/>
        <v/>
      </c>
      <c r="CR253" s="86" t="str">
        <f>IF(CO253="","",MAX(CR$11:CR252)+1)</f>
        <v/>
      </c>
      <c r="CS253" s="63" t="str">
        <f t="shared" si="223"/>
        <v/>
      </c>
      <c r="CT253" s="57" t="s">
        <v>0</v>
      </c>
      <c r="CU253" s="23" t="str">
        <f t="shared" si="256"/>
        <v/>
      </c>
      <c r="CV253" s="57" t="s">
        <v>0</v>
      </c>
      <c r="CW253" s="72" t="str">
        <f>IF(AND(CG253="NEMA",CK253=""),MAX(CW$11:CW252)+1,"")</f>
        <v/>
      </c>
      <c r="CX253" t="s">
        <v>0</v>
      </c>
      <c r="CY253" s="152" t="str">
        <f t="shared" si="224"/>
        <v/>
      </c>
      <c r="CZ253" t="s">
        <v>0</v>
      </c>
      <c r="DA253" s="62" t="str">
        <f t="shared" si="225"/>
        <v/>
      </c>
      <c r="DB253" s="79" t="str">
        <f t="shared" si="226"/>
        <v/>
      </c>
      <c r="DC253" t="s">
        <v>0</v>
      </c>
      <c r="DD253" s="23" t="str">
        <f t="shared" si="257"/>
        <v/>
      </c>
      <c r="DE253" s="57" t="s">
        <v>0</v>
      </c>
      <c r="DF253" s="95" t="str">
        <f t="shared" si="227"/>
        <v/>
      </c>
      <c r="DG253" s="57" t="s">
        <v>0</v>
      </c>
      <c r="DH253" s="68" t="str">
        <f>IF(BZ253="","",MAX(DH$11:DH252)+1)</f>
        <v/>
      </c>
      <c r="DI253" s="86" t="str">
        <f t="shared" si="228"/>
        <v/>
      </c>
      <c r="DJ253" s="86" t="str">
        <f t="shared" si="258"/>
        <v/>
      </c>
      <c r="DK253" s="86" t="str">
        <f t="shared" si="229"/>
        <v/>
      </c>
      <c r="DL253" s="86" t="str">
        <f t="shared" si="230"/>
        <v/>
      </c>
      <c r="DM253" s="86" t="str">
        <f t="shared" si="231"/>
        <v/>
      </c>
      <c r="DN253" s="86" t="str">
        <f t="shared" si="259"/>
        <v/>
      </c>
      <c r="DO253" s="86"/>
      <c r="DP253" s="86"/>
      <c r="DQ253" s="86"/>
      <c r="DR253" s="63" t="e">
        <f>IF(#REF!="","",#REF!)</f>
        <v>#REF!</v>
      </c>
      <c r="DS253" s="57" t="s">
        <v>0</v>
      </c>
    </row>
    <row r="254" spans="1:123" x14ac:dyDescent="0.25">
      <c r="A254" t="s">
        <v>0</v>
      </c>
      <c r="B254" s="62" t="str">
        <f>IF(csv!E245="","",csv!S245)</f>
        <v/>
      </c>
      <c r="C254" s="36" t="s">
        <v>0</v>
      </c>
      <c r="D254" s="36" t="str">
        <f>IF(csv!E245="","",csv!E245)</f>
        <v/>
      </c>
      <c r="E254" s="36" t="str">
        <f>IF(csv!D245="","",csv!D245)</f>
        <v/>
      </c>
      <c r="F254" s="36" t="s">
        <v>0</v>
      </c>
      <c r="G254" s="86" t="str">
        <f>IF(csv!L245="","",csv!L245)</f>
        <v/>
      </c>
      <c r="H254" s="86" t="str">
        <f>IF(csv!M245="","",csv!M245)</f>
        <v/>
      </c>
      <c r="I254" s="36" t="s">
        <v>0</v>
      </c>
      <c r="J254" s="36" t="str">
        <f>IF(csv!O245="","",csv!O245)</f>
        <v/>
      </c>
      <c r="K254" s="36" t="str">
        <f>IF(csv!P245="","",csv!P245)</f>
        <v/>
      </c>
      <c r="L254" s="36" t="s">
        <v>0</v>
      </c>
      <c r="M254" s="79" t="str">
        <f>IF(csv!Q245="","",csv!Q245)</f>
        <v/>
      </c>
      <c r="N254" s="57" t="s">
        <v>0</v>
      </c>
      <c r="O254" s="62" t="str">
        <f>IF(csv!E245="","",csv!S245)</f>
        <v/>
      </c>
      <c r="P254" s="86" t="str">
        <f>IF(O254="","",IF(COUNTIF(O$11:O253,O254)=0,P253+1,P253))</f>
        <v/>
      </c>
      <c r="Q254" s="102" t="str">
        <f t="shared" si="206"/>
        <v/>
      </c>
      <c r="R254" s="103" t="str" cm="1">
        <f t="array" ref="R254">IF(S254="","",INDEX(natjecanjeStaze_naziv,MATCH(S254,natjecanjeStaze_stazaId,0)))</f>
        <v/>
      </c>
      <c r="S254" s="63" t="str">
        <f t="shared" si="207"/>
        <v/>
      </c>
      <c r="T254" s="57" t="s">
        <v>0</v>
      </c>
      <c r="U254" s="191" t="str">
        <f t="shared" si="208"/>
        <v/>
      </c>
      <c r="V254" s="57" t="s">
        <v>0</v>
      </c>
      <c r="W254" s="62" t="str">
        <f t="shared" si="232"/>
        <v/>
      </c>
      <c r="X254" s="86" t="str">
        <f t="shared" si="209"/>
        <v/>
      </c>
      <c r="Y254" s="36" t="str">
        <f t="shared" si="233"/>
        <v/>
      </c>
      <c r="Z254" s="79" t="str">
        <f>IF(Y254="","",MAX(Z$11:Z253)+1)</f>
        <v/>
      </c>
      <c r="AA254" s="57" t="s">
        <v>0</v>
      </c>
      <c r="AB254" s="149"/>
      <c r="AC254" s="57" t="s">
        <v>0</v>
      </c>
      <c r="AD254" s="23" t="str">
        <f t="shared" si="234"/>
        <v/>
      </c>
      <c r="AE254" s="57" t="s">
        <v>0</v>
      </c>
      <c r="AF254" s="191" t="str">
        <f t="shared" si="235"/>
        <v/>
      </c>
      <c r="AG254" s="57" t="s">
        <v>0</v>
      </c>
      <c r="AH254" s="62" t="str">
        <f t="shared" si="236"/>
        <v/>
      </c>
      <c r="AI254" s="36" t="str">
        <f t="shared" si="237"/>
        <v/>
      </c>
      <c r="AJ254" s="86" t="str">
        <f t="shared" si="210"/>
        <v/>
      </c>
      <c r="AK254" s="36" t="str" cm="1">
        <f t="array" ref="AK254">IF(AJ254="",""&amp;AI254,IF(AJ254="NEMA",AI254,INDEX(klub_naziv,MATCH(INDEX(klubAlias_klubId,AJ254),klub_id,0))))</f>
        <v/>
      </c>
      <c r="AL254" s="36" t="str" cm="1">
        <f t="array" ref="AL254">IFERROR(INDEX(registarNatjecatelji,CG254,4),"")</f>
        <v/>
      </c>
      <c r="AM254" s="105" t="str">
        <f t="shared" si="238"/>
        <v/>
      </c>
      <c r="AN254" s="79" t="str">
        <f t="shared" si="239"/>
        <v/>
      </c>
      <c r="AO254" s="57" t="s">
        <v>0</v>
      </c>
      <c r="AP254" s="95" t="str">
        <f>IF(AJ254&lt;&gt;"NEMA","",IF(IFERROR(MATCH(AI254,AI$11:AI253,0),0)&lt;&gt;0,"",AI254))</f>
        <v/>
      </c>
      <c r="AQ254" s="57" t="s">
        <v>0</v>
      </c>
      <c r="AR254" s="149"/>
      <c r="AS254" s="57" t="s">
        <v>0</v>
      </c>
      <c r="AT254" s="62" t="str">
        <f t="shared" si="240"/>
        <v/>
      </c>
      <c r="AU254" s="36" t="str">
        <f>IF(AT254="","",MAX(AU$11:AU253)+1)</f>
        <v/>
      </c>
      <c r="AV254" s="36" t="str">
        <f t="shared" si="241"/>
        <v/>
      </c>
      <c r="AW254" s="36" t="str">
        <f t="shared" si="242"/>
        <v/>
      </c>
      <c r="AX254" s="36" t="str">
        <f>IF(AR254="","",MAX(AX$11:AX253)+1)</f>
        <v/>
      </c>
      <c r="AY254" s="103" t="str">
        <f t="shared" si="243"/>
        <v/>
      </c>
      <c r="AZ254" s="79" t="str">
        <f t="shared" si="244"/>
        <v/>
      </c>
      <c r="BA254" s="57" t="s">
        <v>0</v>
      </c>
      <c r="BB254" s="23" t="str">
        <f t="shared" si="245"/>
        <v/>
      </c>
      <c r="BC254" s="57" t="s">
        <v>0</v>
      </c>
      <c r="BD254" s="191" t="str">
        <f t="shared" si="246"/>
        <v/>
      </c>
      <c r="BE254" s="57" t="s">
        <v>0</v>
      </c>
      <c r="BF254" s="68" t="str">
        <f t="shared" si="247"/>
        <v/>
      </c>
      <c r="BG254" s="102" t="str">
        <f t="shared" si="248"/>
        <v/>
      </c>
      <c r="BH254" s="238" t="str">
        <f t="shared" si="249"/>
        <v/>
      </c>
      <c r="BI254" s="239" t="str">
        <f t="shared" si="211"/>
        <v/>
      </c>
      <c r="BJ254" s="57" t="s">
        <v>0</v>
      </c>
      <c r="BK254" s="62" t="str">
        <f t="shared" si="250"/>
        <v/>
      </c>
      <c r="BL254" s="36" t="str">
        <f t="shared" si="251"/>
        <v/>
      </c>
      <c r="BM254" s="86" t="str">
        <f t="shared" si="212"/>
        <v/>
      </c>
      <c r="BN254" s="86" t="str">
        <f t="shared" si="213"/>
        <v/>
      </c>
      <c r="BO254" s="36" t="str">
        <f t="shared" si="214"/>
        <v/>
      </c>
      <c r="BP254" s="79" t="str">
        <f t="shared" si="215"/>
        <v/>
      </c>
      <c r="BQ254" s="57" t="s">
        <v>0</v>
      </c>
      <c r="BR254" s="95" t="str">
        <f t="shared" si="216"/>
        <v/>
      </c>
      <c r="BS254" s="57" t="s">
        <v>0</v>
      </c>
      <c r="BT254" s="23" t="str">
        <f>IF(OR(BB254&lt;&gt;"NEMA",BR254&lt;&gt;""),"","SELECT '"&amp;BA254&amp;"',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4" s="57" t="s">
        <v>0</v>
      </c>
      <c r="BV254" s="172"/>
      <c r="BW254" s="172"/>
      <c r="BX254" s="172"/>
      <c r="BY254" s="57" t="s">
        <v>0</v>
      </c>
      <c r="BZ254" s="62" t="str">
        <f t="shared" si="217"/>
        <v/>
      </c>
      <c r="CA254" s="63" t="str">
        <f t="shared" si="252"/>
        <v/>
      </c>
      <c r="CB254" s="57" t="s">
        <v>0</v>
      </c>
      <c r="CC254" s="62" t="str">
        <f t="shared" si="218"/>
        <v/>
      </c>
      <c r="CD254" s="63" t="str">
        <f t="shared" si="253"/>
        <v/>
      </c>
      <c r="CE254" s="57" t="s">
        <v>0</v>
      </c>
      <c r="CF254" s="62" t="str">
        <f t="shared" si="219"/>
        <v/>
      </c>
      <c r="CG254" s="63" t="str">
        <f t="shared" si="254"/>
        <v/>
      </c>
      <c r="CH254" s="57" t="s">
        <v>0</v>
      </c>
      <c r="CI254" s="68" t="str">
        <f t="shared" si="255"/>
        <v/>
      </c>
      <c r="CJ254" s="86" t="str" cm="1">
        <f t="array" ref="CJ254">IF(CI254="","",INDEX(imePrezime_id,CI254,0))</f>
        <v/>
      </c>
      <c r="CK254" s="63" t="str">
        <f t="shared" si="220"/>
        <v/>
      </c>
      <c r="CL254" s="57" t="s">
        <v>0</v>
      </c>
      <c r="CM254" s="23" t="str">
        <f t="shared" si="221"/>
        <v/>
      </c>
      <c r="CN254" s="57" t="s">
        <v>0</v>
      </c>
      <c r="CO254" s="149"/>
      <c r="CP254" s="57" t="s">
        <v>0</v>
      </c>
      <c r="CQ254" s="62" t="str">
        <f t="shared" si="222"/>
        <v/>
      </c>
      <c r="CR254" s="86" t="str">
        <f>IF(CO254="","",MAX(CR$11:CR253)+1)</f>
        <v/>
      </c>
      <c r="CS254" s="63" t="str">
        <f t="shared" si="223"/>
        <v/>
      </c>
      <c r="CT254" s="57" t="s">
        <v>0</v>
      </c>
      <c r="CU254" s="23" t="str">
        <f t="shared" si="256"/>
        <v/>
      </c>
      <c r="CV254" s="57" t="s">
        <v>0</v>
      </c>
      <c r="CW254" s="72" t="str">
        <f>IF(AND(CG254="NEMA",CK254=""),MAX(CW$11:CW253)+1,"")</f>
        <v/>
      </c>
      <c r="CX254" t="s">
        <v>0</v>
      </c>
      <c r="CY254" s="152" t="str">
        <f t="shared" si="224"/>
        <v/>
      </c>
      <c r="CZ254" t="s">
        <v>0</v>
      </c>
      <c r="DA254" s="62" t="str">
        <f t="shared" si="225"/>
        <v/>
      </c>
      <c r="DB254" s="79" t="str">
        <f t="shared" si="226"/>
        <v/>
      </c>
      <c r="DC254" t="s">
        <v>0</v>
      </c>
      <c r="DD254" s="23" t="str">
        <f t="shared" si="257"/>
        <v/>
      </c>
      <c r="DE254" s="57" t="s">
        <v>0</v>
      </c>
      <c r="DF254" s="95" t="str">
        <f t="shared" si="227"/>
        <v/>
      </c>
      <c r="DG254" s="57" t="s">
        <v>0</v>
      </c>
      <c r="DH254" s="68" t="str">
        <f>IF(BZ254="","",MAX(DH$11:DH253)+1)</f>
        <v/>
      </c>
      <c r="DI254" s="86" t="str">
        <f t="shared" si="228"/>
        <v/>
      </c>
      <c r="DJ254" s="86" t="str">
        <f t="shared" si="258"/>
        <v/>
      </c>
      <c r="DK254" s="86" t="str">
        <f t="shared" si="229"/>
        <v/>
      </c>
      <c r="DL254" s="86" t="str">
        <f t="shared" si="230"/>
        <v/>
      </c>
      <c r="DM254" s="86" t="str">
        <f t="shared" si="231"/>
        <v/>
      </c>
      <c r="DN254" s="86" t="str">
        <f t="shared" si="259"/>
        <v/>
      </c>
      <c r="DO254" s="86"/>
      <c r="DP254" s="86"/>
      <c r="DQ254" s="86"/>
      <c r="DR254" s="63" t="e">
        <f>IF(#REF!="","",#REF!)</f>
        <v>#REF!</v>
      </c>
      <c r="DS254" s="57" t="s">
        <v>0</v>
      </c>
    </row>
    <row r="255" spans="1:123" x14ac:dyDescent="0.25">
      <c r="A255" t="s">
        <v>0</v>
      </c>
      <c r="B255" s="62" t="str">
        <f>IF(csv!E246="","",csv!S246)</f>
        <v/>
      </c>
      <c r="C255" s="36" t="s">
        <v>0</v>
      </c>
      <c r="D255" s="36" t="str">
        <f>IF(csv!E246="","",csv!E246)</f>
        <v/>
      </c>
      <c r="E255" s="36" t="str">
        <f>IF(csv!D246="","",csv!D246)</f>
        <v/>
      </c>
      <c r="F255" s="36" t="s">
        <v>0</v>
      </c>
      <c r="G255" s="86" t="str">
        <f>IF(csv!L246="","",csv!L246)</f>
        <v/>
      </c>
      <c r="H255" s="86" t="str">
        <f>IF(csv!M246="","",csv!M246)</f>
        <v/>
      </c>
      <c r="I255" s="36" t="s">
        <v>0</v>
      </c>
      <c r="J255" s="36" t="str">
        <f>IF(csv!O246="","",csv!O246)</f>
        <v/>
      </c>
      <c r="K255" s="36" t="str">
        <f>IF(csv!P246="","",csv!P246)</f>
        <v/>
      </c>
      <c r="L255" s="36" t="s">
        <v>0</v>
      </c>
      <c r="M255" s="79" t="str">
        <f>IF(csv!Q246="","",csv!Q246)</f>
        <v/>
      </c>
      <c r="N255" s="57" t="s">
        <v>0</v>
      </c>
      <c r="O255" s="62" t="str">
        <f>IF(csv!E246="","",csv!S246)</f>
        <v/>
      </c>
      <c r="P255" s="86" t="str">
        <f>IF(O255="","",IF(COUNTIF(O$11:O254,O255)=0,P254+1,P254))</f>
        <v/>
      </c>
      <c r="Q255" s="102" t="str">
        <f t="shared" si="206"/>
        <v/>
      </c>
      <c r="R255" s="103" t="str" cm="1">
        <f t="array" ref="R255">IF(S255="","",INDEX(natjecanjeStaze_naziv,MATCH(S255,natjecanjeStaze_stazaId,0)))</f>
        <v/>
      </c>
      <c r="S255" s="63" t="str">
        <f t="shared" si="207"/>
        <v/>
      </c>
      <c r="T255" s="57" t="s">
        <v>0</v>
      </c>
      <c r="U255" s="191" t="str">
        <f t="shared" si="208"/>
        <v/>
      </c>
      <c r="V255" s="57" t="s">
        <v>0</v>
      </c>
      <c r="W255" s="62" t="str">
        <f t="shared" si="232"/>
        <v/>
      </c>
      <c r="X255" s="86" t="str">
        <f t="shared" si="209"/>
        <v/>
      </c>
      <c r="Y255" s="36" t="str">
        <f t="shared" si="233"/>
        <v/>
      </c>
      <c r="Z255" s="79" t="str">
        <f>IF(Y255="","",MAX(Z$11:Z254)+1)</f>
        <v/>
      </c>
      <c r="AA255" s="57" t="s">
        <v>0</v>
      </c>
      <c r="AB255" s="149"/>
      <c r="AC255" s="57" t="s">
        <v>0</v>
      </c>
      <c r="AD255" s="23" t="str">
        <f t="shared" si="234"/>
        <v/>
      </c>
      <c r="AE255" s="57" t="s">
        <v>0</v>
      </c>
      <c r="AF255" s="191" t="str">
        <f t="shared" si="235"/>
        <v/>
      </c>
      <c r="AG255" s="57" t="s">
        <v>0</v>
      </c>
      <c r="AH255" s="62" t="str">
        <f t="shared" si="236"/>
        <v/>
      </c>
      <c r="AI255" s="36" t="str">
        <f t="shared" si="237"/>
        <v/>
      </c>
      <c r="AJ255" s="86" t="str">
        <f t="shared" si="210"/>
        <v/>
      </c>
      <c r="AK255" s="36" t="str" cm="1">
        <f t="array" ref="AK255">IF(AJ255="",""&amp;AI255,IF(AJ255="NEMA",AI255,INDEX(klub_naziv,MATCH(INDEX(klubAlias_klubId,AJ255),klub_id,0))))</f>
        <v/>
      </c>
      <c r="AL255" s="36" t="str" cm="1">
        <f t="array" ref="AL255">IFERROR(INDEX(registarNatjecatelji,CG255,4),"")</f>
        <v/>
      </c>
      <c r="AM255" s="105" t="str">
        <f t="shared" si="238"/>
        <v/>
      </c>
      <c r="AN255" s="79" t="str">
        <f t="shared" si="239"/>
        <v/>
      </c>
      <c r="AO255" s="57" t="s">
        <v>0</v>
      </c>
      <c r="AP255" s="95" t="str">
        <f>IF(AJ255&lt;&gt;"NEMA","",IF(IFERROR(MATCH(AI255,AI$11:AI254,0),0)&lt;&gt;0,"",AI255))</f>
        <v/>
      </c>
      <c r="AQ255" s="57" t="s">
        <v>0</v>
      </c>
      <c r="AR255" s="149"/>
      <c r="AS255" s="57" t="s">
        <v>0</v>
      </c>
      <c r="AT255" s="62" t="str">
        <f t="shared" si="240"/>
        <v/>
      </c>
      <c r="AU255" s="36" t="str">
        <f>IF(AT255="","",MAX(AU$11:AU254)+1)</f>
        <v/>
      </c>
      <c r="AV255" s="36" t="str">
        <f t="shared" si="241"/>
        <v/>
      </c>
      <c r="AW255" s="36" t="str">
        <f t="shared" si="242"/>
        <v/>
      </c>
      <c r="AX255" s="36" t="str">
        <f>IF(AR255="","",MAX(AX$11:AX254)+1)</f>
        <v/>
      </c>
      <c r="AY255" s="103" t="str">
        <f t="shared" si="243"/>
        <v/>
      </c>
      <c r="AZ255" s="79" t="str">
        <f t="shared" si="244"/>
        <v/>
      </c>
      <c r="BA255" s="57" t="s">
        <v>0</v>
      </c>
      <c r="BB255" s="23" t="str">
        <f t="shared" si="245"/>
        <v/>
      </c>
      <c r="BC255" s="57" t="s">
        <v>0</v>
      </c>
      <c r="BD255" s="191" t="str">
        <f t="shared" si="246"/>
        <v/>
      </c>
      <c r="BE255" s="57" t="s">
        <v>0</v>
      </c>
      <c r="BF255" s="68" t="str">
        <f t="shared" si="247"/>
        <v/>
      </c>
      <c r="BG255" s="102" t="str">
        <f t="shared" si="248"/>
        <v/>
      </c>
      <c r="BH255" s="238" t="str">
        <f t="shared" si="249"/>
        <v/>
      </c>
      <c r="BI255" s="239" t="str">
        <f t="shared" si="211"/>
        <v/>
      </c>
      <c r="BJ255" s="57" t="s">
        <v>0</v>
      </c>
      <c r="BK255" s="62" t="str">
        <f t="shared" si="250"/>
        <v/>
      </c>
      <c r="BL255" s="36" t="str">
        <f t="shared" si="251"/>
        <v/>
      </c>
      <c r="BM255" s="86" t="str">
        <f t="shared" si="212"/>
        <v/>
      </c>
      <c r="BN255" s="86" t="str">
        <f t="shared" si="213"/>
        <v/>
      </c>
      <c r="BO255" s="36" t="str">
        <f t="shared" si="214"/>
        <v/>
      </c>
      <c r="BP255" s="79" t="str">
        <f t="shared" si="215"/>
        <v/>
      </c>
      <c r="BQ255" s="57" t="s">
        <v>0</v>
      </c>
      <c r="BR255" s="95" t="str">
        <f t="shared" si="216"/>
        <v/>
      </c>
      <c r="BS255" s="57" t="s">
        <v>0</v>
      </c>
      <c r="BT255" s="23" t="str">
        <f>IF(OR(BB255&lt;&gt;"NEMA",BR255&lt;&gt;""),"","SELECT '"&amp;BA255&amp;"',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5" s="57" t="s">
        <v>0</v>
      </c>
      <c r="BV255" s="172"/>
      <c r="BW255" s="172"/>
      <c r="BX255" s="172"/>
      <c r="BY255" s="57" t="s">
        <v>0</v>
      </c>
      <c r="BZ255" s="62" t="str">
        <f t="shared" si="217"/>
        <v/>
      </c>
      <c r="CA255" s="63" t="str">
        <f t="shared" si="252"/>
        <v/>
      </c>
      <c r="CB255" s="57" t="s">
        <v>0</v>
      </c>
      <c r="CC255" s="62" t="str">
        <f t="shared" si="218"/>
        <v/>
      </c>
      <c r="CD255" s="63" t="str">
        <f t="shared" si="253"/>
        <v/>
      </c>
      <c r="CE255" s="57" t="s">
        <v>0</v>
      </c>
      <c r="CF255" s="62" t="str">
        <f t="shared" si="219"/>
        <v/>
      </c>
      <c r="CG255" s="63" t="str">
        <f t="shared" si="254"/>
        <v/>
      </c>
      <c r="CH255" s="57" t="s">
        <v>0</v>
      </c>
      <c r="CI255" s="68" t="str">
        <f t="shared" si="255"/>
        <v/>
      </c>
      <c r="CJ255" s="86" t="str" cm="1">
        <f t="array" ref="CJ255">IF(CI255="","",INDEX(imePrezime_id,CI255,0))</f>
        <v/>
      </c>
      <c r="CK255" s="63" t="str">
        <f t="shared" si="220"/>
        <v/>
      </c>
      <c r="CL255" s="57" t="s">
        <v>0</v>
      </c>
      <c r="CM255" s="23" t="str">
        <f t="shared" si="221"/>
        <v/>
      </c>
      <c r="CN255" s="57" t="s">
        <v>0</v>
      </c>
      <c r="CO255" s="149"/>
      <c r="CP255" s="57" t="s">
        <v>0</v>
      </c>
      <c r="CQ255" s="62" t="str">
        <f t="shared" si="222"/>
        <v/>
      </c>
      <c r="CR255" s="86" t="str">
        <f>IF(CO255="","",MAX(CR$11:CR254)+1)</f>
        <v/>
      </c>
      <c r="CS255" s="63" t="str">
        <f t="shared" si="223"/>
        <v/>
      </c>
      <c r="CT255" s="57" t="s">
        <v>0</v>
      </c>
      <c r="CU255" s="23" t="str">
        <f t="shared" si="256"/>
        <v/>
      </c>
      <c r="CV255" s="57" t="s">
        <v>0</v>
      </c>
      <c r="CW255" s="72" t="str">
        <f>IF(AND(CG255="NEMA",CK255=""),MAX(CW$11:CW254)+1,"")</f>
        <v/>
      </c>
      <c r="CX255" t="s">
        <v>0</v>
      </c>
      <c r="CY255" s="152" t="str">
        <f t="shared" si="224"/>
        <v/>
      </c>
      <c r="CZ255" t="s">
        <v>0</v>
      </c>
      <c r="DA255" s="62" t="str">
        <f t="shared" si="225"/>
        <v/>
      </c>
      <c r="DB255" s="79" t="str">
        <f t="shared" si="226"/>
        <v/>
      </c>
      <c r="DC255" t="s">
        <v>0</v>
      </c>
      <c r="DD255" s="23" t="str">
        <f t="shared" si="257"/>
        <v/>
      </c>
      <c r="DE255" s="57" t="s">
        <v>0</v>
      </c>
      <c r="DF255" s="95" t="str">
        <f t="shared" si="227"/>
        <v/>
      </c>
      <c r="DG255" s="57" t="s">
        <v>0</v>
      </c>
      <c r="DH255" s="68" t="str">
        <f>IF(BZ255="","",MAX(DH$11:DH254)+1)</f>
        <v/>
      </c>
      <c r="DI255" s="86" t="str">
        <f t="shared" si="228"/>
        <v/>
      </c>
      <c r="DJ255" s="86" t="str">
        <f t="shared" si="258"/>
        <v/>
      </c>
      <c r="DK255" s="86" t="str">
        <f t="shared" si="229"/>
        <v/>
      </c>
      <c r="DL255" s="86" t="str">
        <f t="shared" si="230"/>
        <v/>
      </c>
      <c r="DM255" s="86" t="str">
        <f t="shared" si="231"/>
        <v/>
      </c>
      <c r="DN255" s="86" t="str">
        <f t="shared" si="259"/>
        <v/>
      </c>
      <c r="DO255" s="86"/>
      <c r="DP255" s="86"/>
      <c r="DQ255" s="86"/>
      <c r="DR255" s="63" t="e">
        <f>IF(#REF!="","",#REF!)</f>
        <v>#REF!</v>
      </c>
      <c r="DS255" s="57" t="s">
        <v>0</v>
      </c>
    </row>
    <row r="256" spans="1:123" x14ac:dyDescent="0.25">
      <c r="A256" t="s">
        <v>0</v>
      </c>
      <c r="B256" s="62" t="str">
        <f>IF(csv!E247="","",csv!S247)</f>
        <v/>
      </c>
      <c r="C256" s="36" t="s">
        <v>0</v>
      </c>
      <c r="D256" s="36" t="str">
        <f>IF(csv!E247="","",csv!E247)</f>
        <v/>
      </c>
      <c r="E256" s="36" t="str">
        <f>IF(csv!D247="","",csv!D247)</f>
        <v/>
      </c>
      <c r="F256" s="36" t="s">
        <v>0</v>
      </c>
      <c r="G256" s="86" t="str">
        <f>IF(csv!L247="","",csv!L247)</f>
        <v/>
      </c>
      <c r="H256" s="86" t="str">
        <f>IF(csv!M247="","",csv!M247)</f>
        <v/>
      </c>
      <c r="I256" s="36" t="s">
        <v>0</v>
      </c>
      <c r="J256" s="36" t="str">
        <f>IF(csv!O247="","",csv!O247)</f>
        <v/>
      </c>
      <c r="K256" s="36" t="str">
        <f>IF(csv!P247="","",csv!P247)</f>
        <v/>
      </c>
      <c r="L256" s="36" t="s">
        <v>0</v>
      </c>
      <c r="M256" s="79" t="str">
        <f>IF(csv!Q247="","",csv!Q247)</f>
        <v/>
      </c>
      <c r="N256" s="57" t="s">
        <v>0</v>
      </c>
      <c r="O256" s="62" t="str">
        <f>IF(csv!E247="","",csv!S247)</f>
        <v/>
      </c>
      <c r="P256" s="86" t="str">
        <f>IF(O256="","",IF(COUNTIF(O$11:O255,O256)=0,P255+1,P255))</f>
        <v/>
      </c>
      <c r="Q256" s="102" t="str">
        <f t="shared" si="206"/>
        <v/>
      </c>
      <c r="R256" s="103" t="str" cm="1">
        <f t="array" ref="R256">IF(S256="","",INDEX(natjecanjeStaze_naziv,MATCH(S256,natjecanjeStaze_stazaId,0)))</f>
        <v/>
      </c>
      <c r="S256" s="63" t="str">
        <f t="shared" si="207"/>
        <v/>
      </c>
      <c r="T256" s="57" t="s">
        <v>0</v>
      </c>
      <c r="U256" s="191" t="str">
        <f t="shared" si="208"/>
        <v/>
      </c>
      <c r="V256" s="57" t="s">
        <v>0</v>
      </c>
      <c r="W256" s="62" t="str">
        <f t="shared" si="232"/>
        <v/>
      </c>
      <c r="X256" s="86" t="str">
        <f t="shared" si="209"/>
        <v/>
      </c>
      <c r="Y256" s="36" t="str">
        <f t="shared" si="233"/>
        <v/>
      </c>
      <c r="Z256" s="79" t="str">
        <f>IF(Y256="","",MAX(Z$11:Z255)+1)</f>
        <v/>
      </c>
      <c r="AA256" s="57" t="s">
        <v>0</v>
      </c>
      <c r="AB256" s="149"/>
      <c r="AC256" s="57" t="s">
        <v>0</v>
      </c>
      <c r="AD256" s="23" t="str">
        <f t="shared" si="234"/>
        <v/>
      </c>
      <c r="AE256" s="57" t="s">
        <v>0</v>
      </c>
      <c r="AF256" s="191" t="str">
        <f t="shared" si="235"/>
        <v/>
      </c>
      <c r="AG256" s="57" t="s">
        <v>0</v>
      </c>
      <c r="AH256" s="62" t="str">
        <f t="shared" si="236"/>
        <v/>
      </c>
      <c r="AI256" s="36" t="str">
        <f t="shared" si="237"/>
        <v/>
      </c>
      <c r="AJ256" s="86" t="str">
        <f t="shared" si="210"/>
        <v/>
      </c>
      <c r="AK256" s="36" t="str" cm="1">
        <f t="array" ref="AK256">IF(AJ256="",""&amp;AI256,IF(AJ256="NEMA",AI256,INDEX(klub_naziv,MATCH(INDEX(klubAlias_klubId,AJ256),klub_id,0))))</f>
        <v/>
      </c>
      <c r="AL256" s="36" t="str" cm="1">
        <f t="array" ref="AL256">IFERROR(INDEX(registarNatjecatelji,CG256,4),"")</f>
        <v/>
      </c>
      <c r="AM256" s="105" t="str">
        <f t="shared" si="238"/>
        <v/>
      </c>
      <c r="AN256" s="79" t="str">
        <f t="shared" si="239"/>
        <v/>
      </c>
      <c r="AO256" s="57" t="s">
        <v>0</v>
      </c>
      <c r="AP256" s="95" t="str">
        <f>IF(AJ256&lt;&gt;"NEMA","",IF(IFERROR(MATCH(AI256,AI$11:AI255,0),0)&lt;&gt;0,"",AI256))</f>
        <v/>
      </c>
      <c r="AQ256" s="57" t="s">
        <v>0</v>
      </c>
      <c r="AR256" s="149"/>
      <c r="AS256" s="57" t="s">
        <v>0</v>
      </c>
      <c r="AT256" s="62" t="str">
        <f t="shared" si="240"/>
        <v/>
      </c>
      <c r="AU256" s="36" t="str">
        <f>IF(AT256="","",MAX(AU$11:AU255)+1)</f>
        <v/>
      </c>
      <c r="AV256" s="36" t="str">
        <f t="shared" si="241"/>
        <v/>
      </c>
      <c r="AW256" s="36" t="str">
        <f t="shared" si="242"/>
        <v/>
      </c>
      <c r="AX256" s="36" t="str">
        <f>IF(AR256="","",MAX(AX$11:AX255)+1)</f>
        <v/>
      </c>
      <c r="AY256" s="103" t="str">
        <f t="shared" si="243"/>
        <v/>
      </c>
      <c r="AZ256" s="79" t="str">
        <f t="shared" si="244"/>
        <v/>
      </c>
      <c r="BA256" s="57" t="s">
        <v>0</v>
      </c>
      <c r="BB256" s="23" t="str">
        <f t="shared" si="245"/>
        <v/>
      </c>
      <c r="BC256" s="57" t="s">
        <v>0</v>
      </c>
      <c r="BD256" s="191" t="str">
        <f t="shared" si="246"/>
        <v/>
      </c>
      <c r="BE256" s="57" t="s">
        <v>0</v>
      </c>
      <c r="BF256" s="68" t="str">
        <f t="shared" si="247"/>
        <v/>
      </c>
      <c r="BG256" s="102" t="str">
        <f t="shared" si="248"/>
        <v/>
      </c>
      <c r="BH256" s="238" t="str">
        <f t="shared" si="249"/>
        <v/>
      </c>
      <c r="BI256" s="239" t="str">
        <f t="shared" si="211"/>
        <v/>
      </c>
      <c r="BJ256" s="57" t="s">
        <v>0</v>
      </c>
      <c r="BK256" s="62" t="str">
        <f t="shared" si="250"/>
        <v/>
      </c>
      <c r="BL256" s="36" t="str">
        <f t="shared" si="251"/>
        <v/>
      </c>
      <c r="BM256" s="86" t="str">
        <f t="shared" si="212"/>
        <v/>
      </c>
      <c r="BN256" s="86" t="str">
        <f t="shared" si="213"/>
        <v/>
      </c>
      <c r="BO256" s="36" t="str">
        <f t="shared" si="214"/>
        <v/>
      </c>
      <c r="BP256" s="79" t="str">
        <f t="shared" si="215"/>
        <v/>
      </c>
      <c r="BQ256" s="57" t="s">
        <v>0</v>
      </c>
      <c r="BR256" s="95" t="str">
        <f t="shared" si="216"/>
        <v/>
      </c>
      <c r="BS256" s="57" t="s">
        <v>0</v>
      </c>
      <c r="BT256" s="23" t="str">
        <f>IF(OR(BB256&lt;&gt;"NEMA",BR256&lt;&gt;""),"","SELECT '"&amp;BA256&amp;"',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6" s="57" t="s">
        <v>0</v>
      </c>
      <c r="BV256" s="172"/>
      <c r="BW256" s="172"/>
      <c r="BX256" s="172"/>
      <c r="BY256" s="57" t="s">
        <v>0</v>
      </c>
      <c r="BZ256" s="62" t="str">
        <f t="shared" si="217"/>
        <v/>
      </c>
      <c r="CA256" s="63" t="str">
        <f t="shared" si="252"/>
        <v/>
      </c>
      <c r="CB256" s="57" t="s">
        <v>0</v>
      </c>
      <c r="CC256" s="62" t="str">
        <f t="shared" si="218"/>
        <v/>
      </c>
      <c r="CD256" s="63" t="str">
        <f t="shared" si="253"/>
        <v/>
      </c>
      <c r="CE256" s="57" t="s">
        <v>0</v>
      </c>
      <c r="CF256" s="62" t="str">
        <f t="shared" si="219"/>
        <v/>
      </c>
      <c r="CG256" s="63" t="str">
        <f t="shared" si="254"/>
        <v/>
      </c>
      <c r="CH256" s="57" t="s">
        <v>0</v>
      </c>
      <c r="CI256" s="68" t="str">
        <f t="shared" si="255"/>
        <v/>
      </c>
      <c r="CJ256" s="86" t="str" cm="1">
        <f t="array" ref="CJ256">IF(CI256="","",INDEX(imePrezime_id,CI256,0))</f>
        <v/>
      </c>
      <c r="CK256" s="63" t="str">
        <f t="shared" si="220"/>
        <v/>
      </c>
      <c r="CL256" s="57" t="s">
        <v>0</v>
      </c>
      <c r="CM256" s="23" t="str">
        <f t="shared" si="221"/>
        <v/>
      </c>
      <c r="CN256" s="57" t="s">
        <v>0</v>
      </c>
      <c r="CO256" s="149"/>
      <c r="CP256" s="57" t="s">
        <v>0</v>
      </c>
      <c r="CQ256" s="62" t="str">
        <f t="shared" si="222"/>
        <v/>
      </c>
      <c r="CR256" s="86" t="str">
        <f>IF(CO256="","",MAX(CR$11:CR255)+1)</f>
        <v/>
      </c>
      <c r="CS256" s="63" t="str">
        <f t="shared" si="223"/>
        <v/>
      </c>
      <c r="CT256" s="57" t="s">
        <v>0</v>
      </c>
      <c r="CU256" s="23" t="str">
        <f t="shared" si="256"/>
        <v/>
      </c>
      <c r="CV256" s="57" t="s">
        <v>0</v>
      </c>
      <c r="CW256" s="72" t="str">
        <f>IF(AND(CG256="NEMA",CK256=""),MAX(CW$11:CW255)+1,"")</f>
        <v/>
      </c>
      <c r="CX256" t="s">
        <v>0</v>
      </c>
      <c r="CY256" s="152" t="str">
        <f t="shared" si="224"/>
        <v/>
      </c>
      <c r="CZ256" t="s">
        <v>0</v>
      </c>
      <c r="DA256" s="62" t="str">
        <f t="shared" si="225"/>
        <v/>
      </c>
      <c r="DB256" s="79" t="str">
        <f t="shared" si="226"/>
        <v/>
      </c>
      <c r="DC256" t="s">
        <v>0</v>
      </c>
      <c r="DD256" s="23" t="str">
        <f t="shared" si="257"/>
        <v/>
      </c>
      <c r="DE256" s="57" t="s">
        <v>0</v>
      </c>
      <c r="DF256" s="95" t="str">
        <f t="shared" si="227"/>
        <v/>
      </c>
      <c r="DG256" s="57" t="s">
        <v>0</v>
      </c>
      <c r="DH256" s="68" t="str">
        <f>IF(BZ256="","",MAX(DH$11:DH255)+1)</f>
        <v/>
      </c>
      <c r="DI256" s="86" t="str">
        <f t="shared" si="228"/>
        <v/>
      </c>
      <c r="DJ256" s="86" t="str">
        <f t="shared" si="258"/>
        <v/>
      </c>
      <c r="DK256" s="86" t="str">
        <f t="shared" si="229"/>
        <v/>
      </c>
      <c r="DL256" s="86" t="str">
        <f t="shared" si="230"/>
        <v/>
      </c>
      <c r="DM256" s="86" t="str">
        <f t="shared" si="231"/>
        <v/>
      </c>
      <c r="DN256" s="86" t="str">
        <f t="shared" si="259"/>
        <v/>
      </c>
      <c r="DO256" s="86"/>
      <c r="DP256" s="86"/>
      <c r="DQ256" s="86"/>
      <c r="DR256" s="63" t="e">
        <f>IF(#REF!="","",#REF!)</f>
        <v>#REF!</v>
      </c>
      <c r="DS256" s="57" t="s">
        <v>0</v>
      </c>
    </row>
    <row r="257" spans="1:123" x14ac:dyDescent="0.25">
      <c r="A257" t="s">
        <v>0</v>
      </c>
      <c r="B257" s="62" t="str">
        <f>IF(csv!E248="","",csv!S248)</f>
        <v/>
      </c>
      <c r="C257" s="36" t="s">
        <v>0</v>
      </c>
      <c r="D257" s="36" t="str">
        <f>IF(csv!E248="","",csv!E248)</f>
        <v/>
      </c>
      <c r="E257" s="36" t="str">
        <f>IF(csv!D248="","",csv!D248)</f>
        <v/>
      </c>
      <c r="F257" s="36" t="s">
        <v>0</v>
      </c>
      <c r="G257" s="86" t="str">
        <f>IF(csv!L248="","",csv!L248)</f>
        <v/>
      </c>
      <c r="H257" s="86" t="str">
        <f>IF(csv!M248="","",csv!M248)</f>
        <v/>
      </c>
      <c r="I257" s="36" t="s">
        <v>0</v>
      </c>
      <c r="J257" s="36" t="str">
        <f>IF(csv!O248="","",csv!O248)</f>
        <v/>
      </c>
      <c r="K257" s="36" t="str">
        <f>IF(csv!P248="","",csv!P248)</f>
        <v/>
      </c>
      <c r="L257" s="36" t="s">
        <v>0</v>
      </c>
      <c r="M257" s="79" t="str">
        <f>IF(csv!Q248="","",csv!Q248)</f>
        <v/>
      </c>
      <c r="N257" s="57" t="s">
        <v>0</v>
      </c>
      <c r="O257" s="62" t="str">
        <f>IF(csv!E248="","",csv!S248)</f>
        <v/>
      </c>
      <c r="P257" s="86" t="str">
        <f>IF(O257="","",IF(COUNTIF(O$11:O256,O257)=0,P256+1,P256))</f>
        <v/>
      </c>
      <c r="Q257" s="102" t="str">
        <f t="shared" si="206"/>
        <v/>
      </c>
      <c r="R257" s="103" t="str" cm="1">
        <f t="array" ref="R257">IF(S257="","",INDEX(natjecanjeStaze_naziv,MATCH(S257,natjecanjeStaze_stazaId,0)))</f>
        <v/>
      </c>
      <c r="S257" s="63" t="str">
        <f t="shared" si="207"/>
        <v/>
      </c>
      <c r="T257" s="57" t="s">
        <v>0</v>
      </c>
      <c r="U257" s="191" t="str">
        <f t="shared" si="208"/>
        <v/>
      </c>
      <c r="V257" s="57" t="s">
        <v>0</v>
      </c>
      <c r="W257" s="62" t="str">
        <f t="shared" si="232"/>
        <v/>
      </c>
      <c r="X257" s="86" t="str">
        <f t="shared" si="209"/>
        <v/>
      </c>
      <c r="Y257" s="36" t="str">
        <f t="shared" si="233"/>
        <v/>
      </c>
      <c r="Z257" s="79" t="str">
        <f>IF(Y257="","",MAX(Z$11:Z256)+1)</f>
        <v/>
      </c>
      <c r="AA257" s="57" t="s">
        <v>0</v>
      </c>
      <c r="AB257" s="149"/>
      <c r="AC257" s="57" t="s">
        <v>0</v>
      </c>
      <c r="AD257" s="23" t="str">
        <f t="shared" si="234"/>
        <v/>
      </c>
      <c r="AE257" s="57" t="s">
        <v>0</v>
      </c>
      <c r="AF257" s="191" t="str">
        <f t="shared" si="235"/>
        <v/>
      </c>
      <c r="AG257" s="57" t="s">
        <v>0</v>
      </c>
      <c r="AH257" s="62" t="str">
        <f t="shared" si="236"/>
        <v/>
      </c>
      <c r="AI257" s="36" t="str">
        <f t="shared" si="237"/>
        <v/>
      </c>
      <c r="AJ257" s="86" t="str">
        <f t="shared" si="210"/>
        <v/>
      </c>
      <c r="AK257" s="36" t="str" cm="1">
        <f t="array" ref="AK257">IF(AJ257="",""&amp;AI257,IF(AJ257="NEMA",AI257,INDEX(klub_naziv,MATCH(INDEX(klubAlias_klubId,AJ257),klub_id,0))))</f>
        <v/>
      </c>
      <c r="AL257" s="36" t="str" cm="1">
        <f t="array" ref="AL257">IFERROR(INDEX(registarNatjecatelji,CG257,4),"")</f>
        <v/>
      </c>
      <c r="AM257" s="105" t="str">
        <f t="shared" si="238"/>
        <v/>
      </c>
      <c r="AN257" s="79" t="str">
        <f t="shared" si="239"/>
        <v/>
      </c>
      <c r="AO257" s="57" t="s">
        <v>0</v>
      </c>
      <c r="AP257" s="95" t="str">
        <f>IF(AJ257&lt;&gt;"NEMA","",IF(IFERROR(MATCH(AI257,AI$11:AI256,0),0)&lt;&gt;0,"",AI257))</f>
        <v/>
      </c>
      <c r="AQ257" s="57" t="s">
        <v>0</v>
      </c>
      <c r="AR257" s="149"/>
      <c r="AS257" s="57" t="s">
        <v>0</v>
      </c>
      <c r="AT257" s="62" t="str">
        <f t="shared" si="240"/>
        <v/>
      </c>
      <c r="AU257" s="36" t="str">
        <f>IF(AT257="","",MAX(AU$11:AU256)+1)</f>
        <v/>
      </c>
      <c r="AV257" s="36" t="str">
        <f t="shared" si="241"/>
        <v/>
      </c>
      <c r="AW257" s="36" t="str">
        <f t="shared" si="242"/>
        <v/>
      </c>
      <c r="AX257" s="36" t="str">
        <f>IF(AR257="","",MAX(AX$11:AX256)+1)</f>
        <v/>
      </c>
      <c r="AY257" s="103" t="str">
        <f t="shared" si="243"/>
        <v/>
      </c>
      <c r="AZ257" s="79" t="str">
        <f t="shared" si="244"/>
        <v/>
      </c>
      <c r="BA257" s="57" t="s">
        <v>0</v>
      </c>
      <c r="BB257" s="23" t="str">
        <f t="shared" si="245"/>
        <v/>
      </c>
      <c r="BC257" s="57" t="s">
        <v>0</v>
      </c>
      <c r="BD257" s="191" t="str">
        <f t="shared" si="246"/>
        <v/>
      </c>
      <c r="BE257" s="57" t="s">
        <v>0</v>
      </c>
      <c r="BF257" s="68" t="str">
        <f t="shared" si="247"/>
        <v/>
      </c>
      <c r="BG257" s="102" t="str">
        <f t="shared" si="248"/>
        <v/>
      </c>
      <c r="BH257" s="238" t="str">
        <f t="shared" si="249"/>
        <v/>
      </c>
      <c r="BI257" s="239" t="str">
        <f t="shared" si="211"/>
        <v/>
      </c>
      <c r="BJ257" s="57" t="s">
        <v>0</v>
      </c>
      <c r="BK257" s="62" t="str">
        <f t="shared" si="250"/>
        <v/>
      </c>
      <c r="BL257" s="36" t="str">
        <f t="shared" si="251"/>
        <v/>
      </c>
      <c r="BM257" s="86" t="str">
        <f t="shared" si="212"/>
        <v/>
      </c>
      <c r="BN257" s="86" t="str">
        <f t="shared" si="213"/>
        <v/>
      </c>
      <c r="BO257" s="36" t="str">
        <f t="shared" si="214"/>
        <v/>
      </c>
      <c r="BP257" s="79" t="str">
        <f t="shared" si="215"/>
        <v/>
      </c>
      <c r="BQ257" s="57" t="s">
        <v>0</v>
      </c>
      <c r="BR257" s="95" t="str">
        <f t="shared" si="216"/>
        <v/>
      </c>
      <c r="BS257" s="57" t="s">
        <v>0</v>
      </c>
      <c r="BT257" s="23" t="str">
        <f>IF(OR(BB257&lt;&gt;"NEMA",BR257&lt;&gt;""),"","SELECT '"&amp;BA257&amp;"',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7" s="57" t="s">
        <v>0</v>
      </c>
      <c r="BV257" s="172"/>
      <c r="BW257" s="172"/>
      <c r="BX257" s="172"/>
      <c r="BY257" s="57" t="s">
        <v>0</v>
      </c>
      <c r="BZ257" s="62" t="str">
        <f t="shared" si="217"/>
        <v/>
      </c>
      <c r="CA257" s="63" t="str">
        <f t="shared" si="252"/>
        <v/>
      </c>
      <c r="CB257" s="57" t="s">
        <v>0</v>
      </c>
      <c r="CC257" s="62" t="str">
        <f t="shared" si="218"/>
        <v/>
      </c>
      <c r="CD257" s="63" t="str">
        <f t="shared" si="253"/>
        <v/>
      </c>
      <c r="CE257" s="57" t="s">
        <v>0</v>
      </c>
      <c r="CF257" s="62" t="str">
        <f t="shared" si="219"/>
        <v/>
      </c>
      <c r="CG257" s="63" t="str">
        <f t="shared" si="254"/>
        <v/>
      </c>
      <c r="CH257" s="57" t="s">
        <v>0</v>
      </c>
      <c r="CI257" s="68" t="str">
        <f t="shared" si="255"/>
        <v/>
      </c>
      <c r="CJ257" s="86" t="str" cm="1">
        <f t="array" ref="CJ257">IF(CI257="","",INDEX(imePrezime_id,CI257,0))</f>
        <v/>
      </c>
      <c r="CK257" s="63" t="str">
        <f t="shared" si="220"/>
        <v/>
      </c>
      <c r="CL257" s="57" t="s">
        <v>0</v>
      </c>
      <c r="CM257" s="23" t="str">
        <f t="shared" si="221"/>
        <v/>
      </c>
      <c r="CN257" s="57" t="s">
        <v>0</v>
      </c>
      <c r="CO257" s="149"/>
      <c r="CP257" s="57" t="s">
        <v>0</v>
      </c>
      <c r="CQ257" s="62" t="str">
        <f t="shared" si="222"/>
        <v/>
      </c>
      <c r="CR257" s="86" t="str">
        <f>IF(CO257="","",MAX(CR$11:CR256)+1)</f>
        <v/>
      </c>
      <c r="CS257" s="63" t="str">
        <f t="shared" si="223"/>
        <v/>
      </c>
      <c r="CT257" s="57" t="s">
        <v>0</v>
      </c>
      <c r="CU257" s="23" t="str">
        <f t="shared" si="256"/>
        <v/>
      </c>
      <c r="CV257" s="57" t="s">
        <v>0</v>
      </c>
      <c r="CW257" s="72" t="str">
        <f>IF(AND(CG257="NEMA",CK257=""),MAX(CW$11:CW256)+1,"")</f>
        <v/>
      </c>
      <c r="CX257" t="s">
        <v>0</v>
      </c>
      <c r="CY257" s="152" t="str">
        <f t="shared" si="224"/>
        <v/>
      </c>
      <c r="CZ257" t="s">
        <v>0</v>
      </c>
      <c r="DA257" s="62" t="str">
        <f t="shared" si="225"/>
        <v/>
      </c>
      <c r="DB257" s="79" t="str">
        <f t="shared" si="226"/>
        <v/>
      </c>
      <c r="DC257" t="s">
        <v>0</v>
      </c>
      <c r="DD257" s="23" t="str">
        <f t="shared" si="257"/>
        <v/>
      </c>
      <c r="DE257" s="57" t="s">
        <v>0</v>
      </c>
      <c r="DF257" s="95" t="str">
        <f t="shared" si="227"/>
        <v/>
      </c>
      <c r="DG257" s="57" t="s">
        <v>0</v>
      </c>
      <c r="DH257" s="68" t="str">
        <f>IF(BZ257="","",MAX(DH$11:DH256)+1)</f>
        <v/>
      </c>
      <c r="DI257" s="86" t="str">
        <f t="shared" si="228"/>
        <v/>
      </c>
      <c r="DJ257" s="86" t="str">
        <f t="shared" si="258"/>
        <v/>
      </c>
      <c r="DK257" s="86" t="str">
        <f t="shared" si="229"/>
        <v/>
      </c>
      <c r="DL257" s="86" t="str">
        <f t="shared" si="230"/>
        <v/>
      </c>
      <c r="DM257" s="86" t="str">
        <f t="shared" si="231"/>
        <v/>
      </c>
      <c r="DN257" s="86" t="str">
        <f t="shared" si="259"/>
        <v/>
      </c>
      <c r="DO257" s="86"/>
      <c r="DP257" s="86"/>
      <c r="DQ257" s="86"/>
      <c r="DR257" s="63" t="e">
        <f>IF(#REF!="","",#REF!)</f>
        <v>#REF!</v>
      </c>
      <c r="DS257" s="57" t="s">
        <v>0</v>
      </c>
    </row>
    <row r="258" spans="1:123" x14ac:dyDescent="0.25">
      <c r="A258" t="s">
        <v>0</v>
      </c>
      <c r="B258" s="62" t="str">
        <f>IF(csv!E249="","",csv!S249)</f>
        <v/>
      </c>
      <c r="C258" s="36" t="s">
        <v>0</v>
      </c>
      <c r="D258" s="36" t="str">
        <f>IF(csv!E249="","",csv!E249)</f>
        <v/>
      </c>
      <c r="E258" s="36" t="str">
        <f>IF(csv!D249="","",csv!D249)</f>
        <v/>
      </c>
      <c r="F258" s="36" t="s">
        <v>0</v>
      </c>
      <c r="G258" s="86" t="str">
        <f>IF(csv!L249="","",csv!L249)</f>
        <v/>
      </c>
      <c r="H258" s="86" t="str">
        <f>IF(csv!M249="","",csv!M249)</f>
        <v/>
      </c>
      <c r="I258" s="36" t="s">
        <v>0</v>
      </c>
      <c r="J258" s="36" t="str">
        <f>IF(csv!O249="","",csv!O249)</f>
        <v/>
      </c>
      <c r="K258" s="36" t="str">
        <f>IF(csv!P249="","",csv!P249)</f>
        <v/>
      </c>
      <c r="L258" s="36" t="s">
        <v>0</v>
      </c>
      <c r="M258" s="79" t="str">
        <f>IF(csv!Q249="","",csv!Q249)</f>
        <v/>
      </c>
      <c r="N258" s="57" t="s">
        <v>0</v>
      </c>
      <c r="O258" s="62" t="str">
        <f>IF(csv!E249="","",csv!S249)</f>
        <v/>
      </c>
      <c r="P258" s="86" t="str">
        <f>IF(O258="","",IF(COUNTIF(O$11:O257,O258)=0,P257+1,P257))</f>
        <v/>
      </c>
      <c r="Q258" s="102" t="str">
        <f t="shared" si="206"/>
        <v/>
      </c>
      <c r="R258" s="103" t="str" cm="1">
        <f t="array" ref="R258">IF(S258="","",INDEX(natjecanjeStaze_naziv,MATCH(S258,natjecanjeStaze_stazaId,0)))</f>
        <v/>
      </c>
      <c r="S258" s="63" t="str">
        <f t="shared" si="207"/>
        <v/>
      </c>
      <c r="T258" s="57" t="s">
        <v>0</v>
      </c>
      <c r="U258" s="191" t="str">
        <f t="shared" si="208"/>
        <v/>
      </c>
      <c r="V258" s="57" t="s">
        <v>0</v>
      </c>
      <c r="W258" s="62" t="str">
        <f t="shared" si="232"/>
        <v/>
      </c>
      <c r="X258" s="86" t="str">
        <f t="shared" si="209"/>
        <v/>
      </c>
      <c r="Y258" s="36" t="str">
        <f t="shared" si="233"/>
        <v/>
      </c>
      <c r="Z258" s="79" t="str">
        <f>IF(Y258="","",MAX(Z$11:Z257)+1)</f>
        <v/>
      </c>
      <c r="AA258" s="57" t="s">
        <v>0</v>
      </c>
      <c r="AB258" s="149"/>
      <c r="AC258" s="57" t="s">
        <v>0</v>
      </c>
      <c r="AD258" s="23" t="str">
        <f t="shared" si="234"/>
        <v/>
      </c>
      <c r="AE258" s="57" t="s">
        <v>0</v>
      </c>
      <c r="AF258" s="191" t="str">
        <f t="shared" si="235"/>
        <v/>
      </c>
      <c r="AG258" s="57" t="s">
        <v>0</v>
      </c>
      <c r="AH258" s="62" t="str">
        <f t="shared" si="236"/>
        <v/>
      </c>
      <c r="AI258" s="36" t="str">
        <f t="shared" si="237"/>
        <v/>
      </c>
      <c r="AJ258" s="86" t="str">
        <f t="shared" si="210"/>
        <v/>
      </c>
      <c r="AK258" s="36" t="str" cm="1">
        <f t="array" ref="AK258">IF(AJ258="",""&amp;AI258,IF(AJ258="NEMA",AI258,INDEX(klub_naziv,MATCH(INDEX(klubAlias_klubId,AJ258),klub_id,0))))</f>
        <v/>
      </c>
      <c r="AL258" s="36" t="str" cm="1">
        <f t="array" ref="AL258">IFERROR(INDEX(registarNatjecatelji,CG258,4),"")</f>
        <v/>
      </c>
      <c r="AM258" s="105" t="str">
        <f t="shared" si="238"/>
        <v/>
      </c>
      <c r="AN258" s="79" t="str">
        <f t="shared" si="239"/>
        <v/>
      </c>
      <c r="AO258" s="57" t="s">
        <v>0</v>
      </c>
      <c r="AP258" s="95" t="str">
        <f>IF(AJ258&lt;&gt;"NEMA","",IF(IFERROR(MATCH(AI258,AI$11:AI257,0),0)&lt;&gt;0,"",AI258))</f>
        <v/>
      </c>
      <c r="AQ258" s="57" t="s">
        <v>0</v>
      </c>
      <c r="AR258" s="149"/>
      <c r="AS258" s="57" t="s">
        <v>0</v>
      </c>
      <c r="AT258" s="62" t="str">
        <f t="shared" si="240"/>
        <v/>
      </c>
      <c r="AU258" s="36" t="str">
        <f>IF(AT258="","",MAX(AU$11:AU257)+1)</f>
        <v/>
      </c>
      <c r="AV258" s="36" t="str">
        <f t="shared" si="241"/>
        <v/>
      </c>
      <c r="AW258" s="36" t="str">
        <f t="shared" si="242"/>
        <v/>
      </c>
      <c r="AX258" s="36" t="str">
        <f>IF(AR258="","",MAX(AX$11:AX257)+1)</f>
        <v/>
      </c>
      <c r="AY258" s="103" t="str">
        <f t="shared" si="243"/>
        <v/>
      </c>
      <c r="AZ258" s="79" t="str">
        <f t="shared" si="244"/>
        <v/>
      </c>
      <c r="BA258" s="57" t="s">
        <v>0</v>
      </c>
      <c r="BB258" s="23" t="str">
        <f t="shared" si="245"/>
        <v/>
      </c>
      <c r="BC258" s="57" t="s">
        <v>0</v>
      </c>
      <c r="BD258" s="191" t="str">
        <f t="shared" si="246"/>
        <v/>
      </c>
      <c r="BE258" s="57" t="s">
        <v>0</v>
      </c>
      <c r="BF258" s="68" t="str">
        <f t="shared" si="247"/>
        <v/>
      </c>
      <c r="BG258" s="102" t="str">
        <f t="shared" si="248"/>
        <v/>
      </c>
      <c r="BH258" s="238" t="str">
        <f t="shared" si="249"/>
        <v/>
      </c>
      <c r="BI258" s="239" t="str">
        <f t="shared" si="211"/>
        <v/>
      </c>
      <c r="BJ258" s="57" t="s">
        <v>0</v>
      </c>
      <c r="BK258" s="62" t="str">
        <f t="shared" si="250"/>
        <v/>
      </c>
      <c r="BL258" s="36" t="str">
        <f t="shared" si="251"/>
        <v/>
      </c>
      <c r="BM258" s="86" t="str">
        <f t="shared" si="212"/>
        <v/>
      </c>
      <c r="BN258" s="86" t="str">
        <f t="shared" si="213"/>
        <v/>
      </c>
      <c r="BO258" s="36" t="str">
        <f t="shared" si="214"/>
        <v/>
      </c>
      <c r="BP258" s="79" t="str">
        <f t="shared" si="215"/>
        <v/>
      </c>
      <c r="BQ258" s="57" t="s">
        <v>0</v>
      </c>
      <c r="BR258" s="95" t="str">
        <f t="shared" si="216"/>
        <v/>
      </c>
      <c r="BS258" s="57" t="s">
        <v>0</v>
      </c>
      <c r="BT258" s="23" t="str">
        <f>IF(OR(BB258&lt;&gt;"NEMA",BR258&lt;&gt;""),"","SELECT '"&amp;BA258&amp;"',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8" s="57" t="s">
        <v>0</v>
      </c>
      <c r="BV258" s="172"/>
      <c r="BW258" s="172"/>
      <c r="BX258" s="172"/>
      <c r="BY258" s="57" t="s">
        <v>0</v>
      </c>
      <c r="BZ258" s="62" t="str">
        <f t="shared" si="217"/>
        <v/>
      </c>
      <c r="CA258" s="63" t="str">
        <f t="shared" si="252"/>
        <v/>
      </c>
      <c r="CB258" s="57" t="s">
        <v>0</v>
      </c>
      <c r="CC258" s="62" t="str">
        <f t="shared" si="218"/>
        <v/>
      </c>
      <c r="CD258" s="63" t="str">
        <f t="shared" si="253"/>
        <v/>
      </c>
      <c r="CE258" s="57" t="s">
        <v>0</v>
      </c>
      <c r="CF258" s="62" t="str">
        <f t="shared" si="219"/>
        <v/>
      </c>
      <c r="CG258" s="63" t="str">
        <f t="shared" si="254"/>
        <v/>
      </c>
      <c r="CH258" s="57" t="s">
        <v>0</v>
      </c>
      <c r="CI258" s="68" t="str">
        <f t="shared" si="255"/>
        <v/>
      </c>
      <c r="CJ258" s="86" t="str" cm="1">
        <f t="array" ref="CJ258">IF(CI258="","",INDEX(imePrezime_id,CI258,0))</f>
        <v/>
      </c>
      <c r="CK258" s="63" t="str">
        <f t="shared" si="220"/>
        <v/>
      </c>
      <c r="CL258" s="57" t="s">
        <v>0</v>
      </c>
      <c r="CM258" s="23" t="str">
        <f t="shared" si="221"/>
        <v/>
      </c>
      <c r="CN258" s="57" t="s">
        <v>0</v>
      </c>
      <c r="CO258" s="149"/>
      <c r="CP258" s="57" t="s">
        <v>0</v>
      </c>
      <c r="CQ258" s="62" t="str">
        <f t="shared" si="222"/>
        <v/>
      </c>
      <c r="CR258" s="86" t="str">
        <f>IF(CO258="","",MAX(CR$11:CR257)+1)</f>
        <v/>
      </c>
      <c r="CS258" s="63" t="str">
        <f t="shared" si="223"/>
        <v/>
      </c>
      <c r="CT258" s="57" t="s">
        <v>0</v>
      </c>
      <c r="CU258" s="23" t="str">
        <f t="shared" si="256"/>
        <v/>
      </c>
      <c r="CV258" s="57" t="s">
        <v>0</v>
      </c>
      <c r="CW258" s="72" t="str">
        <f>IF(AND(CG258="NEMA",CK258=""),MAX(CW$11:CW257)+1,"")</f>
        <v/>
      </c>
      <c r="CX258" t="s">
        <v>0</v>
      </c>
      <c r="CY258" s="152" t="str">
        <f t="shared" si="224"/>
        <v/>
      </c>
      <c r="CZ258" t="s">
        <v>0</v>
      </c>
      <c r="DA258" s="62" t="str">
        <f t="shared" si="225"/>
        <v/>
      </c>
      <c r="DB258" s="79" t="str">
        <f t="shared" si="226"/>
        <v/>
      </c>
      <c r="DC258" t="s">
        <v>0</v>
      </c>
      <c r="DD258" s="23" t="str">
        <f t="shared" si="257"/>
        <v/>
      </c>
      <c r="DE258" s="57" t="s">
        <v>0</v>
      </c>
      <c r="DF258" s="95" t="str">
        <f t="shared" si="227"/>
        <v/>
      </c>
      <c r="DG258" s="57" t="s">
        <v>0</v>
      </c>
      <c r="DH258" s="68" t="str">
        <f>IF(BZ258="","",MAX(DH$11:DH257)+1)</f>
        <v/>
      </c>
      <c r="DI258" s="86" t="str">
        <f t="shared" si="228"/>
        <v/>
      </c>
      <c r="DJ258" s="86" t="str">
        <f t="shared" si="258"/>
        <v/>
      </c>
      <c r="DK258" s="86" t="str">
        <f t="shared" si="229"/>
        <v/>
      </c>
      <c r="DL258" s="86" t="str">
        <f t="shared" si="230"/>
        <v/>
      </c>
      <c r="DM258" s="86" t="str">
        <f t="shared" si="231"/>
        <v/>
      </c>
      <c r="DN258" s="86" t="str">
        <f t="shared" si="259"/>
        <v/>
      </c>
      <c r="DO258" s="86"/>
      <c r="DP258" s="86"/>
      <c r="DQ258" s="86"/>
      <c r="DR258" s="63" t="e">
        <f>IF(#REF!="","",#REF!)</f>
        <v>#REF!</v>
      </c>
      <c r="DS258" s="57" t="s">
        <v>0</v>
      </c>
    </row>
    <row r="259" spans="1:123" x14ac:dyDescent="0.25">
      <c r="A259" t="s">
        <v>0</v>
      </c>
      <c r="B259" s="62" t="str">
        <f>IF(csv!E250="","",csv!S250)</f>
        <v/>
      </c>
      <c r="C259" s="36" t="s">
        <v>0</v>
      </c>
      <c r="D259" s="36" t="str">
        <f>IF(csv!E250="","",csv!E250)</f>
        <v/>
      </c>
      <c r="E259" s="36" t="str">
        <f>IF(csv!D250="","",csv!D250)</f>
        <v/>
      </c>
      <c r="F259" s="36" t="s">
        <v>0</v>
      </c>
      <c r="G259" s="86" t="str">
        <f>IF(csv!L250="","",csv!L250)</f>
        <v/>
      </c>
      <c r="H259" s="86" t="str">
        <f>IF(csv!M250="","",csv!M250)</f>
        <v/>
      </c>
      <c r="I259" s="36" t="s">
        <v>0</v>
      </c>
      <c r="J259" s="36" t="str">
        <f>IF(csv!O250="","",csv!O250)</f>
        <v/>
      </c>
      <c r="K259" s="36" t="str">
        <f>IF(csv!P250="","",csv!P250)</f>
        <v/>
      </c>
      <c r="L259" s="36" t="s">
        <v>0</v>
      </c>
      <c r="M259" s="79" t="str">
        <f>IF(csv!Q250="","",csv!Q250)</f>
        <v/>
      </c>
      <c r="N259" s="57" t="s">
        <v>0</v>
      </c>
      <c r="O259" s="62" t="str">
        <f>IF(csv!E250="","",csv!S250)</f>
        <v/>
      </c>
      <c r="P259" s="86" t="str">
        <f>IF(O259="","",IF(COUNTIF(O$11:O258,O259)=0,P258+1,P258))</f>
        <v/>
      </c>
      <c r="Q259" s="102" t="str">
        <f t="shared" si="206"/>
        <v/>
      </c>
      <c r="R259" s="103" t="str" cm="1">
        <f t="array" ref="R259">IF(S259="","",INDEX(natjecanjeStaze_naziv,MATCH(S259,natjecanjeStaze_stazaId,0)))</f>
        <v/>
      </c>
      <c r="S259" s="63" t="str">
        <f t="shared" si="207"/>
        <v/>
      </c>
      <c r="T259" s="57" t="s">
        <v>0</v>
      </c>
      <c r="U259" s="191" t="str">
        <f t="shared" si="208"/>
        <v/>
      </c>
      <c r="V259" s="57" t="s">
        <v>0</v>
      </c>
      <c r="W259" s="62" t="str">
        <f t="shared" si="232"/>
        <v/>
      </c>
      <c r="X259" s="86" t="str">
        <f t="shared" si="209"/>
        <v/>
      </c>
      <c r="Y259" s="36" t="str">
        <f t="shared" si="233"/>
        <v/>
      </c>
      <c r="Z259" s="79" t="str">
        <f>IF(Y259="","",MAX(Z$11:Z258)+1)</f>
        <v/>
      </c>
      <c r="AA259" s="57" t="s">
        <v>0</v>
      </c>
      <c r="AB259" s="149"/>
      <c r="AC259" s="57" t="s">
        <v>0</v>
      </c>
      <c r="AD259" s="23" t="str">
        <f t="shared" si="234"/>
        <v/>
      </c>
      <c r="AE259" s="57" t="s">
        <v>0</v>
      </c>
      <c r="AF259" s="191" t="str">
        <f t="shared" si="235"/>
        <v/>
      </c>
      <c r="AG259" s="57" t="s">
        <v>0</v>
      </c>
      <c r="AH259" s="62" t="str">
        <f t="shared" si="236"/>
        <v/>
      </c>
      <c r="AI259" s="36" t="str">
        <f t="shared" si="237"/>
        <v/>
      </c>
      <c r="AJ259" s="86" t="str">
        <f t="shared" si="210"/>
        <v/>
      </c>
      <c r="AK259" s="36" t="str" cm="1">
        <f t="array" ref="AK259">IF(AJ259="",""&amp;AI259,IF(AJ259="NEMA",AI259,INDEX(klub_naziv,MATCH(INDEX(klubAlias_klubId,AJ259),klub_id,0))))</f>
        <v/>
      </c>
      <c r="AL259" s="36" t="str" cm="1">
        <f t="array" ref="AL259">IFERROR(INDEX(registarNatjecatelji,CG259,4),"")</f>
        <v/>
      </c>
      <c r="AM259" s="105" t="str">
        <f t="shared" si="238"/>
        <v/>
      </c>
      <c r="AN259" s="79" t="str">
        <f t="shared" si="239"/>
        <v/>
      </c>
      <c r="AO259" s="57" t="s">
        <v>0</v>
      </c>
      <c r="AP259" s="95" t="str">
        <f>IF(AJ259&lt;&gt;"NEMA","",IF(IFERROR(MATCH(AI259,AI$11:AI258,0),0)&lt;&gt;0,"",AI259))</f>
        <v/>
      </c>
      <c r="AQ259" s="57" t="s">
        <v>0</v>
      </c>
      <c r="AR259" s="149"/>
      <c r="AS259" s="57" t="s">
        <v>0</v>
      </c>
      <c r="AT259" s="62" t="str">
        <f t="shared" si="240"/>
        <v/>
      </c>
      <c r="AU259" s="36" t="str">
        <f>IF(AT259="","",MAX(AU$11:AU258)+1)</f>
        <v/>
      </c>
      <c r="AV259" s="36" t="str">
        <f t="shared" si="241"/>
        <v/>
      </c>
      <c r="AW259" s="36" t="str">
        <f t="shared" si="242"/>
        <v/>
      </c>
      <c r="AX259" s="36" t="str">
        <f>IF(AR259="","",MAX(AX$11:AX258)+1)</f>
        <v/>
      </c>
      <c r="AY259" s="103" t="str">
        <f t="shared" si="243"/>
        <v/>
      </c>
      <c r="AZ259" s="79" t="str">
        <f t="shared" si="244"/>
        <v/>
      </c>
      <c r="BA259" s="57" t="s">
        <v>0</v>
      </c>
      <c r="BB259" s="23" t="str">
        <f t="shared" si="245"/>
        <v/>
      </c>
      <c r="BC259" s="57" t="s">
        <v>0</v>
      </c>
      <c r="BD259" s="191" t="str">
        <f t="shared" si="246"/>
        <v/>
      </c>
      <c r="BE259" s="57" t="s">
        <v>0</v>
      </c>
      <c r="BF259" s="68" t="str">
        <f t="shared" si="247"/>
        <v/>
      </c>
      <c r="BG259" s="102" t="str">
        <f t="shared" si="248"/>
        <v/>
      </c>
      <c r="BH259" s="238" t="str">
        <f t="shared" si="249"/>
        <v/>
      </c>
      <c r="BI259" s="239" t="str">
        <f t="shared" si="211"/>
        <v/>
      </c>
      <c r="BJ259" s="57" t="s">
        <v>0</v>
      </c>
      <c r="BK259" s="62" t="str">
        <f t="shared" si="250"/>
        <v/>
      </c>
      <c r="BL259" s="36" t="str">
        <f t="shared" si="251"/>
        <v/>
      </c>
      <c r="BM259" s="86" t="str">
        <f t="shared" si="212"/>
        <v/>
      </c>
      <c r="BN259" s="86" t="str">
        <f t="shared" si="213"/>
        <v/>
      </c>
      <c r="BO259" s="36" t="str">
        <f t="shared" si="214"/>
        <v/>
      </c>
      <c r="BP259" s="79" t="str">
        <f t="shared" si="215"/>
        <v/>
      </c>
      <c r="BQ259" s="57" t="s">
        <v>0</v>
      </c>
      <c r="BR259" s="95" t="str">
        <f t="shared" si="216"/>
        <v/>
      </c>
      <c r="BS259" s="57" t="s">
        <v>0</v>
      </c>
      <c r="BT259" s="23" t="str">
        <f>IF(OR(BB259&lt;&gt;"NEMA",BR259&lt;&gt;""),"","SELECT '"&amp;BA259&amp;"',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59" s="57" t="s">
        <v>0</v>
      </c>
      <c r="BV259" s="172"/>
      <c r="BW259" s="172"/>
      <c r="BX259" s="172"/>
      <c r="BY259" s="57" t="s">
        <v>0</v>
      </c>
      <c r="BZ259" s="62" t="str">
        <f t="shared" si="217"/>
        <v/>
      </c>
      <c r="CA259" s="63" t="str">
        <f t="shared" si="252"/>
        <v/>
      </c>
      <c r="CB259" s="57" t="s">
        <v>0</v>
      </c>
      <c r="CC259" s="62" t="str">
        <f t="shared" si="218"/>
        <v/>
      </c>
      <c r="CD259" s="63" t="str">
        <f t="shared" si="253"/>
        <v/>
      </c>
      <c r="CE259" s="57" t="s">
        <v>0</v>
      </c>
      <c r="CF259" s="62" t="str">
        <f t="shared" si="219"/>
        <v/>
      </c>
      <c r="CG259" s="63" t="str">
        <f t="shared" si="254"/>
        <v/>
      </c>
      <c r="CH259" s="57" t="s">
        <v>0</v>
      </c>
      <c r="CI259" s="68" t="str">
        <f t="shared" si="255"/>
        <v/>
      </c>
      <c r="CJ259" s="86" t="str" cm="1">
        <f t="array" ref="CJ259">IF(CI259="","",INDEX(imePrezime_id,CI259,0))</f>
        <v/>
      </c>
      <c r="CK259" s="63" t="str">
        <f t="shared" si="220"/>
        <v/>
      </c>
      <c r="CL259" s="57" t="s">
        <v>0</v>
      </c>
      <c r="CM259" s="23" t="str">
        <f t="shared" si="221"/>
        <v/>
      </c>
      <c r="CN259" s="57" t="s">
        <v>0</v>
      </c>
      <c r="CO259" s="149"/>
      <c r="CP259" s="57" t="s">
        <v>0</v>
      </c>
      <c r="CQ259" s="62" t="str">
        <f t="shared" si="222"/>
        <v/>
      </c>
      <c r="CR259" s="86" t="str">
        <f>IF(CO259="","",MAX(CR$11:CR258)+1)</f>
        <v/>
      </c>
      <c r="CS259" s="63" t="str">
        <f t="shared" si="223"/>
        <v/>
      </c>
      <c r="CT259" s="57" t="s">
        <v>0</v>
      </c>
      <c r="CU259" s="23" t="str">
        <f t="shared" si="256"/>
        <v/>
      </c>
      <c r="CV259" s="57" t="s">
        <v>0</v>
      </c>
      <c r="CW259" s="72" t="str">
        <f>IF(AND(CG259="NEMA",CK259=""),MAX(CW$11:CW258)+1,"")</f>
        <v/>
      </c>
      <c r="CX259" t="s">
        <v>0</v>
      </c>
      <c r="CY259" s="152" t="str">
        <f t="shared" si="224"/>
        <v/>
      </c>
      <c r="CZ259" t="s">
        <v>0</v>
      </c>
      <c r="DA259" s="62" t="str">
        <f t="shared" si="225"/>
        <v/>
      </c>
      <c r="DB259" s="79" t="str">
        <f t="shared" si="226"/>
        <v/>
      </c>
      <c r="DC259" t="s">
        <v>0</v>
      </c>
      <c r="DD259" s="23" t="str">
        <f t="shared" si="257"/>
        <v/>
      </c>
      <c r="DE259" s="57" t="s">
        <v>0</v>
      </c>
      <c r="DF259" s="95" t="str">
        <f t="shared" si="227"/>
        <v/>
      </c>
      <c r="DG259" s="57" t="s">
        <v>0</v>
      </c>
      <c r="DH259" s="68" t="str">
        <f>IF(BZ259="","",MAX(DH$11:DH258)+1)</f>
        <v/>
      </c>
      <c r="DI259" s="86" t="str">
        <f t="shared" si="228"/>
        <v/>
      </c>
      <c r="DJ259" s="86" t="str">
        <f t="shared" si="258"/>
        <v/>
      </c>
      <c r="DK259" s="86" t="str">
        <f t="shared" si="229"/>
        <v/>
      </c>
      <c r="DL259" s="86" t="str">
        <f t="shared" si="230"/>
        <v/>
      </c>
      <c r="DM259" s="86" t="str">
        <f t="shared" si="231"/>
        <v/>
      </c>
      <c r="DN259" s="86" t="str">
        <f t="shared" si="259"/>
        <v/>
      </c>
      <c r="DO259" s="86"/>
      <c r="DP259" s="86"/>
      <c r="DQ259" s="86"/>
      <c r="DR259" s="63" t="e">
        <f>IF(#REF!="","",#REF!)</f>
        <v>#REF!</v>
      </c>
      <c r="DS259" s="57" t="s">
        <v>0</v>
      </c>
    </row>
    <row r="260" spans="1:123" x14ac:dyDescent="0.25">
      <c r="A260" t="s">
        <v>0</v>
      </c>
      <c r="B260" s="62" t="str">
        <f>IF(csv!E251="","",csv!S251)</f>
        <v/>
      </c>
      <c r="C260" s="36" t="s">
        <v>0</v>
      </c>
      <c r="D260" s="36" t="str">
        <f>IF(csv!E251="","",csv!E251)</f>
        <v/>
      </c>
      <c r="E260" s="36" t="str">
        <f>IF(csv!D251="","",csv!D251)</f>
        <v/>
      </c>
      <c r="F260" s="36" t="s">
        <v>0</v>
      </c>
      <c r="G260" s="86" t="str">
        <f>IF(csv!L251="","",csv!L251)</f>
        <v/>
      </c>
      <c r="H260" s="86" t="str">
        <f>IF(csv!M251="","",csv!M251)</f>
        <v/>
      </c>
      <c r="I260" s="36" t="s">
        <v>0</v>
      </c>
      <c r="J260" s="36" t="str">
        <f>IF(csv!O251="","",csv!O251)</f>
        <v/>
      </c>
      <c r="K260" s="36" t="str">
        <f>IF(csv!P251="","",csv!P251)</f>
        <v/>
      </c>
      <c r="L260" s="36" t="s">
        <v>0</v>
      </c>
      <c r="M260" s="79" t="str">
        <f>IF(csv!Q251="","",csv!Q251)</f>
        <v/>
      </c>
      <c r="N260" s="57" t="s">
        <v>0</v>
      </c>
      <c r="O260" s="62" t="str">
        <f>IF(csv!E251="","",csv!S251)</f>
        <v/>
      </c>
      <c r="P260" s="86" t="str">
        <f>IF(O260="","",IF(COUNTIF(O$11:O259,O260)=0,P259+1,P259))</f>
        <v/>
      </c>
      <c r="Q260" s="102" t="str">
        <f t="shared" si="206"/>
        <v/>
      </c>
      <c r="R260" s="103" t="str" cm="1">
        <f t="array" ref="R260">IF(S260="","",INDEX(natjecanjeStaze_naziv,MATCH(S260,natjecanjeStaze_stazaId,0)))</f>
        <v/>
      </c>
      <c r="S260" s="63" t="str">
        <f t="shared" si="207"/>
        <v/>
      </c>
      <c r="T260" s="57" t="s">
        <v>0</v>
      </c>
      <c r="U260" s="191" t="str">
        <f t="shared" si="208"/>
        <v/>
      </c>
      <c r="V260" s="57" t="s">
        <v>0</v>
      </c>
      <c r="W260" s="62" t="str">
        <f t="shared" si="232"/>
        <v/>
      </c>
      <c r="X260" s="86" t="str">
        <f t="shared" si="209"/>
        <v/>
      </c>
      <c r="Y260" s="36" t="str">
        <f t="shared" si="233"/>
        <v/>
      </c>
      <c r="Z260" s="79" t="str">
        <f>IF(Y260="","",MAX(Z$11:Z259)+1)</f>
        <v/>
      </c>
      <c r="AA260" s="57" t="s">
        <v>0</v>
      </c>
      <c r="AB260" s="149"/>
      <c r="AC260" s="57" t="s">
        <v>0</v>
      </c>
      <c r="AD260" s="23" t="str">
        <f t="shared" si="234"/>
        <v/>
      </c>
      <c r="AE260" s="57" t="s">
        <v>0</v>
      </c>
      <c r="AF260" s="191" t="str">
        <f t="shared" si="235"/>
        <v/>
      </c>
      <c r="AG260" s="57" t="s">
        <v>0</v>
      </c>
      <c r="AH260" s="62" t="str">
        <f t="shared" si="236"/>
        <v/>
      </c>
      <c r="AI260" s="36" t="str">
        <f t="shared" si="237"/>
        <v/>
      </c>
      <c r="AJ260" s="86" t="str">
        <f t="shared" si="210"/>
        <v/>
      </c>
      <c r="AK260" s="36" t="str" cm="1">
        <f t="array" ref="AK260">IF(AJ260="",""&amp;AI260,IF(AJ260="NEMA",AI260,INDEX(klub_naziv,MATCH(INDEX(klubAlias_klubId,AJ260),klub_id,0))))</f>
        <v/>
      </c>
      <c r="AL260" s="36" t="str" cm="1">
        <f t="array" ref="AL260">IFERROR(INDEX(registarNatjecatelji,CG260,4),"")</f>
        <v/>
      </c>
      <c r="AM260" s="105" t="str">
        <f t="shared" si="238"/>
        <v/>
      </c>
      <c r="AN260" s="79" t="str">
        <f t="shared" si="239"/>
        <v/>
      </c>
      <c r="AO260" s="57" t="s">
        <v>0</v>
      </c>
      <c r="AP260" s="95" t="str">
        <f>IF(AJ260&lt;&gt;"NEMA","",IF(IFERROR(MATCH(AI260,AI$11:AI259,0),0)&lt;&gt;0,"",AI260))</f>
        <v/>
      </c>
      <c r="AQ260" s="57" t="s">
        <v>0</v>
      </c>
      <c r="AR260" s="149"/>
      <c r="AS260" s="57" t="s">
        <v>0</v>
      </c>
      <c r="AT260" s="62" t="str">
        <f t="shared" si="240"/>
        <v/>
      </c>
      <c r="AU260" s="36" t="str">
        <f>IF(AT260="","",MAX(AU$11:AU259)+1)</f>
        <v/>
      </c>
      <c r="AV260" s="36" t="str">
        <f t="shared" si="241"/>
        <v/>
      </c>
      <c r="AW260" s="36" t="str">
        <f t="shared" si="242"/>
        <v/>
      </c>
      <c r="AX260" s="36" t="str">
        <f>IF(AR260="","",MAX(AX$11:AX259)+1)</f>
        <v/>
      </c>
      <c r="AY260" s="103" t="str">
        <f t="shared" si="243"/>
        <v/>
      </c>
      <c r="AZ260" s="79" t="str">
        <f t="shared" si="244"/>
        <v/>
      </c>
      <c r="BA260" s="57" t="s">
        <v>0</v>
      </c>
      <c r="BB260" s="23" t="str">
        <f t="shared" si="245"/>
        <v/>
      </c>
      <c r="BC260" s="57" t="s">
        <v>0</v>
      </c>
      <c r="BD260" s="191" t="str">
        <f t="shared" si="246"/>
        <v/>
      </c>
      <c r="BE260" s="57" t="s">
        <v>0</v>
      </c>
      <c r="BF260" s="68" t="str">
        <f t="shared" si="247"/>
        <v/>
      </c>
      <c r="BG260" s="102" t="str">
        <f t="shared" si="248"/>
        <v/>
      </c>
      <c r="BH260" s="238" t="str">
        <f t="shared" si="249"/>
        <v/>
      </c>
      <c r="BI260" s="239" t="str">
        <f t="shared" si="211"/>
        <v/>
      </c>
      <c r="BJ260" s="57" t="s">
        <v>0</v>
      </c>
      <c r="BK260" s="62" t="str">
        <f t="shared" si="250"/>
        <v/>
      </c>
      <c r="BL260" s="36" t="str">
        <f t="shared" si="251"/>
        <v/>
      </c>
      <c r="BM260" s="86" t="str">
        <f t="shared" si="212"/>
        <v/>
      </c>
      <c r="BN260" s="86" t="str">
        <f t="shared" si="213"/>
        <v/>
      </c>
      <c r="BO260" s="36" t="str">
        <f t="shared" si="214"/>
        <v/>
      </c>
      <c r="BP260" s="79" t="str">
        <f t="shared" si="215"/>
        <v/>
      </c>
      <c r="BQ260" s="57" t="s">
        <v>0</v>
      </c>
      <c r="BR260" s="95" t="str">
        <f t="shared" si="216"/>
        <v/>
      </c>
      <c r="BS260" s="57" t="s">
        <v>0</v>
      </c>
      <c r="BT260" s="23" t="str">
        <f>IF(OR(BB260&lt;&gt;"NEMA",BR260&lt;&gt;""),"","SELECT '"&amp;BA260&amp;"',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0" s="57" t="s">
        <v>0</v>
      </c>
      <c r="BV260" s="172"/>
      <c r="BW260" s="172"/>
      <c r="BX260" s="172"/>
      <c r="BY260" s="57" t="s">
        <v>0</v>
      </c>
      <c r="BZ260" s="62" t="str">
        <f t="shared" si="217"/>
        <v/>
      </c>
      <c r="CA260" s="63" t="str">
        <f t="shared" si="252"/>
        <v/>
      </c>
      <c r="CB260" s="57" t="s">
        <v>0</v>
      </c>
      <c r="CC260" s="62" t="str">
        <f t="shared" si="218"/>
        <v/>
      </c>
      <c r="CD260" s="63" t="str">
        <f t="shared" si="253"/>
        <v/>
      </c>
      <c r="CE260" s="57" t="s">
        <v>0</v>
      </c>
      <c r="CF260" s="62" t="str">
        <f t="shared" si="219"/>
        <v/>
      </c>
      <c r="CG260" s="63" t="str">
        <f t="shared" si="254"/>
        <v/>
      </c>
      <c r="CH260" s="57" t="s">
        <v>0</v>
      </c>
      <c r="CI260" s="68" t="str">
        <f t="shared" si="255"/>
        <v/>
      </c>
      <c r="CJ260" s="86" t="str" cm="1">
        <f t="array" ref="CJ260">IF(CI260="","",INDEX(imePrezime_id,CI260,0))</f>
        <v/>
      </c>
      <c r="CK260" s="63" t="str">
        <f t="shared" si="220"/>
        <v/>
      </c>
      <c r="CL260" s="57" t="s">
        <v>0</v>
      </c>
      <c r="CM260" s="23" t="str">
        <f t="shared" si="221"/>
        <v/>
      </c>
      <c r="CN260" s="57" t="s">
        <v>0</v>
      </c>
      <c r="CO260" s="149"/>
      <c r="CP260" s="57" t="s">
        <v>0</v>
      </c>
      <c r="CQ260" s="62" t="str">
        <f t="shared" si="222"/>
        <v/>
      </c>
      <c r="CR260" s="86" t="str">
        <f>IF(CO260="","",MAX(CR$11:CR259)+1)</f>
        <v/>
      </c>
      <c r="CS260" s="63" t="str">
        <f t="shared" si="223"/>
        <v/>
      </c>
      <c r="CT260" s="57" t="s">
        <v>0</v>
      </c>
      <c r="CU260" s="23" t="str">
        <f t="shared" si="256"/>
        <v/>
      </c>
      <c r="CV260" s="57" t="s">
        <v>0</v>
      </c>
      <c r="CW260" s="72" t="str">
        <f>IF(AND(CG260="NEMA",CK260=""),MAX(CW$11:CW259)+1,"")</f>
        <v/>
      </c>
      <c r="CX260" t="s">
        <v>0</v>
      </c>
      <c r="CY260" s="152" t="str">
        <f t="shared" si="224"/>
        <v/>
      </c>
      <c r="CZ260" t="s">
        <v>0</v>
      </c>
      <c r="DA260" s="62" t="str">
        <f t="shared" si="225"/>
        <v/>
      </c>
      <c r="DB260" s="79" t="str">
        <f t="shared" si="226"/>
        <v/>
      </c>
      <c r="DC260" t="s">
        <v>0</v>
      </c>
      <c r="DD260" s="23" t="str">
        <f t="shared" si="257"/>
        <v/>
      </c>
      <c r="DE260" s="57" t="s">
        <v>0</v>
      </c>
      <c r="DF260" s="95" t="str">
        <f t="shared" si="227"/>
        <v/>
      </c>
      <c r="DG260" s="57" t="s">
        <v>0</v>
      </c>
      <c r="DH260" s="68" t="str">
        <f>IF(BZ260="","",MAX(DH$11:DH259)+1)</f>
        <v/>
      </c>
      <c r="DI260" s="86" t="str">
        <f t="shared" si="228"/>
        <v/>
      </c>
      <c r="DJ260" s="86" t="str">
        <f t="shared" si="258"/>
        <v/>
      </c>
      <c r="DK260" s="86" t="str">
        <f t="shared" si="229"/>
        <v/>
      </c>
      <c r="DL260" s="86" t="str">
        <f t="shared" si="230"/>
        <v/>
      </c>
      <c r="DM260" s="86" t="str">
        <f t="shared" si="231"/>
        <v/>
      </c>
      <c r="DN260" s="86" t="str">
        <f t="shared" si="259"/>
        <v/>
      </c>
      <c r="DO260" s="86"/>
      <c r="DP260" s="86"/>
      <c r="DQ260" s="86"/>
      <c r="DR260" s="63" t="e">
        <f>IF(#REF!="","",#REF!)</f>
        <v>#REF!</v>
      </c>
      <c r="DS260" s="57" t="s">
        <v>0</v>
      </c>
    </row>
    <row r="261" spans="1:123" x14ac:dyDescent="0.25">
      <c r="A261" t="s">
        <v>0</v>
      </c>
      <c r="B261" s="62" t="str">
        <f>IF(csv!E252="","",csv!S252)</f>
        <v/>
      </c>
      <c r="C261" s="36" t="s">
        <v>0</v>
      </c>
      <c r="D261" s="36" t="str">
        <f>IF(csv!E252="","",csv!E252)</f>
        <v/>
      </c>
      <c r="E261" s="36" t="str">
        <f>IF(csv!D252="","",csv!D252)</f>
        <v/>
      </c>
      <c r="F261" s="36" t="s">
        <v>0</v>
      </c>
      <c r="G261" s="86" t="str">
        <f>IF(csv!L252="","",csv!L252)</f>
        <v/>
      </c>
      <c r="H261" s="86" t="str">
        <f>IF(csv!M252="","",csv!M252)</f>
        <v/>
      </c>
      <c r="I261" s="36" t="s">
        <v>0</v>
      </c>
      <c r="J261" s="36" t="str">
        <f>IF(csv!O252="","",csv!O252)</f>
        <v/>
      </c>
      <c r="K261" s="36" t="str">
        <f>IF(csv!P252="","",csv!P252)</f>
        <v/>
      </c>
      <c r="L261" s="36" t="s">
        <v>0</v>
      </c>
      <c r="M261" s="79" t="str">
        <f>IF(csv!Q252="","",csv!Q252)</f>
        <v/>
      </c>
      <c r="N261" s="57" t="s">
        <v>0</v>
      </c>
      <c r="O261" s="62" t="str">
        <f>IF(csv!E252="","",csv!S252)</f>
        <v/>
      </c>
      <c r="P261" s="86" t="str">
        <f>IF(O261="","",IF(COUNTIF(O$11:O260,O261)=0,P260+1,P260))</f>
        <v/>
      </c>
      <c r="Q261" s="102" t="str">
        <f t="shared" si="206"/>
        <v/>
      </c>
      <c r="R261" s="103" t="str" cm="1">
        <f t="array" ref="R261">IF(S261="","",INDEX(natjecanjeStaze_naziv,MATCH(S261,natjecanjeStaze_stazaId,0)))</f>
        <v/>
      </c>
      <c r="S261" s="63" t="str">
        <f t="shared" si="207"/>
        <v/>
      </c>
      <c r="T261" s="57" t="s">
        <v>0</v>
      </c>
      <c r="U261" s="191" t="str">
        <f t="shared" si="208"/>
        <v/>
      </c>
      <c r="V261" s="57" t="s">
        <v>0</v>
      </c>
      <c r="W261" s="62" t="str">
        <f t="shared" si="232"/>
        <v/>
      </c>
      <c r="X261" s="86" t="str">
        <f t="shared" si="209"/>
        <v/>
      </c>
      <c r="Y261" s="36" t="str">
        <f t="shared" si="233"/>
        <v/>
      </c>
      <c r="Z261" s="79" t="str">
        <f>IF(Y261="","",MAX(Z$11:Z260)+1)</f>
        <v/>
      </c>
      <c r="AA261" s="57" t="s">
        <v>0</v>
      </c>
      <c r="AB261" s="149"/>
      <c r="AC261" s="57" t="s">
        <v>0</v>
      </c>
      <c r="AD261" s="23" t="str">
        <f t="shared" si="234"/>
        <v/>
      </c>
      <c r="AE261" s="57" t="s">
        <v>0</v>
      </c>
      <c r="AF261" s="191" t="str">
        <f t="shared" si="235"/>
        <v/>
      </c>
      <c r="AG261" s="57" t="s">
        <v>0</v>
      </c>
      <c r="AH261" s="62" t="str">
        <f t="shared" si="236"/>
        <v/>
      </c>
      <c r="AI261" s="36" t="str">
        <f t="shared" si="237"/>
        <v/>
      </c>
      <c r="AJ261" s="86" t="str">
        <f t="shared" si="210"/>
        <v/>
      </c>
      <c r="AK261" s="36" t="str" cm="1">
        <f t="array" ref="AK261">IF(AJ261="",""&amp;AI261,IF(AJ261="NEMA",AI261,INDEX(klub_naziv,MATCH(INDEX(klubAlias_klubId,AJ261),klub_id,0))))</f>
        <v/>
      </c>
      <c r="AL261" s="36" t="str" cm="1">
        <f t="array" ref="AL261">IFERROR(INDEX(registarNatjecatelji,CG261,4),"")</f>
        <v/>
      </c>
      <c r="AM261" s="105" t="str">
        <f t="shared" si="238"/>
        <v/>
      </c>
      <c r="AN261" s="79" t="str">
        <f t="shared" si="239"/>
        <v/>
      </c>
      <c r="AO261" s="57" t="s">
        <v>0</v>
      </c>
      <c r="AP261" s="95" t="str">
        <f>IF(AJ261&lt;&gt;"NEMA","",IF(IFERROR(MATCH(AI261,AI$11:AI260,0),0)&lt;&gt;0,"",AI261))</f>
        <v/>
      </c>
      <c r="AQ261" s="57" t="s">
        <v>0</v>
      </c>
      <c r="AR261" s="149"/>
      <c r="AS261" s="57" t="s">
        <v>0</v>
      </c>
      <c r="AT261" s="62" t="str">
        <f t="shared" si="240"/>
        <v/>
      </c>
      <c r="AU261" s="36" t="str">
        <f>IF(AT261="","",MAX(AU$11:AU260)+1)</f>
        <v/>
      </c>
      <c r="AV261" s="36" t="str">
        <f t="shared" si="241"/>
        <v/>
      </c>
      <c r="AW261" s="36" t="str">
        <f t="shared" si="242"/>
        <v/>
      </c>
      <c r="AX261" s="36" t="str">
        <f>IF(AR261="","",MAX(AX$11:AX260)+1)</f>
        <v/>
      </c>
      <c r="AY261" s="103" t="str">
        <f t="shared" si="243"/>
        <v/>
      </c>
      <c r="AZ261" s="79" t="str">
        <f t="shared" si="244"/>
        <v/>
      </c>
      <c r="BA261" s="57" t="s">
        <v>0</v>
      </c>
      <c r="BB261" s="23" t="str">
        <f t="shared" si="245"/>
        <v/>
      </c>
      <c r="BC261" s="57" t="s">
        <v>0</v>
      </c>
      <c r="BD261" s="191" t="str">
        <f t="shared" si="246"/>
        <v/>
      </c>
      <c r="BE261" s="57" t="s">
        <v>0</v>
      </c>
      <c r="BF261" s="68" t="str">
        <f t="shared" si="247"/>
        <v/>
      </c>
      <c r="BG261" s="102" t="str">
        <f t="shared" si="248"/>
        <v/>
      </c>
      <c r="BH261" s="238" t="str">
        <f t="shared" si="249"/>
        <v/>
      </c>
      <c r="BI261" s="239" t="str">
        <f t="shared" si="211"/>
        <v/>
      </c>
      <c r="BJ261" s="57" t="s">
        <v>0</v>
      </c>
      <c r="BK261" s="62" t="str">
        <f t="shared" si="250"/>
        <v/>
      </c>
      <c r="BL261" s="36" t="str">
        <f t="shared" si="251"/>
        <v/>
      </c>
      <c r="BM261" s="86" t="str">
        <f t="shared" si="212"/>
        <v/>
      </c>
      <c r="BN261" s="86" t="str">
        <f t="shared" si="213"/>
        <v/>
      </c>
      <c r="BO261" s="36" t="str">
        <f t="shared" si="214"/>
        <v/>
      </c>
      <c r="BP261" s="79" t="str">
        <f t="shared" si="215"/>
        <v/>
      </c>
      <c r="BQ261" s="57" t="s">
        <v>0</v>
      </c>
      <c r="BR261" s="95" t="str">
        <f t="shared" si="216"/>
        <v/>
      </c>
      <c r="BS261" s="57" t="s">
        <v>0</v>
      </c>
      <c r="BT261" s="23" t="str">
        <f>IF(OR(BB261&lt;&gt;"NEMA",BR261&lt;&gt;""),"","SELECT '"&amp;BA261&amp;"',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1" s="57" t="s">
        <v>0</v>
      </c>
      <c r="BV261" s="172"/>
      <c r="BW261" s="172"/>
      <c r="BX261" s="172"/>
      <c r="BY261" s="57" t="s">
        <v>0</v>
      </c>
      <c r="BZ261" s="62" t="str">
        <f t="shared" si="217"/>
        <v/>
      </c>
      <c r="CA261" s="63" t="str">
        <f t="shared" si="252"/>
        <v/>
      </c>
      <c r="CB261" s="57" t="s">
        <v>0</v>
      </c>
      <c r="CC261" s="62" t="str">
        <f t="shared" si="218"/>
        <v/>
      </c>
      <c r="CD261" s="63" t="str">
        <f t="shared" si="253"/>
        <v/>
      </c>
      <c r="CE261" s="57" t="s">
        <v>0</v>
      </c>
      <c r="CF261" s="62" t="str">
        <f t="shared" si="219"/>
        <v/>
      </c>
      <c r="CG261" s="63" t="str">
        <f t="shared" si="254"/>
        <v/>
      </c>
      <c r="CH261" s="57" t="s">
        <v>0</v>
      </c>
      <c r="CI261" s="68" t="str">
        <f t="shared" si="255"/>
        <v/>
      </c>
      <c r="CJ261" s="86" t="str" cm="1">
        <f t="array" ref="CJ261">IF(CI261="","",INDEX(imePrezime_id,CI261,0))</f>
        <v/>
      </c>
      <c r="CK261" s="63" t="str">
        <f t="shared" si="220"/>
        <v/>
      </c>
      <c r="CL261" s="57" t="s">
        <v>0</v>
      </c>
      <c r="CM261" s="23" t="str">
        <f t="shared" si="221"/>
        <v/>
      </c>
      <c r="CN261" s="57" t="s">
        <v>0</v>
      </c>
      <c r="CO261" s="149"/>
      <c r="CP261" s="57" t="s">
        <v>0</v>
      </c>
      <c r="CQ261" s="62" t="str">
        <f t="shared" si="222"/>
        <v/>
      </c>
      <c r="CR261" s="86" t="str">
        <f>IF(CO261="","",MAX(CR$11:CR260)+1)</f>
        <v/>
      </c>
      <c r="CS261" s="63" t="str">
        <f t="shared" si="223"/>
        <v/>
      </c>
      <c r="CT261" s="57" t="s">
        <v>0</v>
      </c>
      <c r="CU261" s="23" t="str">
        <f t="shared" si="256"/>
        <v/>
      </c>
      <c r="CV261" s="57" t="s">
        <v>0</v>
      </c>
      <c r="CW261" s="72" t="str">
        <f>IF(AND(CG261="NEMA",CK261=""),MAX(CW$11:CW260)+1,"")</f>
        <v/>
      </c>
      <c r="CX261" t="s">
        <v>0</v>
      </c>
      <c r="CY261" s="152" t="str">
        <f t="shared" si="224"/>
        <v/>
      </c>
      <c r="CZ261" t="s">
        <v>0</v>
      </c>
      <c r="DA261" s="62" t="str">
        <f t="shared" si="225"/>
        <v/>
      </c>
      <c r="DB261" s="79" t="str">
        <f t="shared" si="226"/>
        <v/>
      </c>
      <c r="DC261" t="s">
        <v>0</v>
      </c>
      <c r="DD261" s="23" t="str">
        <f t="shared" si="257"/>
        <v/>
      </c>
      <c r="DE261" s="57" t="s">
        <v>0</v>
      </c>
      <c r="DF261" s="95" t="str">
        <f t="shared" si="227"/>
        <v/>
      </c>
      <c r="DG261" s="57" t="s">
        <v>0</v>
      </c>
      <c r="DH261" s="68" t="str">
        <f>IF(BZ261="","",MAX(DH$11:DH260)+1)</f>
        <v/>
      </c>
      <c r="DI261" s="86" t="str">
        <f t="shared" si="228"/>
        <v/>
      </c>
      <c r="DJ261" s="86" t="str">
        <f t="shared" si="258"/>
        <v/>
      </c>
      <c r="DK261" s="86" t="str">
        <f t="shared" si="229"/>
        <v/>
      </c>
      <c r="DL261" s="86" t="str">
        <f t="shared" si="230"/>
        <v/>
      </c>
      <c r="DM261" s="86" t="str">
        <f t="shared" si="231"/>
        <v/>
      </c>
      <c r="DN261" s="86" t="str">
        <f t="shared" si="259"/>
        <v/>
      </c>
      <c r="DO261" s="86"/>
      <c r="DP261" s="86"/>
      <c r="DQ261" s="86"/>
      <c r="DR261" s="63" t="e">
        <f>IF(#REF!="","",#REF!)</f>
        <v>#REF!</v>
      </c>
      <c r="DS261" s="57" t="s">
        <v>0</v>
      </c>
    </row>
    <row r="262" spans="1:123" x14ac:dyDescent="0.25">
      <c r="A262" t="s">
        <v>0</v>
      </c>
      <c r="B262" s="62" t="str">
        <f>IF(csv!E253="","",csv!S253)</f>
        <v/>
      </c>
      <c r="C262" s="36" t="s">
        <v>0</v>
      </c>
      <c r="D262" s="36" t="str">
        <f>IF(csv!E253="","",csv!E253)</f>
        <v/>
      </c>
      <c r="E262" s="36" t="str">
        <f>IF(csv!D253="","",csv!D253)</f>
        <v/>
      </c>
      <c r="F262" s="36" t="s">
        <v>0</v>
      </c>
      <c r="G262" s="86" t="str">
        <f>IF(csv!L253="","",csv!L253)</f>
        <v/>
      </c>
      <c r="H262" s="86" t="str">
        <f>IF(csv!M253="","",csv!M253)</f>
        <v/>
      </c>
      <c r="I262" s="36" t="s">
        <v>0</v>
      </c>
      <c r="J262" s="36" t="str">
        <f>IF(csv!O253="","",csv!O253)</f>
        <v/>
      </c>
      <c r="K262" s="36" t="str">
        <f>IF(csv!P253="","",csv!P253)</f>
        <v/>
      </c>
      <c r="L262" s="36" t="s">
        <v>0</v>
      </c>
      <c r="M262" s="79" t="str">
        <f>IF(csv!Q253="","",csv!Q253)</f>
        <v/>
      </c>
      <c r="N262" s="57" t="s">
        <v>0</v>
      </c>
      <c r="O262" s="62" t="str">
        <f>IF(csv!E253="","",csv!S253)</f>
        <v/>
      </c>
      <c r="P262" s="86" t="str">
        <f>IF(O262="","",IF(COUNTIF(O$11:O261,O262)=0,P261+1,P261))</f>
        <v/>
      </c>
      <c r="Q262" s="102" t="str">
        <f t="shared" si="206"/>
        <v/>
      </c>
      <c r="R262" s="103" t="str" cm="1">
        <f t="array" ref="R262">IF(S262="","",INDEX(natjecanjeStaze_naziv,MATCH(S262,natjecanjeStaze_stazaId,0)))</f>
        <v/>
      </c>
      <c r="S262" s="63" t="str">
        <f t="shared" si="207"/>
        <v/>
      </c>
      <c r="T262" s="57" t="s">
        <v>0</v>
      </c>
      <c r="U262" s="191" t="str">
        <f t="shared" si="208"/>
        <v/>
      </c>
      <c r="V262" s="57" t="s">
        <v>0</v>
      </c>
      <c r="W262" s="62" t="str">
        <f t="shared" si="232"/>
        <v/>
      </c>
      <c r="X262" s="86" t="str">
        <f t="shared" si="209"/>
        <v/>
      </c>
      <c r="Y262" s="36" t="str">
        <f t="shared" si="233"/>
        <v/>
      </c>
      <c r="Z262" s="79" t="str">
        <f>IF(Y262="","",MAX(Z$11:Z261)+1)</f>
        <v/>
      </c>
      <c r="AA262" s="57" t="s">
        <v>0</v>
      </c>
      <c r="AB262" s="149"/>
      <c r="AC262" s="57" t="s">
        <v>0</v>
      </c>
      <c r="AD262" s="23" t="str">
        <f t="shared" si="234"/>
        <v/>
      </c>
      <c r="AE262" s="57" t="s">
        <v>0</v>
      </c>
      <c r="AF262" s="191" t="str">
        <f t="shared" si="235"/>
        <v/>
      </c>
      <c r="AG262" s="57" t="s">
        <v>0</v>
      </c>
      <c r="AH262" s="62" t="str">
        <f t="shared" si="236"/>
        <v/>
      </c>
      <c r="AI262" s="36" t="str">
        <f t="shared" si="237"/>
        <v/>
      </c>
      <c r="AJ262" s="86" t="str">
        <f t="shared" si="210"/>
        <v/>
      </c>
      <c r="AK262" s="36" t="str" cm="1">
        <f t="array" ref="AK262">IF(AJ262="",""&amp;AI262,IF(AJ262="NEMA",AI262,INDEX(klub_naziv,MATCH(INDEX(klubAlias_klubId,AJ262),klub_id,0))))</f>
        <v/>
      </c>
      <c r="AL262" s="36" t="str" cm="1">
        <f t="array" ref="AL262">IFERROR(INDEX(registarNatjecatelji,CG262,4),"")</f>
        <v/>
      </c>
      <c r="AM262" s="105" t="str">
        <f t="shared" si="238"/>
        <v/>
      </c>
      <c r="AN262" s="79" t="str">
        <f t="shared" si="239"/>
        <v/>
      </c>
      <c r="AO262" s="57" t="s">
        <v>0</v>
      </c>
      <c r="AP262" s="95" t="str">
        <f>IF(AJ262&lt;&gt;"NEMA","",IF(IFERROR(MATCH(AI262,AI$11:AI261,0),0)&lt;&gt;0,"",AI262))</f>
        <v/>
      </c>
      <c r="AQ262" s="57" t="s">
        <v>0</v>
      </c>
      <c r="AR262" s="149"/>
      <c r="AS262" s="57" t="s">
        <v>0</v>
      </c>
      <c r="AT262" s="62" t="str">
        <f t="shared" si="240"/>
        <v/>
      </c>
      <c r="AU262" s="36" t="str">
        <f>IF(AT262="","",MAX(AU$11:AU261)+1)</f>
        <v/>
      </c>
      <c r="AV262" s="36" t="str">
        <f t="shared" si="241"/>
        <v/>
      </c>
      <c r="AW262" s="36" t="str">
        <f t="shared" si="242"/>
        <v/>
      </c>
      <c r="AX262" s="36" t="str">
        <f>IF(AR262="","",MAX(AX$11:AX261)+1)</f>
        <v/>
      </c>
      <c r="AY262" s="103" t="str">
        <f t="shared" si="243"/>
        <v/>
      </c>
      <c r="AZ262" s="79" t="str">
        <f t="shared" si="244"/>
        <v/>
      </c>
      <c r="BA262" s="57" t="s">
        <v>0</v>
      </c>
      <c r="BB262" s="23" t="str">
        <f t="shared" si="245"/>
        <v/>
      </c>
      <c r="BC262" s="57" t="s">
        <v>0</v>
      </c>
      <c r="BD262" s="191" t="str">
        <f t="shared" si="246"/>
        <v/>
      </c>
      <c r="BE262" s="57" t="s">
        <v>0</v>
      </c>
      <c r="BF262" s="68" t="str">
        <f t="shared" si="247"/>
        <v/>
      </c>
      <c r="BG262" s="102" t="str">
        <f t="shared" si="248"/>
        <v/>
      </c>
      <c r="BH262" s="238" t="str">
        <f t="shared" si="249"/>
        <v/>
      </c>
      <c r="BI262" s="239" t="str">
        <f t="shared" si="211"/>
        <v/>
      </c>
      <c r="BJ262" s="57" t="s">
        <v>0</v>
      </c>
      <c r="BK262" s="62" t="str">
        <f t="shared" si="250"/>
        <v/>
      </c>
      <c r="BL262" s="36" t="str">
        <f t="shared" si="251"/>
        <v/>
      </c>
      <c r="BM262" s="86" t="str">
        <f t="shared" si="212"/>
        <v/>
      </c>
      <c r="BN262" s="86" t="str">
        <f t="shared" si="213"/>
        <v/>
      </c>
      <c r="BO262" s="36" t="str">
        <f t="shared" si="214"/>
        <v/>
      </c>
      <c r="BP262" s="79" t="str">
        <f t="shared" si="215"/>
        <v/>
      </c>
      <c r="BQ262" s="57" t="s">
        <v>0</v>
      </c>
      <c r="BR262" s="95" t="str">
        <f t="shared" si="216"/>
        <v/>
      </c>
      <c r="BS262" s="57" t="s">
        <v>0</v>
      </c>
      <c r="BT262" s="23" t="str">
        <f>IF(OR(BB262&lt;&gt;"NEMA",BR262&lt;&gt;""),"","SELECT '"&amp;BA262&amp;"',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2" s="57" t="s">
        <v>0</v>
      </c>
      <c r="BV262" s="172"/>
      <c r="BW262" s="172"/>
      <c r="BX262" s="172"/>
      <c r="BY262" s="57" t="s">
        <v>0</v>
      </c>
      <c r="BZ262" s="62" t="str">
        <f t="shared" si="217"/>
        <v/>
      </c>
      <c r="CA262" s="63" t="str">
        <f t="shared" si="252"/>
        <v/>
      </c>
      <c r="CB262" s="57" t="s">
        <v>0</v>
      </c>
      <c r="CC262" s="62" t="str">
        <f t="shared" si="218"/>
        <v/>
      </c>
      <c r="CD262" s="63" t="str">
        <f t="shared" si="253"/>
        <v/>
      </c>
      <c r="CE262" s="57" t="s">
        <v>0</v>
      </c>
      <c r="CF262" s="62" t="str">
        <f t="shared" si="219"/>
        <v/>
      </c>
      <c r="CG262" s="63" t="str">
        <f t="shared" si="254"/>
        <v/>
      </c>
      <c r="CH262" s="57" t="s">
        <v>0</v>
      </c>
      <c r="CI262" s="68" t="str">
        <f t="shared" si="255"/>
        <v/>
      </c>
      <c r="CJ262" s="86" t="str" cm="1">
        <f t="array" ref="CJ262">IF(CI262="","",INDEX(imePrezime_id,CI262,0))</f>
        <v/>
      </c>
      <c r="CK262" s="63" t="str">
        <f t="shared" si="220"/>
        <v/>
      </c>
      <c r="CL262" s="57" t="s">
        <v>0</v>
      </c>
      <c r="CM262" s="23" t="str">
        <f t="shared" si="221"/>
        <v/>
      </c>
      <c r="CN262" s="57" t="s">
        <v>0</v>
      </c>
      <c r="CO262" s="149"/>
      <c r="CP262" s="57" t="s">
        <v>0</v>
      </c>
      <c r="CQ262" s="62" t="str">
        <f t="shared" si="222"/>
        <v/>
      </c>
      <c r="CR262" s="86" t="str">
        <f>IF(CO262="","",MAX(CR$11:CR261)+1)</f>
        <v/>
      </c>
      <c r="CS262" s="63" t="str">
        <f t="shared" si="223"/>
        <v/>
      </c>
      <c r="CT262" s="57" t="s">
        <v>0</v>
      </c>
      <c r="CU262" s="23" t="str">
        <f t="shared" si="256"/>
        <v/>
      </c>
      <c r="CV262" s="57" t="s">
        <v>0</v>
      </c>
      <c r="CW262" s="72" t="str">
        <f>IF(AND(CG262="NEMA",CK262=""),MAX(CW$11:CW261)+1,"")</f>
        <v/>
      </c>
      <c r="CX262" t="s">
        <v>0</v>
      </c>
      <c r="CY262" s="152" t="str">
        <f t="shared" si="224"/>
        <v/>
      </c>
      <c r="CZ262" t="s">
        <v>0</v>
      </c>
      <c r="DA262" s="62" t="str">
        <f t="shared" si="225"/>
        <v/>
      </c>
      <c r="DB262" s="79" t="str">
        <f t="shared" si="226"/>
        <v/>
      </c>
      <c r="DC262" t="s">
        <v>0</v>
      </c>
      <c r="DD262" s="23" t="str">
        <f t="shared" si="257"/>
        <v/>
      </c>
      <c r="DE262" s="57" t="s">
        <v>0</v>
      </c>
      <c r="DF262" s="95" t="str">
        <f t="shared" si="227"/>
        <v/>
      </c>
      <c r="DG262" s="57" t="s">
        <v>0</v>
      </c>
      <c r="DH262" s="68" t="str">
        <f>IF(BZ262="","",MAX(DH$11:DH261)+1)</f>
        <v/>
      </c>
      <c r="DI262" s="86" t="str">
        <f t="shared" si="228"/>
        <v/>
      </c>
      <c r="DJ262" s="86" t="str">
        <f t="shared" si="258"/>
        <v/>
      </c>
      <c r="DK262" s="86" t="str">
        <f t="shared" si="229"/>
        <v/>
      </c>
      <c r="DL262" s="86" t="str">
        <f t="shared" si="230"/>
        <v/>
      </c>
      <c r="DM262" s="86" t="str">
        <f t="shared" si="231"/>
        <v/>
      </c>
      <c r="DN262" s="86" t="str">
        <f t="shared" si="259"/>
        <v/>
      </c>
      <c r="DO262" s="86"/>
      <c r="DP262" s="86"/>
      <c r="DQ262" s="86"/>
      <c r="DR262" s="63" t="e">
        <f>IF(#REF!="","",#REF!)</f>
        <v>#REF!</v>
      </c>
      <c r="DS262" s="57" t="s">
        <v>0</v>
      </c>
    </row>
    <row r="263" spans="1:123" x14ac:dyDescent="0.25">
      <c r="A263" t="s">
        <v>0</v>
      </c>
      <c r="B263" s="62" t="str">
        <f>IF(csv!E254="","",csv!S254)</f>
        <v/>
      </c>
      <c r="C263" s="36" t="s">
        <v>0</v>
      </c>
      <c r="D263" s="36" t="str">
        <f>IF(csv!E254="","",csv!E254)</f>
        <v/>
      </c>
      <c r="E263" s="36" t="str">
        <f>IF(csv!D254="","",csv!D254)</f>
        <v/>
      </c>
      <c r="F263" s="36" t="s">
        <v>0</v>
      </c>
      <c r="G263" s="86" t="str">
        <f>IF(csv!L254="","",csv!L254)</f>
        <v/>
      </c>
      <c r="H263" s="86" t="str">
        <f>IF(csv!M254="","",csv!M254)</f>
        <v/>
      </c>
      <c r="I263" s="36" t="s">
        <v>0</v>
      </c>
      <c r="J263" s="36" t="str">
        <f>IF(csv!O254="","",csv!O254)</f>
        <v/>
      </c>
      <c r="K263" s="36" t="str">
        <f>IF(csv!P254="","",csv!P254)</f>
        <v/>
      </c>
      <c r="L263" s="36" t="s">
        <v>0</v>
      </c>
      <c r="M263" s="79" t="str">
        <f>IF(csv!Q254="","",csv!Q254)</f>
        <v/>
      </c>
      <c r="N263" s="57" t="s">
        <v>0</v>
      </c>
      <c r="O263" s="62" t="str">
        <f>IF(csv!E254="","",csv!S254)</f>
        <v/>
      </c>
      <c r="P263" s="86" t="str">
        <f>IF(O263="","",IF(COUNTIF(O$11:O262,O263)=0,P262+1,P262))</f>
        <v/>
      </c>
      <c r="Q263" s="102" t="str">
        <f t="shared" si="206"/>
        <v/>
      </c>
      <c r="R263" s="103" t="str" cm="1">
        <f t="array" ref="R263">IF(S263="","",INDEX(natjecanjeStaze_naziv,MATCH(S263,natjecanjeStaze_stazaId,0)))</f>
        <v/>
      </c>
      <c r="S263" s="63" t="str">
        <f t="shared" si="207"/>
        <v/>
      </c>
      <c r="T263" s="57" t="s">
        <v>0</v>
      </c>
      <c r="U263" s="191" t="str">
        <f t="shared" si="208"/>
        <v/>
      </c>
      <c r="V263" s="57" t="s">
        <v>0</v>
      </c>
      <c r="W263" s="62" t="str">
        <f t="shared" si="232"/>
        <v/>
      </c>
      <c r="X263" s="86" t="str">
        <f t="shared" si="209"/>
        <v/>
      </c>
      <c r="Y263" s="36" t="str">
        <f t="shared" si="233"/>
        <v/>
      </c>
      <c r="Z263" s="79" t="str">
        <f>IF(Y263="","",MAX(Z$11:Z262)+1)</f>
        <v/>
      </c>
      <c r="AA263" s="57" t="s">
        <v>0</v>
      </c>
      <c r="AB263" s="149"/>
      <c r="AC263" s="57" t="s">
        <v>0</v>
      </c>
      <c r="AD263" s="23" t="str">
        <f t="shared" si="234"/>
        <v/>
      </c>
      <c r="AE263" s="57" t="s">
        <v>0</v>
      </c>
      <c r="AF263" s="191" t="str">
        <f t="shared" si="235"/>
        <v/>
      </c>
      <c r="AG263" s="57" t="s">
        <v>0</v>
      </c>
      <c r="AH263" s="62" t="str">
        <f t="shared" si="236"/>
        <v/>
      </c>
      <c r="AI263" s="36" t="str">
        <f t="shared" si="237"/>
        <v/>
      </c>
      <c r="AJ263" s="86" t="str">
        <f t="shared" si="210"/>
        <v/>
      </c>
      <c r="AK263" s="36" t="str" cm="1">
        <f t="array" ref="AK263">IF(AJ263="",""&amp;AI263,IF(AJ263="NEMA",AI263,INDEX(klub_naziv,MATCH(INDEX(klubAlias_klubId,AJ263),klub_id,0))))</f>
        <v/>
      </c>
      <c r="AL263" s="36" t="str" cm="1">
        <f t="array" ref="AL263">IFERROR(INDEX(registarNatjecatelji,CG263,4),"")</f>
        <v/>
      </c>
      <c r="AM263" s="105" t="str">
        <f t="shared" si="238"/>
        <v/>
      </c>
      <c r="AN263" s="79" t="str">
        <f t="shared" si="239"/>
        <v/>
      </c>
      <c r="AO263" s="57" t="s">
        <v>0</v>
      </c>
      <c r="AP263" s="95" t="str">
        <f>IF(AJ263&lt;&gt;"NEMA","",IF(IFERROR(MATCH(AI263,AI$11:AI262,0),0)&lt;&gt;0,"",AI263))</f>
        <v/>
      </c>
      <c r="AQ263" s="57" t="s">
        <v>0</v>
      </c>
      <c r="AR263" s="149"/>
      <c r="AS263" s="57" t="s">
        <v>0</v>
      </c>
      <c r="AT263" s="62" t="str">
        <f t="shared" si="240"/>
        <v/>
      </c>
      <c r="AU263" s="36" t="str">
        <f>IF(AT263="","",MAX(AU$11:AU262)+1)</f>
        <v/>
      </c>
      <c r="AV263" s="36" t="str">
        <f t="shared" si="241"/>
        <v/>
      </c>
      <c r="AW263" s="36" t="str">
        <f t="shared" si="242"/>
        <v/>
      </c>
      <c r="AX263" s="36" t="str">
        <f>IF(AR263="","",MAX(AX$11:AX262)+1)</f>
        <v/>
      </c>
      <c r="AY263" s="103" t="str">
        <f t="shared" si="243"/>
        <v/>
      </c>
      <c r="AZ263" s="79" t="str">
        <f t="shared" si="244"/>
        <v/>
      </c>
      <c r="BA263" s="57" t="s">
        <v>0</v>
      </c>
      <c r="BB263" s="23" t="str">
        <f t="shared" si="245"/>
        <v/>
      </c>
      <c r="BC263" s="57" t="s">
        <v>0</v>
      </c>
      <c r="BD263" s="191" t="str">
        <f t="shared" si="246"/>
        <v/>
      </c>
      <c r="BE263" s="57" t="s">
        <v>0</v>
      </c>
      <c r="BF263" s="68" t="str">
        <f t="shared" si="247"/>
        <v/>
      </c>
      <c r="BG263" s="102" t="str">
        <f t="shared" si="248"/>
        <v/>
      </c>
      <c r="BH263" s="238" t="str">
        <f t="shared" si="249"/>
        <v/>
      </c>
      <c r="BI263" s="239" t="str">
        <f t="shared" si="211"/>
        <v/>
      </c>
      <c r="BJ263" s="57" t="s">
        <v>0</v>
      </c>
      <c r="BK263" s="62" t="str">
        <f t="shared" si="250"/>
        <v/>
      </c>
      <c r="BL263" s="36" t="str">
        <f t="shared" si="251"/>
        <v/>
      </c>
      <c r="BM263" s="86" t="str">
        <f t="shared" si="212"/>
        <v/>
      </c>
      <c r="BN263" s="86" t="str">
        <f t="shared" si="213"/>
        <v/>
      </c>
      <c r="BO263" s="36" t="str">
        <f t="shared" si="214"/>
        <v/>
      </c>
      <c r="BP263" s="79" t="str">
        <f t="shared" si="215"/>
        <v/>
      </c>
      <c r="BQ263" s="57" t="s">
        <v>0</v>
      </c>
      <c r="BR263" s="95" t="str">
        <f t="shared" si="216"/>
        <v/>
      </c>
      <c r="BS263" s="57" t="s">
        <v>0</v>
      </c>
      <c r="BT263" s="23" t="str">
        <f>IF(OR(BB263&lt;&gt;"NEMA",BR263&lt;&gt;""),"","SELECT '"&amp;BA263&amp;"',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3" s="57" t="s">
        <v>0</v>
      </c>
      <c r="BV263" s="172"/>
      <c r="BW263" s="172"/>
      <c r="BX263" s="172"/>
      <c r="BY263" s="57" t="s">
        <v>0</v>
      </c>
      <c r="BZ263" s="62" t="str">
        <f t="shared" si="217"/>
        <v/>
      </c>
      <c r="CA263" s="63" t="str">
        <f t="shared" si="252"/>
        <v/>
      </c>
      <c r="CB263" s="57" t="s">
        <v>0</v>
      </c>
      <c r="CC263" s="62" t="str">
        <f t="shared" si="218"/>
        <v/>
      </c>
      <c r="CD263" s="63" t="str">
        <f t="shared" si="253"/>
        <v/>
      </c>
      <c r="CE263" s="57" t="s">
        <v>0</v>
      </c>
      <c r="CF263" s="62" t="str">
        <f t="shared" si="219"/>
        <v/>
      </c>
      <c r="CG263" s="63" t="str">
        <f t="shared" si="254"/>
        <v/>
      </c>
      <c r="CH263" s="57" t="s">
        <v>0</v>
      </c>
      <c r="CI263" s="68" t="str">
        <f t="shared" si="255"/>
        <v/>
      </c>
      <c r="CJ263" s="86" t="str" cm="1">
        <f t="array" ref="CJ263">IF(CI263="","",INDEX(imePrezime_id,CI263,0))</f>
        <v/>
      </c>
      <c r="CK263" s="63" t="str">
        <f t="shared" si="220"/>
        <v/>
      </c>
      <c r="CL263" s="57" t="s">
        <v>0</v>
      </c>
      <c r="CM263" s="23" t="str">
        <f t="shared" si="221"/>
        <v/>
      </c>
      <c r="CN263" s="57" t="s">
        <v>0</v>
      </c>
      <c r="CO263" s="149"/>
      <c r="CP263" s="57" t="s">
        <v>0</v>
      </c>
      <c r="CQ263" s="62" t="str">
        <f t="shared" si="222"/>
        <v/>
      </c>
      <c r="CR263" s="86" t="str">
        <f>IF(CO263="","",MAX(CR$11:CR262)+1)</f>
        <v/>
      </c>
      <c r="CS263" s="63" t="str">
        <f t="shared" si="223"/>
        <v/>
      </c>
      <c r="CT263" s="57" t="s">
        <v>0</v>
      </c>
      <c r="CU263" s="23" t="str">
        <f t="shared" si="256"/>
        <v/>
      </c>
      <c r="CV263" s="57" t="s">
        <v>0</v>
      </c>
      <c r="CW263" s="72" t="str">
        <f>IF(AND(CG263="NEMA",CK263=""),MAX(CW$11:CW262)+1,"")</f>
        <v/>
      </c>
      <c r="CX263" t="s">
        <v>0</v>
      </c>
      <c r="CY263" s="152" t="str">
        <f t="shared" si="224"/>
        <v/>
      </c>
      <c r="CZ263" t="s">
        <v>0</v>
      </c>
      <c r="DA263" s="62" t="str">
        <f t="shared" si="225"/>
        <v/>
      </c>
      <c r="DB263" s="79" t="str">
        <f t="shared" si="226"/>
        <v/>
      </c>
      <c r="DC263" t="s">
        <v>0</v>
      </c>
      <c r="DD263" s="23" t="str">
        <f t="shared" si="257"/>
        <v/>
      </c>
      <c r="DE263" s="57" t="s">
        <v>0</v>
      </c>
      <c r="DF263" s="95" t="str">
        <f t="shared" si="227"/>
        <v/>
      </c>
      <c r="DG263" s="57" t="s">
        <v>0</v>
      </c>
      <c r="DH263" s="68" t="str">
        <f>IF(BZ263="","",MAX(DH$11:DH262)+1)</f>
        <v/>
      </c>
      <c r="DI263" s="86" t="str">
        <f t="shared" si="228"/>
        <v/>
      </c>
      <c r="DJ263" s="86" t="str">
        <f t="shared" si="258"/>
        <v/>
      </c>
      <c r="DK263" s="86" t="str">
        <f t="shared" si="229"/>
        <v/>
      </c>
      <c r="DL263" s="86" t="str">
        <f t="shared" si="230"/>
        <v/>
      </c>
      <c r="DM263" s="86" t="str">
        <f t="shared" si="231"/>
        <v/>
      </c>
      <c r="DN263" s="86" t="str">
        <f t="shared" si="259"/>
        <v/>
      </c>
      <c r="DO263" s="86"/>
      <c r="DP263" s="86"/>
      <c r="DQ263" s="86"/>
      <c r="DR263" s="63" t="e">
        <f>IF(#REF!="","",#REF!)</f>
        <v>#REF!</v>
      </c>
      <c r="DS263" s="57" t="s">
        <v>0</v>
      </c>
    </row>
    <row r="264" spans="1:123" x14ac:dyDescent="0.25">
      <c r="A264" t="s">
        <v>0</v>
      </c>
      <c r="B264" s="62" t="str">
        <f>IF(csv!E255="","",csv!S255)</f>
        <v/>
      </c>
      <c r="C264" s="36" t="s">
        <v>0</v>
      </c>
      <c r="D264" s="36" t="str">
        <f>IF(csv!E255="","",csv!E255)</f>
        <v/>
      </c>
      <c r="E264" s="36" t="str">
        <f>IF(csv!D255="","",csv!D255)</f>
        <v/>
      </c>
      <c r="F264" s="36" t="s">
        <v>0</v>
      </c>
      <c r="G264" s="86" t="str">
        <f>IF(csv!L255="","",csv!L255)</f>
        <v/>
      </c>
      <c r="H264" s="86" t="str">
        <f>IF(csv!M255="","",csv!M255)</f>
        <v/>
      </c>
      <c r="I264" s="36" t="s">
        <v>0</v>
      </c>
      <c r="J264" s="36" t="str">
        <f>IF(csv!O255="","",csv!O255)</f>
        <v/>
      </c>
      <c r="K264" s="36" t="str">
        <f>IF(csv!P255="","",csv!P255)</f>
        <v/>
      </c>
      <c r="L264" s="36" t="s">
        <v>0</v>
      </c>
      <c r="M264" s="79" t="str">
        <f>IF(csv!Q255="","",csv!Q255)</f>
        <v/>
      </c>
      <c r="N264" s="57" t="s">
        <v>0</v>
      </c>
      <c r="O264" s="62" t="str">
        <f>IF(csv!E255="","",csv!S255)</f>
        <v/>
      </c>
      <c r="P264" s="86" t="str">
        <f>IF(O264="","",IF(COUNTIF(O$11:O263,O264)=0,P263+1,P263))</f>
        <v/>
      </c>
      <c r="Q264" s="102" t="str">
        <f t="shared" si="206"/>
        <v/>
      </c>
      <c r="R264" s="103" t="str" cm="1">
        <f t="array" ref="R264">IF(S264="","",INDEX(natjecanjeStaze_naziv,MATCH(S264,natjecanjeStaze_stazaId,0)))</f>
        <v/>
      </c>
      <c r="S264" s="63" t="str">
        <f t="shared" si="207"/>
        <v/>
      </c>
      <c r="T264" s="57" t="s">
        <v>0</v>
      </c>
      <c r="U264" s="191" t="str">
        <f t="shared" si="208"/>
        <v/>
      </c>
      <c r="V264" s="57" t="s">
        <v>0</v>
      </c>
      <c r="W264" s="62" t="str">
        <f t="shared" si="232"/>
        <v/>
      </c>
      <c r="X264" s="86" t="str">
        <f t="shared" si="209"/>
        <v/>
      </c>
      <c r="Y264" s="36" t="str">
        <f t="shared" si="233"/>
        <v/>
      </c>
      <c r="Z264" s="79" t="str">
        <f>IF(Y264="","",MAX(Z$11:Z263)+1)</f>
        <v/>
      </c>
      <c r="AA264" s="57" t="s">
        <v>0</v>
      </c>
      <c r="AB264" s="149"/>
      <c r="AC264" s="57" t="s">
        <v>0</v>
      </c>
      <c r="AD264" s="23" t="str">
        <f t="shared" si="234"/>
        <v/>
      </c>
      <c r="AE264" s="57" t="s">
        <v>0</v>
      </c>
      <c r="AF264" s="191" t="str">
        <f t="shared" si="235"/>
        <v/>
      </c>
      <c r="AG264" s="57" t="s">
        <v>0</v>
      </c>
      <c r="AH264" s="62" t="str">
        <f t="shared" si="236"/>
        <v/>
      </c>
      <c r="AI264" s="36" t="str">
        <f t="shared" si="237"/>
        <v/>
      </c>
      <c r="AJ264" s="86" t="str">
        <f t="shared" si="210"/>
        <v/>
      </c>
      <c r="AK264" s="36" t="str" cm="1">
        <f t="array" ref="AK264">IF(AJ264="",""&amp;AI264,IF(AJ264="NEMA",AI264,INDEX(klub_naziv,MATCH(INDEX(klubAlias_klubId,AJ264),klub_id,0))))</f>
        <v/>
      </c>
      <c r="AL264" s="36" t="str" cm="1">
        <f t="array" ref="AL264">IFERROR(INDEX(registarNatjecatelji,CG264,4),"")</f>
        <v/>
      </c>
      <c r="AM264" s="105" t="str">
        <f t="shared" si="238"/>
        <v/>
      </c>
      <c r="AN264" s="79" t="str">
        <f t="shared" si="239"/>
        <v/>
      </c>
      <c r="AO264" s="57" t="s">
        <v>0</v>
      </c>
      <c r="AP264" s="95" t="str">
        <f>IF(AJ264&lt;&gt;"NEMA","",IF(IFERROR(MATCH(AI264,AI$11:AI263,0),0)&lt;&gt;0,"",AI264))</f>
        <v/>
      </c>
      <c r="AQ264" s="57" t="s">
        <v>0</v>
      </c>
      <c r="AR264" s="149"/>
      <c r="AS264" s="57" t="s">
        <v>0</v>
      </c>
      <c r="AT264" s="62" t="str">
        <f t="shared" si="240"/>
        <v/>
      </c>
      <c r="AU264" s="36" t="str">
        <f>IF(AT264="","",MAX(AU$11:AU263)+1)</f>
        <v/>
      </c>
      <c r="AV264" s="36" t="str">
        <f t="shared" si="241"/>
        <v/>
      </c>
      <c r="AW264" s="36" t="str">
        <f t="shared" si="242"/>
        <v/>
      </c>
      <c r="AX264" s="36" t="str">
        <f>IF(AR264="","",MAX(AX$11:AX263)+1)</f>
        <v/>
      </c>
      <c r="AY264" s="103" t="str">
        <f t="shared" si="243"/>
        <v/>
      </c>
      <c r="AZ264" s="79" t="str">
        <f t="shared" si="244"/>
        <v/>
      </c>
      <c r="BA264" s="57" t="s">
        <v>0</v>
      </c>
      <c r="BB264" s="23" t="str">
        <f t="shared" si="245"/>
        <v/>
      </c>
      <c r="BC264" s="57" t="s">
        <v>0</v>
      </c>
      <c r="BD264" s="191" t="str">
        <f t="shared" si="246"/>
        <v/>
      </c>
      <c r="BE264" s="57" t="s">
        <v>0</v>
      </c>
      <c r="BF264" s="68" t="str">
        <f t="shared" si="247"/>
        <v/>
      </c>
      <c r="BG264" s="102" t="str">
        <f t="shared" si="248"/>
        <v/>
      </c>
      <c r="BH264" s="238" t="str">
        <f t="shared" si="249"/>
        <v/>
      </c>
      <c r="BI264" s="239" t="str">
        <f t="shared" si="211"/>
        <v/>
      </c>
      <c r="BJ264" s="57" t="s">
        <v>0</v>
      </c>
      <c r="BK264" s="62" t="str">
        <f t="shared" si="250"/>
        <v/>
      </c>
      <c r="BL264" s="36" t="str">
        <f t="shared" si="251"/>
        <v/>
      </c>
      <c r="BM264" s="86" t="str">
        <f t="shared" si="212"/>
        <v/>
      </c>
      <c r="BN264" s="86" t="str">
        <f t="shared" si="213"/>
        <v/>
      </c>
      <c r="BO264" s="36" t="str">
        <f t="shared" si="214"/>
        <v/>
      </c>
      <c r="BP264" s="79" t="str">
        <f t="shared" si="215"/>
        <v/>
      </c>
      <c r="BQ264" s="57" t="s">
        <v>0</v>
      </c>
      <c r="BR264" s="95" t="str">
        <f t="shared" si="216"/>
        <v/>
      </c>
      <c r="BS264" s="57" t="s">
        <v>0</v>
      </c>
      <c r="BT264" s="23" t="str">
        <f>IF(OR(BB264&lt;&gt;"NEMA",BR264&lt;&gt;""),"","SELECT '"&amp;BA264&amp;"',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4" s="57" t="s">
        <v>0</v>
      </c>
      <c r="BV264" s="172"/>
      <c r="BW264" s="172"/>
      <c r="BX264" s="172"/>
      <c r="BY264" s="57" t="s">
        <v>0</v>
      </c>
      <c r="BZ264" s="62" t="str">
        <f t="shared" si="217"/>
        <v/>
      </c>
      <c r="CA264" s="63" t="str">
        <f t="shared" si="252"/>
        <v/>
      </c>
      <c r="CB264" s="57" t="s">
        <v>0</v>
      </c>
      <c r="CC264" s="62" t="str">
        <f t="shared" si="218"/>
        <v/>
      </c>
      <c r="CD264" s="63" t="str">
        <f t="shared" si="253"/>
        <v/>
      </c>
      <c r="CE264" s="57" t="s">
        <v>0</v>
      </c>
      <c r="CF264" s="62" t="str">
        <f t="shared" si="219"/>
        <v/>
      </c>
      <c r="CG264" s="63" t="str">
        <f t="shared" si="254"/>
        <v/>
      </c>
      <c r="CH264" s="57" t="s">
        <v>0</v>
      </c>
      <c r="CI264" s="68" t="str">
        <f t="shared" si="255"/>
        <v/>
      </c>
      <c r="CJ264" s="86" t="str" cm="1">
        <f t="array" ref="CJ264">IF(CI264="","",INDEX(imePrezime_id,CI264,0))</f>
        <v/>
      </c>
      <c r="CK264" s="63" t="str">
        <f t="shared" si="220"/>
        <v/>
      </c>
      <c r="CL264" s="57" t="s">
        <v>0</v>
      </c>
      <c r="CM264" s="23" t="str">
        <f t="shared" si="221"/>
        <v/>
      </c>
      <c r="CN264" s="57" t="s">
        <v>0</v>
      </c>
      <c r="CO264" s="149"/>
      <c r="CP264" s="57" t="s">
        <v>0</v>
      </c>
      <c r="CQ264" s="62" t="str">
        <f t="shared" si="222"/>
        <v/>
      </c>
      <c r="CR264" s="86" t="str">
        <f>IF(CO264="","",MAX(CR$11:CR263)+1)</f>
        <v/>
      </c>
      <c r="CS264" s="63" t="str">
        <f t="shared" si="223"/>
        <v/>
      </c>
      <c r="CT264" s="57" t="s">
        <v>0</v>
      </c>
      <c r="CU264" s="23" t="str">
        <f t="shared" si="256"/>
        <v/>
      </c>
      <c r="CV264" s="57" t="s">
        <v>0</v>
      </c>
      <c r="CW264" s="72" t="str">
        <f>IF(AND(CG264="NEMA",CK264=""),MAX(CW$11:CW263)+1,"")</f>
        <v/>
      </c>
      <c r="CX264" t="s">
        <v>0</v>
      </c>
      <c r="CY264" s="152" t="str">
        <f t="shared" si="224"/>
        <v/>
      </c>
      <c r="CZ264" t="s">
        <v>0</v>
      </c>
      <c r="DA264" s="62" t="str">
        <f t="shared" si="225"/>
        <v/>
      </c>
      <c r="DB264" s="79" t="str">
        <f t="shared" si="226"/>
        <v/>
      </c>
      <c r="DC264" t="s">
        <v>0</v>
      </c>
      <c r="DD264" s="23" t="str">
        <f t="shared" si="257"/>
        <v/>
      </c>
      <c r="DE264" s="57" t="s">
        <v>0</v>
      </c>
      <c r="DF264" s="95" t="str">
        <f t="shared" si="227"/>
        <v/>
      </c>
      <c r="DG264" s="57" t="s">
        <v>0</v>
      </c>
      <c r="DH264" s="68" t="str">
        <f>IF(BZ264="","",MAX(DH$11:DH263)+1)</f>
        <v/>
      </c>
      <c r="DI264" s="86" t="str">
        <f t="shared" si="228"/>
        <v/>
      </c>
      <c r="DJ264" s="86" t="str">
        <f t="shared" si="258"/>
        <v/>
      </c>
      <c r="DK264" s="86" t="str">
        <f t="shared" si="229"/>
        <v/>
      </c>
      <c r="DL264" s="86" t="str">
        <f t="shared" si="230"/>
        <v/>
      </c>
      <c r="DM264" s="86" t="str">
        <f t="shared" si="231"/>
        <v/>
      </c>
      <c r="DN264" s="86" t="str">
        <f t="shared" si="259"/>
        <v/>
      </c>
      <c r="DO264" s="86"/>
      <c r="DP264" s="86"/>
      <c r="DQ264" s="86"/>
      <c r="DR264" s="63" t="e">
        <f>IF(#REF!="","",#REF!)</f>
        <v>#REF!</v>
      </c>
      <c r="DS264" s="57" t="s">
        <v>0</v>
      </c>
    </row>
    <row r="265" spans="1:123" x14ac:dyDescent="0.25">
      <c r="A265" t="s">
        <v>0</v>
      </c>
      <c r="B265" s="62" t="str">
        <f>IF(csv!E256="","",csv!S256)</f>
        <v/>
      </c>
      <c r="C265" s="36" t="s">
        <v>0</v>
      </c>
      <c r="D265" s="36" t="str">
        <f>IF(csv!E256="","",csv!E256)</f>
        <v/>
      </c>
      <c r="E265" s="36" t="str">
        <f>IF(csv!D256="","",csv!D256)</f>
        <v/>
      </c>
      <c r="F265" s="36" t="s">
        <v>0</v>
      </c>
      <c r="G265" s="86" t="str">
        <f>IF(csv!L256="","",csv!L256)</f>
        <v/>
      </c>
      <c r="H265" s="86" t="str">
        <f>IF(csv!M256="","",csv!M256)</f>
        <v/>
      </c>
      <c r="I265" s="36" t="s">
        <v>0</v>
      </c>
      <c r="J265" s="36" t="str">
        <f>IF(csv!O256="","",csv!O256)</f>
        <v/>
      </c>
      <c r="K265" s="36" t="str">
        <f>IF(csv!P256="","",csv!P256)</f>
        <v/>
      </c>
      <c r="L265" s="36" t="s">
        <v>0</v>
      </c>
      <c r="M265" s="79" t="str">
        <f>IF(csv!Q256="","",csv!Q256)</f>
        <v/>
      </c>
      <c r="N265" s="57" t="s">
        <v>0</v>
      </c>
      <c r="O265" s="62" t="str">
        <f>IF(csv!E256="","",csv!S256)</f>
        <v/>
      </c>
      <c r="P265" s="86" t="str">
        <f>IF(O265="","",IF(COUNTIF(O$11:O264,O265)=0,P264+1,P264))</f>
        <v/>
      </c>
      <c r="Q265" s="102" t="str">
        <f t="shared" si="206"/>
        <v/>
      </c>
      <c r="R265" s="103" t="str" cm="1">
        <f t="array" ref="R265">IF(S265="","",INDEX(natjecanjeStaze_naziv,MATCH(S265,natjecanjeStaze_stazaId,0)))</f>
        <v/>
      </c>
      <c r="S265" s="63" t="str">
        <f t="shared" si="207"/>
        <v/>
      </c>
      <c r="T265" s="57" t="s">
        <v>0</v>
      </c>
      <c r="U265" s="191" t="str">
        <f t="shared" si="208"/>
        <v/>
      </c>
      <c r="V265" s="57" t="s">
        <v>0</v>
      </c>
      <c r="W265" s="62" t="str">
        <f t="shared" si="232"/>
        <v/>
      </c>
      <c r="X265" s="86" t="str">
        <f t="shared" si="209"/>
        <v/>
      </c>
      <c r="Y265" s="36" t="str">
        <f t="shared" si="233"/>
        <v/>
      </c>
      <c r="Z265" s="79" t="str">
        <f>IF(Y265="","",MAX(Z$11:Z264)+1)</f>
        <v/>
      </c>
      <c r="AA265" s="57" t="s">
        <v>0</v>
      </c>
      <c r="AB265" s="149"/>
      <c r="AC265" s="57" t="s">
        <v>0</v>
      </c>
      <c r="AD265" s="23" t="str">
        <f t="shared" si="234"/>
        <v/>
      </c>
      <c r="AE265" s="57" t="s">
        <v>0</v>
      </c>
      <c r="AF265" s="191" t="str">
        <f t="shared" si="235"/>
        <v/>
      </c>
      <c r="AG265" s="57" t="s">
        <v>0</v>
      </c>
      <c r="AH265" s="62" t="str">
        <f t="shared" si="236"/>
        <v/>
      </c>
      <c r="AI265" s="36" t="str">
        <f t="shared" si="237"/>
        <v/>
      </c>
      <c r="AJ265" s="86" t="str">
        <f t="shared" si="210"/>
        <v/>
      </c>
      <c r="AK265" s="36" t="str" cm="1">
        <f t="array" ref="AK265">IF(AJ265="",""&amp;AI265,IF(AJ265="NEMA",AI265,INDEX(klub_naziv,MATCH(INDEX(klubAlias_klubId,AJ265),klub_id,0))))</f>
        <v/>
      </c>
      <c r="AL265" s="36" t="str" cm="1">
        <f t="array" ref="AL265">IFERROR(INDEX(registarNatjecatelji,CG265,4),"")</f>
        <v/>
      </c>
      <c r="AM265" s="105" t="str">
        <f t="shared" si="238"/>
        <v/>
      </c>
      <c r="AN265" s="79" t="str">
        <f t="shared" si="239"/>
        <v/>
      </c>
      <c r="AO265" s="57" t="s">
        <v>0</v>
      </c>
      <c r="AP265" s="95" t="str">
        <f>IF(AJ265&lt;&gt;"NEMA","",IF(IFERROR(MATCH(AI265,AI$11:AI264,0),0)&lt;&gt;0,"",AI265))</f>
        <v/>
      </c>
      <c r="AQ265" s="57" t="s">
        <v>0</v>
      </c>
      <c r="AR265" s="149"/>
      <c r="AS265" s="57" t="s">
        <v>0</v>
      </c>
      <c r="AT265" s="62" t="str">
        <f t="shared" si="240"/>
        <v/>
      </c>
      <c r="AU265" s="36" t="str">
        <f>IF(AT265="","",MAX(AU$11:AU264)+1)</f>
        <v/>
      </c>
      <c r="AV265" s="36" t="str">
        <f t="shared" si="241"/>
        <v/>
      </c>
      <c r="AW265" s="36" t="str">
        <f t="shared" si="242"/>
        <v/>
      </c>
      <c r="AX265" s="36" t="str">
        <f>IF(AR265="","",MAX(AX$11:AX264)+1)</f>
        <v/>
      </c>
      <c r="AY265" s="103" t="str">
        <f t="shared" si="243"/>
        <v/>
      </c>
      <c r="AZ265" s="79" t="str">
        <f t="shared" si="244"/>
        <v/>
      </c>
      <c r="BA265" s="57" t="s">
        <v>0</v>
      </c>
      <c r="BB265" s="23" t="str">
        <f t="shared" si="245"/>
        <v/>
      </c>
      <c r="BC265" s="57" t="s">
        <v>0</v>
      </c>
      <c r="BD265" s="191" t="str">
        <f t="shared" si="246"/>
        <v/>
      </c>
      <c r="BE265" s="57" t="s">
        <v>0</v>
      </c>
      <c r="BF265" s="68" t="str">
        <f t="shared" si="247"/>
        <v/>
      </c>
      <c r="BG265" s="102" t="str">
        <f t="shared" si="248"/>
        <v/>
      </c>
      <c r="BH265" s="238" t="str">
        <f t="shared" si="249"/>
        <v/>
      </c>
      <c r="BI265" s="239" t="str">
        <f t="shared" si="211"/>
        <v/>
      </c>
      <c r="BJ265" s="57" t="s">
        <v>0</v>
      </c>
      <c r="BK265" s="62" t="str">
        <f t="shared" si="250"/>
        <v/>
      </c>
      <c r="BL265" s="36" t="str">
        <f t="shared" si="251"/>
        <v/>
      </c>
      <c r="BM265" s="86" t="str">
        <f t="shared" si="212"/>
        <v/>
      </c>
      <c r="BN265" s="86" t="str">
        <f t="shared" si="213"/>
        <v/>
      </c>
      <c r="BO265" s="36" t="str">
        <f t="shared" si="214"/>
        <v/>
      </c>
      <c r="BP265" s="79" t="str">
        <f t="shared" si="215"/>
        <v/>
      </c>
      <c r="BQ265" s="57" t="s">
        <v>0</v>
      </c>
      <c r="BR265" s="95" t="str">
        <f t="shared" si="216"/>
        <v/>
      </c>
      <c r="BS265" s="57" t="s">
        <v>0</v>
      </c>
      <c r="BT265" s="23" t="str">
        <f>IF(OR(BB265&lt;&gt;"NEMA",BR265&lt;&gt;""),"","SELECT '"&amp;BA265&amp;"',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5" s="57" t="s">
        <v>0</v>
      </c>
      <c r="BV265" s="172"/>
      <c r="BW265" s="172"/>
      <c r="BX265" s="172"/>
      <c r="BY265" s="57" t="s">
        <v>0</v>
      </c>
      <c r="BZ265" s="62" t="str">
        <f t="shared" si="217"/>
        <v/>
      </c>
      <c r="CA265" s="63" t="str">
        <f t="shared" si="252"/>
        <v/>
      </c>
      <c r="CB265" s="57" t="s">
        <v>0</v>
      </c>
      <c r="CC265" s="62" t="str">
        <f t="shared" si="218"/>
        <v/>
      </c>
      <c r="CD265" s="63" t="str">
        <f t="shared" si="253"/>
        <v/>
      </c>
      <c r="CE265" s="57" t="s">
        <v>0</v>
      </c>
      <c r="CF265" s="62" t="str">
        <f t="shared" si="219"/>
        <v/>
      </c>
      <c r="CG265" s="63" t="str">
        <f t="shared" si="254"/>
        <v/>
      </c>
      <c r="CH265" s="57" t="s">
        <v>0</v>
      </c>
      <c r="CI265" s="68" t="str">
        <f t="shared" si="255"/>
        <v/>
      </c>
      <c r="CJ265" s="86" t="str" cm="1">
        <f t="array" ref="CJ265">IF(CI265="","",INDEX(imePrezime_id,CI265,0))</f>
        <v/>
      </c>
      <c r="CK265" s="63" t="str">
        <f t="shared" si="220"/>
        <v/>
      </c>
      <c r="CL265" s="57" t="s">
        <v>0</v>
      </c>
      <c r="CM265" s="23" t="str">
        <f t="shared" si="221"/>
        <v/>
      </c>
      <c r="CN265" s="57" t="s">
        <v>0</v>
      </c>
      <c r="CO265" s="149"/>
      <c r="CP265" s="57" t="s">
        <v>0</v>
      </c>
      <c r="CQ265" s="62" t="str">
        <f t="shared" si="222"/>
        <v/>
      </c>
      <c r="CR265" s="86" t="str">
        <f>IF(CO265="","",MAX(CR$11:CR264)+1)</f>
        <v/>
      </c>
      <c r="CS265" s="63" t="str">
        <f t="shared" si="223"/>
        <v/>
      </c>
      <c r="CT265" s="57" t="s">
        <v>0</v>
      </c>
      <c r="CU265" s="23" t="str">
        <f t="shared" si="256"/>
        <v/>
      </c>
      <c r="CV265" s="57" t="s">
        <v>0</v>
      </c>
      <c r="CW265" s="72" t="str">
        <f>IF(AND(CG265="NEMA",CK265=""),MAX(CW$11:CW264)+1,"")</f>
        <v/>
      </c>
      <c r="CX265" t="s">
        <v>0</v>
      </c>
      <c r="CY265" s="152" t="str">
        <f t="shared" si="224"/>
        <v/>
      </c>
      <c r="CZ265" t="s">
        <v>0</v>
      </c>
      <c r="DA265" s="62" t="str">
        <f t="shared" si="225"/>
        <v/>
      </c>
      <c r="DB265" s="79" t="str">
        <f t="shared" si="226"/>
        <v/>
      </c>
      <c r="DC265" t="s">
        <v>0</v>
      </c>
      <c r="DD265" s="23" t="str">
        <f t="shared" si="257"/>
        <v/>
      </c>
      <c r="DE265" s="57" t="s">
        <v>0</v>
      </c>
      <c r="DF265" s="95" t="str">
        <f t="shared" si="227"/>
        <v/>
      </c>
      <c r="DG265" s="57" t="s">
        <v>0</v>
      </c>
      <c r="DH265" s="68" t="str">
        <f>IF(BZ265="","",MAX(DH$11:DH264)+1)</f>
        <v/>
      </c>
      <c r="DI265" s="86" t="str">
        <f t="shared" si="228"/>
        <v/>
      </c>
      <c r="DJ265" s="86" t="str">
        <f t="shared" si="258"/>
        <v/>
      </c>
      <c r="DK265" s="86" t="str">
        <f t="shared" si="229"/>
        <v/>
      </c>
      <c r="DL265" s="86" t="str">
        <f t="shared" si="230"/>
        <v/>
      </c>
      <c r="DM265" s="86" t="str">
        <f t="shared" si="231"/>
        <v/>
      </c>
      <c r="DN265" s="86" t="str">
        <f t="shared" si="259"/>
        <v/>
      </c>
      <c r="DO265" s="86"/>
      <c r="DP265" s="86"/>
      <c r="DQ265" s="86"/>
      <c r="DR265" s="63" t="e">
        <f>IF(#REF!="","",#REF!)</f>
        <v>#REF!</v>
      </c>
      <c r="DS265" s="57" t="s">
        <v>0</v>
      </c>
    </row>
    <row r="266" spans="1:123" x14ac:dyDescent="0.25">
      <c r="A266" t="s">
        <v>0</v>
      </c>
      <c r="B266" s="62" t="str">
        <f>IF(csv!E257="","",csv!S257)</f>
        <v/>
      </c>
      <c r="C266" s="36" t="s">
        <v>0</v>
      </c>
      <c r="D266" s="36" t="str">
        <f>IF(csv!E257="","",csv!E257)</f>
        <v/>
      </c>
      <c r="E266" s="36" t="str">
        <f>IF(csv!D257="","",csv!D257)</f>
        <v/>
      </c>
      <c r="F266" s="36" t="s">
        <v>0</v>
      </c>
      <c r="G266" s="86" t="str">
        <f>IF(csv!L257="","",csv!L257)</f>
        <v/>
      </c>
      <c r="H266" s="86" t="str">
        <f>IF(csv!M257="","",csv!M257)</f>
        <v/>
      </c>
      <c r="I266" s="36" t="s">
        <v>0</v>
      </c>
      <c r="J266" s="36" t="str">
        <f>IF(csv!O257="","",csv!O257)</f>
        <v/>
      </c>
      <c r="K266" s="36" t="str">
        <f>IF(csv!P257="","",csv!P257)</f>
        <v/>
      </c>
      <c r="L266" s="36" t="s">
        <v>0</v>
      </c>
      <c r="M266" s="79" t="str">
        <f>IF(csv!Q257="","",csv!Q257)</f>
        <v/>
      </c>
      <c r="N266" s="57" t="s">
        <v>0</v>
      </c>
      <c r="O266" s="62" t="str">
        <f>IF(csv!E257="","",csv!S257)</f>
        <v/>
      </c>
      <c r="P266" s="86" t="str">
        <f>IF(O266="","",IF(COUNTIF(O$11:O265,O266)=0,P265+1,P265))</f>
        <v/>
      </c>
      <c r="Q266" s="102" t="str">
        <f t="shared" si="206"/>
        <v/>
      </c>
      <c r="R266" s="103" t="str" cm="1">
        <f t="array" ref="R266">IF(S266="","",INDEX(natjecanjeStaze_naziv,MATCH(S266,natjecanjeStaze_stazaId,0)))</f>
        <v/>
      </c>
      <c r="S266" s="63" t="str">
        <f t="shared" si="207"/>
        <v/>
      </c>
      <c r="T266" s="57" t="s">
        <v>0</v>
      </c>
      <c r="U266" s="191" t="str">
        <f t="shared" si="208"/>
        <v/>
      </c>
      <c r="V266" s="57" t="s">
        <v>0</v>
      </c>
      <c r="W266" s="62" t="str">
        <f t="shared" si="232"/>
        <v/>
      </c>
      <c r="X266" s="86" t="str">
        <f t="shared" si="209"/>
        <v/>
      </c>
      <c r="Y266" s="36" t="str">
        <f t="shared" si="233"/>
        <v/>
      </c>
      <c r="Z266" s="79" t="str">
        <f>IF(Y266="","",MAX(Z$11:Z265)+1)</f>
        <v/>
      </c>
      <c r="AA266" s="57" t="s">
        <v>0</v>
      </c>
      <c r="AB266" s="149"/>
      <c r="AC266" s="57" t="s">
        <v>0</v>
      </c>
      <c r="AD266" s="23" t="str">
        <f t="shared" si="234"/>
        <v/>
      </c>
      <c r="AE266" s="57" t="s">
        <v>0</v>
      </c>
      <c r="AF266" s="191" t="str">
        <f t="shared" si="235"/>
        <v/>
      </c>
      <c r="AG266" s="57" t="s">
        <v>0</v>
      </c>
      <c r="AH266" s="62" t="str">
        <f t="shared" si="236"/>
        <v/>
      </c>
      <c r="AI266" s="36" t="str">
        <f t="shared" si="237"/>
        <v/>
      </c>
      <c r="AJ266" s="86" t="str">
        <f t="shared" si="210"/>
        <v/>
      </c>
      <c r="AK266" s="36" t="str" cm="1">
        <f t="array" ref="AK266">IF(AJ266="",""&amp;AI266,IF(AJ266="NEMA",AI266,INDEX(klub_naziv,MATCH(INDEX(klubAlias_klubId,AJ266),klub_id,0))))</f>
        <v/>
      </c>
      <c r="AL266" s="36" t="str" cm="1">
        <f t="array" ref="AL266">IFERROR(INDEX(registarNatjecatelji,CG266,4),"")</f>
        <v/>
      </c>
      <c r="AM266" s="105" t="str">
        <f t="shared" si="238"/>
        <v/>
      </c>
      <c r="AN266" s="79" t="str">
        <f t="shared" si="239"/>
        <v/>
      </c>
      <c r="AO266" s="57" t="s">
        <v>0</v>
      </c>
      <c r="AP266" s="95" t="str">
        <f>IF(AJ266&lt;&gt;"NEMA","",IF(IFERROR(MATCH(AI266,AI$11:AI265,0),0)&lt;&gt;0,"",AI266))</f>
        <v/>
      </c>
      <c r="AQ266" s="57" t="s">
        <v>0</v>
      </c>
      <c r="AR266" s="149"/>
      <c r="AS266" s="57" t="s">
        <v>0</v>
      </c>
      <c r="AT266" s="62" t="str">
        <f t="shared" si="240"/>
        <v/>
      </c>
      <c r="AU266" s="36" t="str">
        <f>IF(AT266="","",MAX(AU$11:AU265)+1)</f>
        <v/>
      </c>
      <c r="AV266" s="36" t="str">
        <f t="shared" si="241"/>
        <v/>
      </c>
      <c r="AW266" s="36" t="str">
        <f t="shared" si="242"/>
        <v/>
      </c>
      <c r="AX266" s="36" t="str">
        <f>IF(AR266="","",MAX(AX$11:AX265)+1)</f>
        <v/>
      </c>
      <c r="AY266" s="103" t="str">
        <f t="shared" si="243"/>
        <v/>
      </c>
      <c r="AZ266" s="79" t="str">
        <f t="shared" si="244"/>
        <v/>
      </c>
      <c r="BA266" s="57" t="s">
        <v>0</v>
      </c>
      <c r="BB266" s="23" t="str">
        <f t="shared" si="245"/>
        <v/>
      </c>
      <c r="BC266" s="57" t="s">
        <v>0</v>
      </c>
      <c r="BD266" s="191" t="str">
        <f t="shared" si="246"/>
        <v/>
      </c>
      <c r="BE266" s="57" t="s">
        <v>0</v>
      </c>
      <c r="BF266" s="68" t="str">
        <f t="shared" si="247"/>
        <v/>
      </c>
      <c r="BG266" s="102" t="str">
        <f t="shared" si="248"/>
        <v/>
      </c>
      <c r="BH266" s="238" t="str">
        <f t="shared" si="249"/>
        <v/>
      </c>
      <c r="BI266" s="239" t="str">
        <f t="shared" si="211"/>
        <v/>
      </c>
      <c r="BJ266" s="57" t="s">
        <v>0</v>
      </c>
      <c r="BK266" s="62" t="str">
        <f t="shared" si="250"/>
        <v/>
      </c>
      <c r="BL266" s="36" t="str">
        <f t="shared" si="251"/>
        <v/>
      </c>
      <c r="BM266" s="86" t="str">
        <f t="shared" si="212"/>
        <v/>
      </c>
      <c r="BN266" s="86" t="str">
        <f t="shared" si="213"/>
        <v/>
      </c>
      <c r="BO266" s="36" t="str">
        <f t="shared" si="214"/>
        <v/>
      </c>
      <c r="BP266" s="79" t="str">
        <f t="shared" si="215"/>
        <v/>
      </c>
      <c r="BQ266" s="57" t="s">
        <v>0</v>
      </c>
      <c r="BR266" s="95" t="str">
        <f t="shared" si="216"/>
        <v/>
      </c>
      <c r="BS266" s="57" t="s">
        <v>0</v>
      </c>
      <c r="BT266" s="23" t="str">
        <f>IF(OR(BB266&lt;&gt;"NEMA",BR266&lt;&gt;""),"","SELECT '"&amp;BA266&amp;"',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6" s="57" t="s">
        <v>0</v>
      </c>
      <c r="BV266" s="172"/>
      <c r="BW266" s="172"/>
      <c r="BX266" s="172"/>
      <c r="BY266" s="57" t="s">
        <v>0</v>
      </c>
      <c r="BZ266" s="62" t="str">
        <f t="shared" si="217"/>
        <v/>
      </c>
      <c r="CA266" s="63" t="str">
        <f t="shared" si="252"/>
        <v/>
      </c>
      <c r="CB266" s="57" t="s">
        <v>0</v>
      </c>
      <c r="CC266" s="62" t="str">
        <f t="shared" si="218"/>
        <v/>
      </c>
      <c r="CD266" s="63" t="str">
        <f t="shared" si="253"/>
        <v/>
      </c>
      <c r="CE266" s="57" t="s">
        <v>0</v>
      </c>
      <c r="CF266" s="62" t="str">
        <f t="shared" si="219"/>
        <v/>
      </c>
      <c r="CG266" s="63" t="str">
        <f t="shared" si="254"/>
        <v/>
      </c>
      <c r="CH266" s="57" t="s">
        <v>0</v>
      </c>
      <c r="CI266" s="68" t="str">
        <f t="shared" si="255"/>
        <v/>
      </c>
      <c r="CJ266" s="86" t="str" cm="1">
        <f t="array" ref="CJ266">IF(CI266="","",INDEX(imePrezime_id,CI266,0))</f>
        <v/>
      </c>
      <c r="CK266" s="63" t="str">
        <f t="shared" si="220"/>
        <v/>
      </c>
      <c r="CL266" s="57" t="s">
        <v>0</v>
      </c>
      <c r="CM266" s="23" t="str">
        <f t="shared" si="221"/>
        <v/>
      </c>
      <c r="CN266" s="57" t="s">
        <v>0</v>
      </c>
      <c r="CO266" s="149"/>
      <c r="CP266" s="57" t="s">
        <v>0</v>
      </c>
      <c r="CQ266" s="62" t="str">
        <f t="shared" si="222"/>
        <v/>
      </c>
      <c r="CR266" s="86" t="str">
        <f>IF(CO266="","",MAX(CR$11:CR265)+1)</f>
        <v/>
      </c>
      <c r="CS266" s="63" t="str">
        <f t="shared" si="223"/>
        <v/>
      </c>
      <c r="CT266" s="57" t="s">
        <v>0</v>
      </c>
      <c r="CU266" s="23" t="str">
        <f t="shared" si="256"/>
        <v/>
      </c>
      <c r="CV266" s="57" t="s">
        <v>0</v>
      </c>
      <c r="CW266" s="72" t="str">
        <f>IF(AND(CG266="NEMA",CK266=""),MAX(CW$11:CW265)+1,"")</f>
        <v/>
      </c>
      <c r="CX266" t="s">
        <v>0</v>
      </c>
      <c r="CY266" s="152" t="str">
        <f t="shared" si="224"/>
        <v/>
      </c>
      <c r="CZ266" t="s">
        <v>0</v>
      </c>
      <c r="DA266" s="62" t="str">
        <f t="shared" si="225"/>
        <v/>
      </c>
      <c r="DB266" s="79" t="str">
        <f t="shared" si="226"/>
        <v/>
      </c>
      <c r="DC266" t="s">
        <v>0</v>
      </c>
      <c r="DD266" s="23" t="str">
        <f t="shared" si="257"/>
        <v/>
      </c>
      <c r="DE266" s="57" t="s">
        <v>0</v>
      </c>
      <c r="DF266" s="95" t="str">
        <f t="shared" si="227"/>
        <v/>
      </c>
      <c r="DG266" s="57" t="s">
        <v>0</v>
      </c>
      <c r="DH266" s="68" t="str">
        <f>IF(BZ266="","",MAX(DH$11:DH265)+1)</f>
        <v/>
      </c>
      <c r="DI266" s="86" t="str">
        <f t="shared" si="228"/>
        <v/>
      </c>
      <c r="DJ266" s="86" t="str">
        <f t="shared" si="258"/>
        <v/>
      </c>
      <c r="DK266" s="86" t="str">
        <f t="shared" si="229"/>
        <v/>
      </c>
      <c r="DL266" s="86" t="str">
        <f t="shared" si="230"/>
        <v/>
      </c>
      <c r="DM266" s="86" t="str">
        <f t="shared" si="231"/>
        <v/>
      </c>
      <c r="DN266" s="86" t="str">
        <f t="shared" si="259"/>
        <v/>
      </c>
      <c r="DO266" s="86"/>
      <c r="DP266" s="86"/>
      <c r="DQ266" s="86"/>
      <c r="DR266" s="63" t="e">
        <f>IF(#REF!="","",#REF!)</f>
        <v>#REF!</v>
      </c>
      <c r="DS266" s="57" t="s">
        <v>0</v>
      </c>
    </row>
    <row r="267" spans="1:123" x14ac:dyDescent="0.25">
      <c r="A267" t="s">
        <v>0</v>
      </c>
      <c r="B267" s="62" t="str">
        <f>IF(csv!E258="","",csv!S258)</f>
        <v/>
      </c>
      <c r="C267" s="36" t="s">
        <v>0</v>
      </c>
      <c r="D267" s="36" t="str">
        <f>IF(csv!E258="","",csv!E258)</f>
        <v/>
      </c>
      <c r="E267" s="36" t="str">
        <f>IF(csv!D258="","",csv!D258)</f>
        <v/>
      </c>
      <c r="F267" s="36" t="s">
        <v>0</v>
      </c>
      <c r="G267" s="86" t="str">
        <f>IF(csv!L258="","",csv!L258)</f>
        <v/>
      </c>
      <c r="H267" s="86" t="str">
        <f>IF(csv!M258="","",csv!M258)</f>
        <v/>
      </c>
      <c r="I267" s="36" t="s">
        <v>0</v>
      </c>
      <c r="J267" s="36" t="str">
        <f>IF(csv!O258="","",csv!O258)</f>
        <v/>
      </c>
      <c r="K267" s="36" t="str">
        <f>IF(csv!P258="","",csv!P258)</f>
        <v/>
      </c>
      <c r="L267" s="36" t="s">
        <v>0</v>
      </c>
      <c r="M267" s="79" t="str">
        <f>IF(csv!Q258="","",csv!Q258)</f>
        <v/>
      </c>
      <c r="N267" s="57" t="s">
        <v>0</v>
      </c>
      <c r="O267" s="62" t="str">
        <f>IF(csv!E258="","",csv!S258)</f>
        <v/>
      </c>
      <c r="P267" s="86" t="str">
        <f>IF(O267="","",IF(COUNTIF(O$11:O266,O267)=0,P266+1,P266))</f>
        <v/>
      </c>
      <c r="Q267" s="102" t="str">
        <f t="shared" si="206"/>
        <v/>
      </c>
      <c r="R267" s="103" t="str" cm="1">
        <f t="array" ref="R267">IF(S267="","",INDEX(natjecanjeStaze_naziv,MATCH(S267,natjecanjeStaze_stazaId,0)))</f>
        <v/>
      </c>
      <c r="S267" s="63" t="str">
        <f t="shared" si="207"/>
        <v/>
      </c>
      <c r="T267" s="57" t="s">
        <v>0</v>
      </c>
      <c r="U267" s="191" t="str">
        <f t="shared" si="208"/>
        <v/>
      </c>
      <c r="V267" s="57" t="s">
        <v>0</v>
      </c>
      <c r="W267" s="62" t="str">
        <f t="shared" si="232"/>
        <v/>
      </c>
      <c r="X267" s="86" t="str">
        <f t="shared" si="209"/>
        <v/>
      </c>
      <c r="Y267" s="36" t="str">
        <f t="shared" si="233"/>
        <v/>
      </c>
      <c r="Z267" s="79" t="str">
        <f>IF(Y267="","",MAX(Z$11:Z266)+1)</f>
        <v/>
      </c>
      <c r="AA267" s="57" t="s">
        <v>0</v>
      </c>
      <c r="AB267" s="149"/>
      <c r="AC267" s="57" t="s">
        <v>0</v>
      </c>
      <c r="AD267" s="23" t="str">
        <f t="shared" si="234"/>
        <v/>
      </c>
      <c r="AE267" s="57" t="s">
        <v>0</v>
      </c>
      <c r="AF267" s="191" t="str">
        <f t="shared" si="235"/>
        <v/>
      </c>
      <c r="AG267" s="57" t="s">
        <v>0</v>
      </c>
      <c r="AH267" s="62" t="str">
        <f t="shared" si="236"/>
        <v/>
      </c>
      <c r="AI267" s="36" t="str">
        <f t="shared" si="237"/>
        <v/>
      </c>
      <c r="AJ267" s="86" t="str">
        <f t="shared" si="210"/>
        <v/>
      </c>
      <c r="AK267" s="36" t="str" cm="1">
        <f t="array" ref="AK267">IF(AJ267="",""&amp;AI267,IF(AJ267="NEMA",AI267,INDEX(klub_naziv,MATCH(INDEX(klubAlias_klubId,AJ267),klub_id,0))))</f>
        <v/>
      </c>
      <c r="AL267" s="36" t="str" cm="1">
        <f t="array" ref="AL267">IFERROR(INDEX(registarNatjecatelji,CG267,4),"")</f>
        <v/>
      </c>
      <c r="AM267" s="105" t="str">
        <f t="shared" si="238"/>
        <v/>
      </c>
      <c r="AN267" s="79" t="str">
        <f t="shared" si="239"/>
        <v/>
      </c>
      <c r="AO267" s="57" t="s">
        <v>0</v>
      </c>
      <c r="AP267" s="95" t="str">
        <f>IF(AJ267&lt;&gt;"NEMA","",IF(IFERROR(MATCH(AI267,AI$11:AI266,0),0)&lt;&gt;0,"",AI267))</f>
        <v/>
      </c>
      <c r="AQ267" s="57" t="s">
        <v>0</v>
      </c>
      <c r="AR267" s="149"/>
      <c r="AS267" s="57" t="s">
        <v>0</v>
      </c>
      <c r="AT267" s="62" t="str">
        <f t="shared" si="240"/>
        <v/>
      </c>
      <c r="AU267" s="36" t="str">
        <f>IF(AT267="","",MAX(AU$11:AU266)+1)</f>
        <v/>
      </c>
      <c r="AV267" s="36" t="str">
        <f t="shared" si="241"/>
        <v/>
      </c>
      <c r="AW267" s="36" t="str">
        <f t="shared" si="242"/>
        <v/>
      </c>
      <c r="AX267" s="36" t="str">
        <f>IF(AR267="","",MAX(AX$11:AX266)+1)</f>
        <v/>
      </c>
      <c r="AY267" s="103" t="str">
        <f t="shared" si="243"/>
        <v/>
      </c>
      <c r="AZ267" s="79" t="str">
        <f t="shared" si="244"/>
        <v/>
      </c>
      <c r="BA267" s="57" t="s">
        <v>0</v>
      </c>
      <c r="BB267" s="23" t="str">
        <f t="shared" si="245"/>
        <v/>
      </c>
      <c r="BC267" s="57" t="s">
        <v>0</v>
      </c>
      <c r="BD267" s="191" t="str">
        <f t="shared" si="246"/>
        <v/>
      </c>
      <c r="BE267" s="57" t="s">
        <v>0</v>
      </c>
      <c r="BF267" s="68" t="str">
        <f t="shared" si="247"/>
        <v/>
      </c>
      <c r="BG267" s="102" t="str">
        <f t="shared" si="248"/>
        <v/>
      </c>
      <c r="BH267" s="238" t="str">
        <f t="shared" si="249"/>
        <v/>
      </c>
      <c r="BI267" s="239" t="str">
        <f t="shared" si="211"/>
        <v/>
      </c>
      <c r="BJ267" s="57" t="s">
        <v>0</v>
      </c>
      <c r="BK267" s="62" t="str">
        <f t="shared" si="250"/>
        <v/>
      </c>
      <c r="BL267" s="36" t="str">
        <f t="shared" si="251"/>
        <v/>
      </c>
      <c r="BM267" s="86" t="str">
        <f t="shared" si="212"/>
        <v/>
      </c>
      <c r="BN267" s="86" t="str">
        <f t="shared" si="213"/>
        <v/>
      </c>
      <c r="BO267" s="36" t="str">
        <f t="shared" si="214"/>
        <v/>
      </c>
      <c r="BP267" s="79" t="str">
        <f t="shared" si="215"/>
        <v/>
      </c>
      <c r="BQ267" s="57" t="s">
        <v>0</v>
      </c>
      <c r="BR267" s="95" t="str">
        <f t="shared" si="216"/>
        <v/>
      </c>
      <c r="BS267" s="57" t="s">
        <v>0</v>
      </c>
      <c r="BT267" s="23" t="str">
        <f>IF(OR(BB267&lt;&gt;"NEMA",BR267&lt;&gt;""),"","SELECT '"&amp;BA267&amp;"',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7" s="57" t="s">
        <v>0</v>
      </c>
      <c r="BV267" s="172"/>
      <c r="BW267" s="172"/>
      <c r="BX267" s="172"/>
      <c r="BY267" s="57" t="s">
        <v>0</v>
      </c>
      <c r="BZ267" s="62" t="str">
        <f t="shared" si="217"/>
        <v/>
      </c>
      <c r="CA267" s="63" t="str">
        <f t="shared" si="252"/>
        <v/>
      </c>
      <c r="CB267" s="57" t="s">
        <v>0</v>
      </c>
      <c r="CC267" s="62" t="str">
        <f t="shared" si="218"/>
        <v/>
      </c>
      <c r="CD267" s="63" t="str">
        <f t="shared" si="253"/>
        <v/>
      </c>
      <c r="CE267" s="57" t="s">
        <v>0</v>
      </c>
      <c r="CF267" s="62" t="str">
        <f t="shared" si="219"/>
        <v/>
      </c>
      <c r="CG267" s="63" t="str">
        <f t="shared" si="254"/>
        <v/>
      </c>
      <c r="CH267" s="57" t="s">
        <v>0</v>
      </c>
      <c r="CI267" s="68" t="str">
        <f t="shared" si="255"/>
        <v/>
      </c>
      <c r="CJ267" s="86" t="str" cm="1">
        <f t="array" ref="CJ267">IF(CI267="","",INDEX(imePrezime_id,CI267,0))</f>
        <v/>
      </c>
      <c r="CK267" s="63" t="str">
        <f t="shared" si="220"/>
        <v/>
      </c>
      <c r="CL267" s="57" t="s">
        <v>0</v>
      </c>
      <c r="CM267" s="23" t="str">
        <f t="shared" si="221"/>
        <v/>
      </c>
      <c r="CN267" s="57" t="s">
        <v>0</v>
      </c>
      <c r="CO267" s="149"/>
      <c r="CP267" s="57" t="s">
        <v>0</v>
      </c>
      <c r="CQ267" s="62" t="str">
        <f t="shared" si="222"/>
        <v/>
      </c>
      <c r="CR267" s="86" t="str">
        <f>IF(CO267="","",MAX(CR$11:CR266)+1)</f>
        <v/>
      </c>
      <c r="CS267" s="63" t="str">
        <f t="shared" si="223"/>
        <v/>
      </c>
      <c r="CT267" s="57" t="s">
        <v>0</v>
      </c>
      <c r="CU267" s="23" t="str">
        <f t="shared" si="256"/>
        <v/>
      </c>
      <c r="CV267" s="57" t="s">
        <v>0</v>
      </c>
      <c r="CW267" s="72" t="str">
        <f>IF(AND(CG267="NEMA",CK267=""),MAX(CW$11:CW266)+1,"")</f>
        <v/>
      </c>
      <c r="CX267" t="s">
        <v>0</v>
      </c>
      <c r="CY267" s="152" t="str">
        <f t="shared" si="224"/>
        <v/>
      </c>
      <c r="CZ267" t="s">
        <v>0</v>
      </c>
      <c r="DA267" s="62" t="str">
        <f t="shared" si="225"/>
        <v/>
      </c>
      <c r="DB267" s="79" t="str">
        <f t="shared" si="226"/>
        <v/>
      </c>
      <c r="DC267" t="s">
        <v>0</v>
      </c>
      <c r="DD267" s="23" t="str">
        <f t="shared" si="257"/>
        <v/>
      </c>
      <c r="DE267" s="57" t="s">
        <v>0</v>
      </c>
      <c r="DF267" s="95" t="str">
        <f t="shared" si="227"/>
        <v/>
      </c>
      <c r="DG267" s="57" t="s">
        <v>0</v>
      </c>
      <c r="DH267" s="68" t="str">
        <f>IF(BZ267="","",MAX(DH$11:DH266)+1)</f>
        <v/>
      </c>
      <c r="DI267" s="86" t="str">
        <f t="shared" si="228"/>
        <v/>
      </c>
      <c r="DJ267" s="86" t="str">
        <f t="shared" si="258"/>
        <v/>
      </c>
      <c r="DK267" s="86" t="str">
        <f t="shared" si="229"/>
        <v/>
      </c>
      <c r="DL267" s="86" t="str">
        <f t="shared" si="230"/>
        <v/>
      </c>
      <c r="DM267" s="86" t="str">
        <f t="shared" si="231"/>
        <v/>
      </c>
      <c r="DN267" s="86" t="str">
        <f t="shared" si="259"/>
        <v/>
      </c>
      <c r="DO267" s="86"/>
      <c r="DP267" s="86"/>
      <c r="DQ267" s="86"/>
      <c r="DR267" s="63" t="e">
        <f>IF(#REF!="","",#REF!)</f>
        <v>#REF!</v>
      </c>
      <c r="DS267" s="57" t="s">
        <v>0</v>
      </c>
    </row>
    <row r="268" spans="1:123" x14ac:dyDescent="0.25">
      <c r="A268" t="s">
        <v>0</v>
      </c>
      <c r="B268" s="62" t="str">
        <f>IF(csv!E259="","",csv!S259)</f>
        <v/>
      </c>
      <c r="C268" s="36" t="s">
        <v>0</v>
      </c>
      <c r="D268" s="36" t="str">
        <f>IF(csv!E259="","",csv!E259)</f>
        <v/>
      </c>
      <c r="E268" s="36" t="str">
        <f>IF(csv!D259="","",csv!D259)</f>
        <v/>
      </c>
      <c r="F268" s="36" t="s">
        <v>0</v>
      </c>
      <c r="G268" s="86" t="str">
        <f>IF(csv!L259="","",csv!L259)</f>
        <v/>
      </c>
      <c r="H268" s="86" t="str">
        <f>IF(csv!M259="","",csv!M259)</f>
        <v/>
      </c>
      <c r="I268" s="36" t="s">
        <v>0</v>
      </c>
      <c r="J268" s="36" t="str">
        <f>IF(csv!O259="","",csv!O259)</f>
        <v/>
      </c>
      <c r="K268" s="36" t="str">
        <f>IF(csv!P259="","",csv!P259)</f>
        <v/>
      </c>
      <c r="L268" s="36" t="s">
        <v>0</v>
      </c>
      <c r="M268" s="79" t="str">
        <f>IF(csv!Q259="","",csv!Q259)</f>
        <v/>
      </c>
      <c r="N268" s="57" t="s">
        <v>0</v>
      </c>
      <c r="O268" s="62" t="str">
        <f>IF(csv!E259="","",csv!S259)</f>
        <v/>
      </c>
      <c r="P268" s="86" t="str">
        <f>IF(O268="","",IF(COUNTIF(O$11:O267,O268)=0,P267+1,P267))</f>
        <v/>
      </c>
      <c r="Q268" s="102" t="str">
        <f t="shared" ref="Q268:Q331" si="260">IF(O268="","",IFERROR(INDEX(kategorija_id,MATCH(O268,kategorija_oznaka,0)),INDEX(kategorijaAlias_id,MATCH(O268,kategorijaAlias_oznaka,0))))</f>
        <v/>
      </c>
      <c r="R268" s="103" t="str" cm="1">
        <f t="array" ref="R268">IF(S268="","",INDEX(natjecanjeStaze_naziv,MATCH(S268,natjecanjeStaze_stazaId,0)))</f>
        <v/>
      </c>
      <c r="S268" s="63" t="str">
        <f t="shared" ref="S268:S331" si="261">IF(BL268="","",INDEX(natjecanjeStaze_stazaId,MATCH(O268,natjecanjeStaze_kategorija,0)))</f>
        <v/>
      </c>
      <c r="T268" s="57" t="s">
        <v>0</v>
      </c>
      <c r="U268" s="191" t="str">
        <f t="shared" ref="U268:U331" si="262">IF(O268="","",INDEX(kategorija_oznaka,MATCH(Q268,kategorija_id,0)))</f>
        <v/>
      </c>
      <c r="V268" s="57" t="s">
        <v>0</v>
      </c>
      <c r="W268" s="62" t="str">
        <f t="shared" si="232"/>
        <v/>
      </c>
      <c r="X268" s="86" t="str">
        <f t="shared" ref="X268:X331" si="263">IF(W268="","",IFERROR(INDEX(drzava_id,MATCH(W268,drzava_oznaka,0)),"NEMA"))</f>
        <v/>
      </c>
      <c r="Y268" s="36" t="str">
        <f t="shared" si="233"/>
        <v/>
      </c>
      <c r="Z268" s="79" t="str">
        <f>IF(Y268="","",MAX(Z$11:Z267)+1)</f>
        <v/>
      </c>
      <c r="AA268" s="57" t="s">
        <v>0</v>
      </c>
      <c r="AB268" s="149"/>
      <c r="AC268" s="57" t="s">
        <v>0</v>
      </c>
      <c r="AD268" s="23" t="str">
        <f t="shared" si="234"/>
        <v/>
      </c>
      <c r="AE268" s="57" t="s">
        <v>0</v>
      </c>
      <c r="AF268" s="191" t="str">
        <f t="shared" si="235"/>
        <v/>
      </c>
      <c r="AG268" s="57" t="s">
        <v>0</v>
      </c>
      <c r="AH268" s="62" t="str">
        <f t="shared" si="236"/>
        <v/>
      </c>
      <c r="AI268" s="36" t="str">
        <f t="shared" si="237"/>
        <v/>
      </c>
      <c r="AJ268" s="86" t="str">
        <f t="shared" ref="AJ268:AJ331" si="264">IF(AI268="","",IF(IFERROR(MATCH(AI268,klub_naziv,0),"")&lt;&gt;"","",IFERROR(MATCH(AI268,klubAlias_alias,0),"NEMA")))</f>
        <v/>
      </c>
      <c r="AK268" s="36" t="str" cm="1">
        <f t="array" ref="AK268">IF(AJ268="",""&amp;AI268,IF(AJ268="NEMA",AI268,INDEX(klub_naziv,MATCH(INDEX(klubAlias_klubId,AJ268),klub_id,0))))</f>
        <v/>
      </c>
      <c r="AL268" s="36" t="str" cm="1">
        <f t="array" ref="AL268">IFERROR(INDEX(registarNatjecatelji,CG268,4),"")</f>
        <v/>
      </c>
      <c r="AM268" s="105" t="str">
        <f t="shared" si="238"/>
        <v/>
      </c>
      <c r="AN268" s="79" t="str">
        <f t="shared" si="239"/>
        <v/>
      </c>
      <c r="AO268" s="57" t="s">
        <v>0</v>
      </c>
      <c r="AP268" s="95" t="str">
        <f>IF(AJ268&lt;&gt;"NEMA","",IF(IFERROR(MATCH(AI268,AI$11:AI267,0),0)&lt;&gt;0,"",AI268))</f>
        <v/>
      </c>
      <c r="AQ268" s="57" t="s">
        <v>0</v>
      </c>
      <c r="AR268" s="149"/>
      <c r="AS268" s="57" t="s">
        <v>0</v>
      </c>
      <c r="AT268" s="62" t="str">
        <f t="shared" si="240"/>
        <v/>
      </c>
      <c r="AU268" s="36" t="str">
        <f>IF(AT268="","",MAX(AU$11:AU267)+1)</f>
        <v/>
      </c>
      <c r="AV268" s="36" t="str">
        <f t="shared" si="241"/>
        <v/>
      </c>
      <c r="AW268" s="36" t="str">
        <f t="shared" si="242"/>
        <v/>
      </c>
      <c r="AX268" s="36" t="str">
        <f>IF(AR268="","",MAX(AX$11:AX267)+1)</f>
        <v/>
      </c>
      <c r="AY268" s="103" t="str">
        <f t="shared" si="243"/>
        <v/>
      </c>
      <c r="AZ268" s="79" t="str">
        <f t="shared" si="244"/>
        <v/>
      </c>
      <c r="BA268" s="57" t="s">
        <v>0</v>
      </c>
      <c r="BB268" s="23" t="str">
        <f t="shared" si="245"/>
        <v/>
      </c>
      <c r="BC268" s="57" t="s">
        <v>0</v>
      </c>
      <c r="BD268" s="191" t="str">
        <f t="shared" si="246"/>
        <v/>
      </c>
      <c r="BE268" s="57" t="s">
        <v>0</v>
      </c>
      <c r="BF268" s="68" t="str">
        <f t="shared" si="247"/>
        <v/>
      </c>
      <c r="BG268" s="102" t="str">
        <f t="shared" si="248"/>
        <v/>
      </c>
      <c r="BH268" s="238" t="str">
        <f t="shared" si="249"/>
        <v/>
      </c>
      <c r="BI268" s="239" t="str">
        <f t="shared" ref="BI268:BI331" si="265">IF(CF268="","",IF(N(BH268)&gt;max_minuta*60,2,INDEX(statusRezultat_id,MATCH(VALUE(BG268),statusRezultat_oEvent,0))))</f>
        <v/>
      </c>
      <c r="BJ268" s="57" t="s">
        <v>0</v>
      </c>
      <c r="BK268" s="62" t="str">
        <f t="shared" si="250"/>
        <v/>
      </c>
      <c r="BL268" s="36" t="str">
        <f t="shared" si="251"/>
        <v/>
      </c>
      <c r="BM268" s="86" t="str">
        <f t="shared" ref="BM268:BM331" si="266">IF(BL268="","",IFERROR(INDEX(imePrezime_id,MATCH(BK268&amp;" – "&amp;BL268,imePrezime_imePrezime,0)),"NEMA"))</f>
        <v/>
      </c>
      <c r="BN268" s="86" t="str">
        <f t="shared" ref="BN268:BN331" si="267">IF(BM268&lt;&gt;"NEMA","",IFERROR(INDEX(imePrezimeAlias_imePrezimeId,MATCH(BK268&amp;" "&amp;BL268,imePrezimeAlias_alias,0)),"NEMA"))</f>
        <v/>
      </c>
      <c r="BO268" s="36" t="str">
        <f t="shared" ref="BO268:BO331" si="268">IF(BL268="","",IF(OR(BN268="",BN268="NEMA"),BK268,INDEX(imePrezime_ime,MATCH(BN268,imePrezime_id,0))))</f>
        <v/>
      </c>
      <c r="BP268" s="79" t="str">
        <f t="shared" ref="BP268:BP331" si="269">IF(BL268="","",IF(OR(BN268="",BN268="NEMA"),BL268,INDEX(imePrezime_prezime,MATCH(BN268,imePrezime_id,0))))</f>
        <v/>
      </c>
      <c r="BQ268" s="57" t="s">
        <v>0</v>
      </c>
      <c r="BR268" s="95" t="str">
        <f t="shared" ref="BR268:BR331" si="270">IF(OR(BL268="",BN268&lt;&gt;"NEMA"),"",BK268&amp;" "&amp;BL268)</f>
        <v/>
      </c>
      <c r="BS268" s="57" t="s">
        <v>0</v>
      </c>
      <c r="BT268" s="23" t="str">
        <f>IF(OR(BB268&lt;&gt;"NEMA",BR268&lt;&gt;""),"","SELECT '"&amp;BA268&amp;"',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8" s="57" t="s">
        <v>0</v>
      </c>
      <c r="BV268" s="172"/>
      <c r="BW268" s="172"/>
      <c r="BX268" s="172"/>
      <c r="BY268" s="57" t="s">
        <v>0</v>
      </c>
      <c r="BZ268" s="62" t="str">
        <f t="shared" ref="BZ268:BZ331" si="271">IF(BL268="","",CC268 &amp; IF(O268="",""," – " &amp; O268))</f>
        <v/>
      </c>
      <c r="CA268" s="63" t="str">
        <f t="shared" si="252"/>
        <v/>
      </c>
      <c r="CB268" s="57" t="s">
        <v>0</v>
      </c>
      <c r="CC268" s="62" t="str">
        <f t="shared" ref="CC268:CC331" si="272">IF(BL268="","",CF268 &amp; IF(BD268="",""," – " &amp; BD268))</f>
        <v/>
      </c>
      <c r="CD268" s="63" t="str">
        <f t="shared" si="253"/>
        <v/>
      </c>
      <c r="CE268" s="57" t="s">
        <v>0</v>
      </c>
      <c r="CF268" s="62" t="str">
        <f t="shared" ref="CF268:CF331" si="273">IF(BL268="","",BO268&amp;" – "&amp;BP268)</f>
        <v/>
      </c>
      <c r="CG268" s="63" t="str">
        <f t="shared" si="254"/>
        <v/>
      </c>
      <c r="CH268" s="57" t="s">
        <v>0</v>
      </c>
      <c r="CI268" s="68" t="str">
        <f t="shared" si="255"/>
        <v/>
      </c>
      <c r="CJ268" s="86" t="str" cm="1">
        <f t="array" ref="CJ268">IF(CI268="","",INDEX(imePrezime_id,CI268,0))</f>
        <v/>
      </c>
      <c r="CK268" s="63" t="str">
        <f t="shared" ref="CK268:CK331" si="274">IF(OR(CF268="",CG268&lt;&gt;"NEMA"),"",IFERROR(INDEX(imePrezimeAlias_imePrezimeId,MATCH(BK268&amp;" "&amp;BL268,imePrezimeAlias_alias,0)),""))</f>
        <v/>
      </c>
      <c r="CL268" s="57" t="s">
        <v>0</v>
      </c>
      <c r="CM268" s="23" t="str">
        <f t="shared" ref="CM268:CM331" si="275">IF(OR(CG268&lt;&gt;"NEMA",CK268&lt;&gt;""),"","SELECT '"&amp;CF268&amp;"', ime, prezime FROM imeprezime WHERE ime LIKE '%"&amp;MID(BK268,2,LEN(BK268)-2)&amp;"%' Or prezime LIKE '%"&amp;MID(BL268,2,LEN(BL268)-2)&amp;"%' Or ime LIKE '%"&amp;MID(BL268,2,LEN(BL268)-2)&amp;"%' Or prezime LIKE '%"&amp;MID(BK268,2,LEN(BK268)-2)&amp;"%' ORDER BY ime, prezime;")</f>
        <v/>
      </c>
      <c r="CN268" s="57" t="s">
        <v>0</v>
      </c>
      <c r="CO268" s="149"/>
      <c r="CP268" s="57" t="s">
        <v>0</v>
      </c>
      <c r="CQ268" s="62" t="str">
        <f t="shared" ref="CQ268:CQ331" si="276">IF(CO268="","",BK268&amp;" "&amp;BL268)</f>
        <v/>
      </c>
      <c r="CR268" s="86" t="str">
        <f>IF(CO268="","",MAX(CR$11:CR267)+1)</f>
        <v/>
      </c>
      <c r="CS268" s="63" t="str">
        <f t="shared" ref="CS268:CS331" si="277">IF(CO268="","",INDEX(imePrezime_id,MATCH(IF(IFERROR(SEARCH("–",CO268),0)&lt;&gt;0,CO268,SUBSTITUTE(CO268," "," – ",1)),imePrezime_imePrezime,0)))</f>
        <v/>
      </c>
      <c r="CT268" s="57" t="s">
        <v>0</v>
      </c>
      <c r="CU268" s="23" t="str">
        <f t="shared" si="256"/>
        <v/>
      </c>
      <c r="CV268" s="57" t="s">
        <v>0</v>
      </c>
      <c r="CW268" s="72" t="str">
        <f>IF(AND(CG268="NEMA",CK268=""),MAX(CW$11:CW267)+1,"")</f>
        <v/>
      </c>
      <c r="CX268" t="s">
        <v>0</v>
      </c>
      <c r="CY268" s="152" t="str">
        <f t="shared" ref="CY268:CY331" si="278">IF(O268="","",LEFT(INDEX(kategorija_oznaka,MATCH(Q268,kategorija_id,0)),1))</f>
        <v/>
      </c>
      <c r="CZ268" t="s">
        <v>0</v>
      </c>
      <c r="DA268" s="62" t="str">
        <f t="shared" ref="DA268:DA331" si="279">IF(CW268="","",IF(M268&lt;&gt;"CRO","","INSERT INTO osoba (id,reg_broj,oib,spol_id,dat_rodjenja) VALUES ("&amp;CW268&amp;",(SELECT max(reg_broj)+1 FROM osoba),Null,'"&amp;CY268&amp;"',Null); INSERT INTO osoba_log (id,reg_broj,oib,spol_id,dat_rodjenja,dnevnik_id) SELECT id,reg_broj,oib,spol_id,dat_rodjenja,"&amp;CW$3&amp;" FROM osoba WHERE id = "&amp;CW268&amp;";"))</f>
        <v/>
      </c>
      <c r="DB268" s="79" t="str">
        <f t="shared" ref="DB268:DB331" si="280">IF(CW268="","","INSERT INTO imeprezime (id,osoba_id,rbr,ime,prezime,klub_id,identitet_id,sintaksa_id,info,aktivno,dnevnik_id) VALUES ("&amp;CW268&amp;","&amp;IF(DA268="","Null",CW268)&amp;",1,'"&amp;BK268&amp;"','"&amp;BL268&amp;"',(SELECT id FROM klub WHERE naziv = '"&amp;BD268&amp;"'),Null,1,'',1,"&amp;CW$3&amp;");")</f>
        <v/>
      </c>
      <c r="DC268" t="s">
        <v>0</v>
      </c>
      <c r="DD268" s="23" t="str">
        <f t="shared" si="257"/>
        <v/>
      </c>
      <c r="DE268" s="57" t="s">
        <v>0</v>
      </c>
      <c r="DF268" s="95" t="str">
        <f t="shared" ref="DF268:DF331" si="281">IF(BZ268="","",IF(CA268&lt;&gt;"NEMA","ime-pre-klu"&amp;IF(AJ268="","","(ali)")&amp;"-kat",IF(CD268&lt;&gt;"NEMA","ime-pre-klu"&amp;IF(AJ268="","","(ali)"),IF(CG268&lt;&gt;"NEMA","ime-pre",IF(CW268&lt;&gt;"","novo",""))))&amp;IF(AND(BG268="0",BH268&gt;max_minuta*60),"-ot",""))</f>
        <v/>
      </c>
      <c r="DG268" s="57" t="s">
        <v>0</v>
      </c>
      <c r="DH268" s="68" t="str">
        <f>IF(BZ268="","",MAX(DH$11:DH267)+1)</f>
        <v/>
      </c>
      <c r="DI268" s="86" t="str">
        <f t="shared" ref="DI268:DI331" si="282">IF(CF268="","",S268)</f>
        <v/>
      </c>
      <c r="DJ268" s="86" t="str">
        <f t="shared" si="258"/>
        <v/>
      </c>
      <c r="DK268" s="86" t="str">
        <f t="shared" ref="DK268:DK331" si="283">IF(BH268="","",BH268)</f>
        <v/>
      </c>
      <c r="DL268" s="86" t="str">
        <f t="shared" ref="DL268:DL331" si="284">IF(BI268="","",BI268)</f>
        <v/>
      </c>
      <c r="DM268" s="86" t="str">
        <f t="shared" ref="DM268:DM331" si="285">IF(CF268="","",IF(OR(CA268="",CA268="NEMA"),0,1))</f>
        <v/>
      </c>
      <c r="DN268" s="86" t="str">
        <f t="shared" si="259"/>
        <v/>
      </c>
      <c r="DO268" s="86"/>
      <c r="DP268" s="86"/>
      <c r="DQ268" s="86"/>
      <c r="DR268" s="63" t="e">
        <f>IF(#REF!="","",#REF!)</f>
        <v>#REF!</v>
      </c>
      <c r="DS268" s="57" t="s">
        <v>0</v>
      </c>
    </row>
    <row r="269" spans="1:123" x14ac:dyDescent="0.25">
      <c r="A269" t="s">
        <v>0</v>
      </c>
      <c r="B269" s="62" t="str">
        <f>IF(csv!E260="","",csv!S260)</f>
        <v/>
      </c>
      <c r="C269" s="36" t="s">
        <v>0</v>
      </c>
      <c r="D269" s="36" t="str">
        <f>IF(csv!E260="","",csv!E260)</f>
        <v/>
      </c>
      <c r="E269" s="36" t="str">
        <f>IF(csv!D260="","",csv!D260)</f>
        <v/>
      </c>
      <c r="F269" s="36" t="s">
        <v>0</v>
      </c>
      <c r="G269" s="86" t="str">
        <f>IF(csv!L260="","",csv!L260)</f>
        <v/>
      </c>
      <c r="H269" s="86" t="str">
        <f>IF(csv!M260="","",csv!M260)</f>
        <v/>
      </c>
      <c r="I269" s="36" t="s">
        <v>0</v>
      </c>
      <c r="J269" s="36" t="str">
        <f>IF(csv!O260="","",csv!O260)</f>
        <v/>
      </c>
      <c r="K269" s="36" t="str">
        <f>IF(csv!P260="","",csv!P260)</f>
        <v/>
      </c>
      <c r="L269" s="36" t="s">
        <v>0</v>
      </c>
      <c r="M269" s="79" t="str">
        <f>IF(csv!Q260="","",csv!Q260)</f>
        <v/>
      </c>
      <c r="N269" s="57" t="s">
        <v>0</v>
      </c>
      <c r="O269" s="62" t="str">
        <f>IF(csv!E260="","",csv!S260)</f>
        <v/>
      </c>
      <c r="P269" s="86" t="str">
        <f>IF(O269="","",IF(COUNTIF(O$11:O268,O269)=0,P268+1,P268))</f>
        <v/>
      </c>
      <c r="Q269" s="102" t="str">
        <f t="shared" si="260"/>
        <v/>
      </c>
      <c r="R269" s="103" t="str" cm="1">
        <f t="array" ref="R269">IF(S269="","",INDEX(natjecanjeStaze_naziv,MATCH(S269,natjecanjeStaze_stazaId,0)))</f>
        <v/>
      </c>
      <c r="S269" s="63" t="str">
        <f t="shared" si="261"/>
        <v/>
      </c>
      <c r="T269" s="57" t="s">
        <v>0</v>
      </c>
      <c r="U269" s="191" t="str">
        <f t="shared" si="262"/>
        <v/>
      </c>
      <c r="V269" s="57" t="s">
        <v>0</v>
      </c>
      <c r="W269" s="62" t="str">
        <f t="shared" ref="W269:W332" si="286">IF(M269="","",M269)</f>
        <v/>
      </c>
      <c r="X269" s="86" t="str">
        <f t="shared" si="263"/>
        <v/>
      </c>
      <c r="Y269" s="36" t="str">
        <f t="shared" ref="Y269:Y332" si="287">IF(OR(X269="",X269&lt;&gt;"NEMA"),"",M269)</f>
        <v/>
      </c>
      <c r="Z269" s="79" t="str">
        <f>IF(Y269="","",MAX(Z$11:Z268)+1)</f>
        <v/>
      </c>
      <c r="AA269" s="57" t="s">
        <v>0</v>
      </c>
      <c r="AB269" s="149"/>
      <c r="AC269" s="57" t="s">
        <v>0</v>
      </c>
      <c r="AD269" s="23" t="str">
        <f t="shared" ref="AD269:AD332" si="288">IF(Y269="","","INSERT INTO drzava(id,naziv,oznaka) VALUES ("&amp;Z269&amp;",'"&amp;AB269&amp;"','"&amp;UPPER(LEFT(Y269,1))&amp;LOWER(RIGHT(Y269,2))&amp;"');")</f>
        <v/>
      </c>
      <c r="AE269" s="57" t="s">
        <v>0</v>
      </c>
      <c r="AF269" s="191" t="str">
        <f t="shared" ref="AF269:AF332" si="289">IF(X269="","",IF(X269="NEMA",Y269,W269))</f>
        <v/>
      </c>
      <c r="AG269" s="57" t="s">
        <v>0</v>
      </c>
      <c r="AH269" s="62" t="str">
        <f t="shared" ref="AH269:AH332" si="290">IF(J269="","",J269)</f>
        <v/>
      </c>
      <c r="AI269" s="36" t="str">
        <f t="shared" ref="AI269:AI332" si="291">IF(K269="","",K269)</f>
        <v/>
      </c>
      <c r="AJ269" s="86" t="str">
        <f t="shared" si="264"/>
        <v/>
      </c>
      <c r="AK269" s="36" t="str" cm="1">
        <f t="array" ref="AK269">IF(AJ269="",""&amp;AI269,IF(AJ269="NEMA",AI269,INDEX(klub_naziv,MATCH(INDEX(klubAlias_klubId,AJ269),klub_id,0))))</f>
        <v/>
      </c>
      <c r="AL269" s="36" t="str" cm="1">
        <f t="array" ref="AL269">IFERROR(INDEX(registarNatjecatelji,CG269,4),"")</f>
        <v/>
      </c>
      <c r="AM269" s="105" t="str">
        <f t="shared" ref="AM269:AM332" si="292">IF(AK269=AL269,"",1)</f>
        <v/>
      </c>
      <c r="AN269" s="79" t="str">
        <f t="shared" ref="AN269:AN332" si="293">IF(AND(AL269&lt;&gt;"",AL269&lt;&gt;AK269),AL269,""&amp;AK269)</f>
        <v/>
      </c>
      <c r="AO269" s="57" t="s">
        <v>0</v>
      </c>
      <c r="AP269" s="95" t="str">
        <f>IF(AJ269&lt;&gt;"NEMA","",IF(IFERROR(MATCH(AI269,AI$11:AI268,0),0)&lt;&gt;0,"",AI269))</f>
        <v/>
      </c>
      <c r="AQ269" s="57" t="s">
        <v>0</v>
      </c>
      <c r="AR269" s="149"/>
      <c r="AS269" s="57" t="s">
        <v>0</v>
      </c>
      <c r="AT269" s="62" t="str">
        <f t="shared" ref="AT269:AT332" si="294">IF(AP269="","",IF(AR269="",AP269,""))</f>
        <v/>
      </c>
      <c r="AU269" s="36" t="str">
        <f>IF(AT269="","",MAX(AU$11:AU268)+1)</f>
        <v/>
      </c>
      <c r="AV269" s="36" t="str">
        <f t="shared" ref="AV269:AV332" si="295">IF(AT269="","",IF(X269="","",IF(X269="NEMA",Z269,X269)))</f>
        <v/>
      </c>
      <c r="AW269" s="36" t="str">
        <f t="shared" ref="AW269:AW332" si="296">IF(AT269="","","INSERT INTO klub(id,naziv,drzava_id,aktivan) VALUES ("&amp;AU269&amp;",'"&amp;AT269&amp;"',"&amp;AV269&amp;",1);")</f>
        <v/>
      </c>
      <c r="AX269" s="36" t="str">
        <f>IF(AR269="","",MAX(AX$11:AX268)+1)</f>
        <v/>
      </c>
      <c r="AY269" s="103" t="str">
        <f t="shared" ref="AY269:AY332" si="297">IF(AR269="","",INDEX(klub_id,MATCH(AR269,klub_naziv,0)))</f>
        <v/>
      </c>
      <c r="AZ269" s="79" t="str">
        <f t="shared" ref="AZ269:AZ332" si="298">IF(AR269="","","INSERT INTO klub_alias(id,alias,klub_id) VALUES ("&amp;AX269&amp;",'"&amp;AR269&amp;"',"&amp;AY269&amp;");")</f>
        <v/>
      </c>
      <c r="BA269" s="57" t="s">
        <v>0</v>
      </c>
      <c r="BB269" s="23" t="str">
        <f t="shared" ref="BB269:BB332" si="299">""&amp;AW269&amp;AZ269</f>
        <v/>
      </c>
      <c r="BC269" s="57" t="s">
        <v>0</v>
      </c>
      <c r="BD269" s="191" t="str">
        <f t="shared" ref="BD269:BD332" si="300">IF(AN269="","",IF(AR269="",AN269,AR269))</f>
        <v/>
      </c>
      <c r="BE269" s="57" t="s">
        <v>0</v>
      </c>
      <c r="BF269" s="68" t="str">
        <f t="shared" ref="BF269:BF332" si="301">IF(G269="","",G269)</f>
        <v/>
      </c>
      <c r="BG269" s="102" t="str">
        <f t="shared" ref="BG269:BG332" si="302">IF(H269="","",H269)</f>
        <v/>
      </c>
      <c r="BH269" s="238" t="str">
        <f t="shared" ref="BH269:BH332" si="303">IF(BF269="","",VALUE(LEFT(BF269,SEARCH(":",BF269)-1))*60+VALUE(RIGHT(BF269,2)))</f>
        <v/>
      </c>
      <c r="BI269" s="239" t="str">
        <f t="shared" si="265"/>
        <v/>
      </c>
      <c r="BJ269" s="57" t="s">
        <v>0</v>
      </c>
      <c r="BK269" s="62" t="str">
        <f t="shared" ref="BK269:BK332" si="304">IF(D269="","",D269)</f>
        <v/>
      </c>
      <c r="BL269" s="36" t="str">
        <f t="shared" ref="BL269:BL332" si="305">IF(E269="","",E269)</f>
        <v/>
      </c>
      <c r="BM269" s="86" t="str">
        <f t="shared" si="266"/>
        <v/>
      </c>
      <c r="BN269" s="86" t="str">
        <f t="shared" si="267"/>
        <v/>
      </c>
      <c r="BO269" s="36" t="str">
        <f t="shared" si="268"/>
        <v/>
      </c>
      <c r="BP269" s="79" t="str">
        <f t="shared" si="269"/>
        <v/>
      </c>
      <c r="BQ269" s="57" t="s">
        <v>0</v>
      </c>
      <c r="BR269" s="95" t="str">
        <f t="shared" si="270"/>
        <v/>
      </c>
      <c r="BS269" s="57" t="s">
        <v>0</v>
      </c>
      <c r="BT269" s="23" t="str">
        <f>IF(OR(BB269&lt;&gt;"NEMA",BR269&lt;&gt;""),"","SELECT '"&amp;BA269&amp;"',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69" s="57" t="s">
        <v>0</v>
      </c>
      <c r="BV269" s="172"/>
      <c r="BW269" s="172"/>
      <c r="BX269" s="172"/>
      <c r="BY269" s="57" t="s">
        <v>0</v>
      </c>
      <c r="BZ269" s="62" t="str">
        <f t="shared" si="271"/>
        <v/>
      </c>
      <c r="CA269" s="63" t="str">
        <f t="shared" ref="CA269:CA332" si="306">IF(BZ269="","",IFERROR(MATCH(BZ269,registar,0),"NEMA"))</f>
        <v/>
      </c>
      <c r="CB269" s="57" t="s">
        <v>0</v>
      </c>
      <c r="CC269" s="62" t="str">
        <f t="shared" si="272"/>
        <v/>
      </c>
      <c r="CD269" s="63" t="str">
        <f t="shared" ref="CD269:CD332" si="307">IF(CC269="","",IFERROR(MATCH(CC269,imePrezime_klub,0),"NEMA"))</f>
        <v/>
      </c>
      <c r="CE269" s="57" t="s">
        <v>0</v>
      </c>
      <c r="CF269" s="62" t="str">
        <f t="shared" si="273"/>
        <v/>
      </c>
      <c r="CG269" s="63" t="str">
        <f t="shared" ref="CG269:CG332" si="308">IF(CF269="","",IFERROR(MATCH(CF269,imePrezime_imePrezime,0),"NEMA"))</f>
        <v/>
      </c>
      <c r="CH269" s="57" t="s">
        <v>0</v>
      </c>
      <c r="CI269" s="68" t="str">
        <f t="shared" ref="CI269:CI332" si="309">IF(CA269="","",IF(CA269&lt;&gt;"NEMA",CA269,IF(CD269&lt;&gt;"NEMA",CD269,IF(CG269&lt;&gt;"NEMA",CG269,""))))</f>
        <v/>
      </c>
      <c r="CJ269" s="86" t="str" cm="1">
        <f t="array" ref="CJ269">IF(CI269="","",INDEX(imePrezime_id,CI269,0))</f>
        <v/>
      </c>
      <c r="CK269" s="63" t="str">
        <f t="shared" si="274"/>
        <v/>
      </c>
      <c r="CL269" s="57" t="s">
        <v>0</v>
      </c>
      <c r="CM269" s="23" t="str">
        <f t="shared" si="275"/>
        <v/>
      </c>
      <c r="CN269" s="57" t="s">
        <v>0</v>
      </c>
      <c r="CO269" s="149"/>
      <c r="CP269" s="57" t="s">
        <v>0</v>
      </c>
      <c r="CQ269" s="62" t="str">
        <f t="shared" si="276"/>
        <v/>
      </c>
      <c r="CR269" s="86" t="str">
        <f>IF(CO269="","",MAX(CR$11:CR268)+1)</f>
        <v/>
      </c>
      <c r="CS269" s="63" t="str">
        <f t="shared" si="277"/>
        <v/>
      </c>
      <c r="CT269" s="57" t="s">
        <v>0</v>
      </c>
      <c r="CU269" s="23" t="str">
        <f t="shared" ref="CU269:CU332" si="310">IF(CO269="","","INSERT INTO imeprezime_alias(id,alias,imeprezime_id) VALUES ("&amp;CR269&amp;",'"&amp;CO269&amp;"',"&amp;CS269&amp;");")</f>
        <v/>
      </c>
      <c r="CV269" s="57" t="s">
        <v>0</v>
      </c>
      <c r="CW269" s="72" t="str">
        <f>IF(AND(CG269="NEMA",CK269=""),MAX(CW$11:CW268)+1,"")</f>
        <v/>
      </c>
      <c r="CX269" t="s">
        <v>0</v>
      </c>
      <c r="CY269" s="152" t="str">
        <f t="shared" si="278"/>
        <v/>
      </c>
      <c r="CZ269" t="s">
        <v>0</v>
      </c>
      <c r="DA269" s="62" t="str">
        <f t="shared" si="279"/>
        <v/>
      </c>
      <c r="DB269" s="79" t="str">
        <f t="shared" si="280"/>
        <v/>
      </c>
      <c r="DC269" t="s">
        <v>0</v>
      </c>
      <c r="DD269" s="23" t="str">
        <f t="shared" ref="DD269:DD332" si="311">IF(DA269="",DB269,DA269&amp;" "&amp;DB269)</f>
        <v/>
      </c>
      <c r="DE269" s="57" t="s">
        <v>0</v>
      </c>
      <c r="DF269" s="95" t="str">
        <f t="shared" si="281"/>
        <v/>
      </c>
      <c r="DG269" s="57" t="s">
        <v>0</v>
      </c>
      <c r="DH269" s="68" t="str">
        <f>IF(BZ269="","",MAX(DH$11:DH268)+1)</f>
        <v/>
      </c>
      <c r="DI269" s="86" t="str">
        <f t="shared" si="282"/>
        <v/>
      </c>
      <c r="DJ269" s="86" t="str">
        <f t="shared" ref="DJ269:DJ332" si="312">IF(CJ269&lt;&gt;"",CJ269,CW269)</f>
        <v/>
      </c>
      <c r="DK269" s="86" t="str">
        <f t="shared" si="283"/>
        <v/>
      </c>
      <c r="DL269" s="86" t="str">
        <f t="shared" si="284"/>
        <v/>
      </c>
      <c r="DM269" s="86" t="str">
        <f t="shared" si="285"/>
        <v/>
      </c>
      <c r="DN269" s="86" t="str">
        <f t="shared" ref="DN269:DN332" si="313">IF(DH269="","",INDEX(uparivanje_id,MATCH(DF269,uparivanje_oznaka,0)))</f>
        <v/>
      </c>
      <c r="DO269" s="86"/>
      <c r="DP269" s="86"/>
      <c r="DQ269" s="86"/>
      <c r="DR269" s="63" t="e">
        <f>IF(#REF!="","",#REF!)</f>
        <v>#REF!</v>
      </c>
      <c r="DS269" s="57" t="s">
        <v>0</v>
      </c>
    </row>
    <row r="270" spans="1:123" x14ac:dyDescent="0.25">
      <c r="A270" t="s">
        <v>0</v>
      </c>
      <c r="B270" s="62" t="str">
        <f>IF(csv!E261="","",csv!S261)</f>
        <v/>
      </c>
      <c r="C270" s="36" t="s">
        <v>0</v>
      </c>
      <c r="D270" s="36" t="str">
        <f>IF(csv!E261="","",csv!E261)</f>
        <v/>
      </c>
      <c r="E270" s="36" t="str">
        <f>IF(csv!D261="","",csv!D261)</f>
        <v/>
      </c>
      <c r="F270" s="36" t="s">
        <v>0</v>
      </c>
      <c r="G270" s="86" t="str">
        <f>IF(csv!L261="","",csv!L261)</f>
        <v/>
      </c>
      <c r="H270" s="86" t="str">
        <f>IF(csv!M261="","",csv!M261)</f>
        <v/>
      </c>
      <c r="I270" s="36" t="s">
        <v>0</v>
      </c>
      <c r="J270" s="36" t="str">
        <f>IF(csv!O261="","",csv!O261)</f>
        <v/>
      </c>
      <c r="K270" s="36" t="str">
        <f>IF(csv!P261="","",csv!P261)</f>
        <v/>
      </c>
      <c r="L270" s="36" t="s">
        <v>0</v>
      </c>
      <c r="M270" s="79" t="str">
        <f>IF(csv!Q261="","",csv!Q261)</f>
        <v/>
      </c>
      <c r="N270" s="57" t="s">
        <v>0</v>
      </c>
      <c r="O270" s="62" t="str">
        <f>IF(csv!E261="","",csv!S261)</f>
        <v/>
      </c>
      <c r="P270" s="86" t="str">
        <f>IF(O270="","",IF(COUNTIF(O$11:O269,O270)=0,P269+1,P269))</f>
        <v/>
      </c>
      <c r="Q270" s="102" t="str">
        <f t="shared" si="260"/>
        <v/>
      </c>
      <c r="R270" s="103" t="str" cm="1">
        <f t="array" ref="R270">IF(S270="","",INDEX(natjecanjeStaze_naziv,MATCH(S270,natjecanjeStaze_stazaId,0)))</f>
        <v/>
      </c>
      <c r="S270" s="63" t="str">
        <f t="shared" si="261"/>
        <v/>
      </c>
      <c r="T270" s="57" t="s">
        <v>0</v>
      </c>
      <c r="U270" s="191" t="str">
        <f t="shared" si="262"/>
        <v/>
      </c>
      <c r="V270" s="57" t="s">
        <v>0</v>
      </c>
      <c r="W270" s="62" t="str">
        <f t="shared" si="286"/>
        <v/>
      </c>
      <c r="X270" s="86" t="str">
        <f t="shared" si="263"/>
        <v/>
      </c>
      <c r="Y270" s="36" t="str">
        <f t="shared" si="287"/>
        <v/>
      </c>
      <c r="Z270" s="79" t="str">
        <f>IF(Y270="","",MAX(Z$11:Z269)+1)</f>
        <v/>
      </c>
      <c r="AA270" s="57" t="s">
        <v>0</v>
      </c>
      <c r="AB270" s="149"/>
      <c r="AC270" s="57" t="s">
        <v>0</v>
      </c>
      <c r="AD270" s="23" t="str">
        <f t="shared" si="288"/>
        <v/>
      </c>
      <c r="AE270" s="57" t="s">
        <v>0</v>
      </c>
      <c r="AF270" s="191" t="str">
        <f t="shared" si="289"/>
        <v/>
      </c>
      <c r="AG270" s="57" t="s">
        <v>0</v>
      </c>
      <c r="AH270" s="62" t="str">
        <f t="shared" si="290"/>
        <v/>
      </c>
      <c r="AI270" s="36" t="str">
        <f t="shared" si="291"/>
        <v/>
      </c>
      <c r="AJ270" s="86" t="str">
        <f t="shared" si="264"/>
        <v/>
      </c>
      <c r="AK270" s="36" t="str" cm="1">
        <f t="array" ref="AK270">IF(AJ270="",""&amp;AI270,IF(AJ270="NEMA",AI270,INDEX(klub_naziv,MATCH(INDEX(klubAlias_klubId,AJ270),klub_id,0))))</f>
        <v/>
      </c>
      <c r="AL270" s="36" t="str" cm="1">
        <f t="array" ref="AL270">IFERROR(INDEX(registarNatjecatelji,CG270,4),"")</f>
        <v/>
      </c>
      <c r="AM270" s="105" t="str">
        <f t="shared" si="292"/>
        <v/>
      </c>
      <c r="AN270" s="79" t="str">
        <f t="shared" si="293"/>
        <v/>
      </c>
      <c r="AO270" s="57" t="s">
        <v>0</v>
      </c>
      <c r="AP270" s="95" t="str">
        <f>IF(AJ270&lt;&gt;"NEMA","",IF(IFERROR(MATCH(AI270,AI$11:AI269,0),0)&lt;&gt;0,"",AI270))</f>
        <v/>
      </c>
      <c r="AQ270" s="57" t="s">
        <v>0</v>
      </c>
      <c r="AR270" s="149"/>
      <c r="AS270" s="57" t="s">
        <v>0</v>
      </c>
      <c r="AT270" s="62" t="str">
        <f t="shared" si="294"/>
        <v/>
      </c>
      <c r="AU270" s="36" t="str">
        <f>IF(AT270="","",MAX(AU$11:AU269)+1)</f>
        <v/>
      </c>
      <c r="AV270" s="36" t="str">
        <f t="shared" si="295"/>
        <v/>
      </c>
      <c r="AW270" s="36" t="str">
        <f t="shared" si="296"/>
        <v/>
      </c>
      <c r="AX270" s="36" t="str">
        <f>IF(AR270="","",MAX(AX$11:AX269)+1)</f>
        <v/>
      </c>
      <c r="AY270" s="103" t="str">
        <f t="shared" si="297"/>
        <v/>
      </c>
      <c r="AZ270" s="79" t="str">
        <f t="shared" si="298"/>
        <v/>
      </c>
      <c r="BA270" s="57" t="s">
        <v>0</v>
      </c>
      <c r="BB270" s="23" t="str">
        <f t="shared" si="299"/>
        <v/>
      </c>
      <c r="BC270" s="57" t="s">
        <v>0</v>
      </c>
      <c r="BD270" s="191" t="str">
        <f t="shared" si="300"/>
        <v/>
      </c>
      <c r="BE270" s="57" t="s">
        <v>0</v>
      </c>
      <c r="BF270" s="68" t="str">
        <f t="shared" si="301"/>
        <v/>
      </c>
      <c r="BG270" s="102" t="str">
        <f t="shared" si="302"/>
        <v/>
      </c>
      <c r="BH270" s="238" t="str">
        <f t="shared" si="303"/>
        <v/>
      </c>
      <c r="BI270" s="239" t="str">
        <f t="shared" si="265"/>
        <v/>
      </c>
      <c r="BJ270" s="57" t="s">
        <v>0</v>
      </c>
      <c r="BK270" s="62" t="str">
        <f t="shared" si="304"/>
        <v/>
      </c>
      <c r="BL270" s="36" t="str">
        <f t="shared" si="305"/>
        <v/>
      </c>
      <c r="BM270" s="86" t="str">
        <f t="shared" si="266"/>
        <v/>
      </c>
      <c r="BN270" s="86" t="str">
        <f t="shared" si="267"/>
        <v/>
      </c>
      <c r="BO270" s="36" t="str">
        <f t="shared" si="268"/>
        <v/>
      </c>
      <c r="BP270" s="79" t="str">
        <f t="shared" si="269"/>
        <v/>
      </c>
      <c r="BQ270" s="57" t="s">
        <v>0</v>
      </c>
      <c r="BR270" s="95" t="str">
        <f t="shared" si="270"/>
        <v/>
      </c>
      <c r="BS270" s="57" t="s">
        <v>0</v>
      </c>
      <c r="BT270" s="23" t="str">
        <f>IF(OR(BB270&lt;&gt;"NEMA",BR270&lt;&gt;""),"","SELECT '"&amp;BA270&amp;"',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0" s="57" t="s">
        <v>0</v>
      </c>
      <c r="BV270" s="172"/>
      <c r="BW270" s="172"/>
      <c r="BX270" s="172"/>
      <c r="BY270" s="57" t="s">
        <v>0</v>
      </c>
      <c r="BZ270" s="62" t="str">
        <f t="shared" si="271"/>
        <v/>
      </c>
      <c r="CA270" s="63" t="str">
        <f t="shared" si="306"/>
        <v/>
      </c>
      <c r="CB270" s="57" t="s">
        <v>0</v>
      </c>
      <c r="CC270" s="62" t="str">
        <f t="shared" si="272"/>
        <v/>
      </c>
      <c r="CD270" s="63" t="str">
        <f t="shared" si="307"/>
        <v/>
      </c>
      <c r="CE270" s="57" t="s">
        <v>0</v>
      </c>
      <c r="CF270" s="62" t="str">
        <f t="shared" si="273"/>
        <v/>
      </c>
      <c r="CG270" s="63" t="str">
        <f t="shared" si="308"/>
        <v/>
      </c>
      <c r="CH270" s="57" t="s">
        <v>0</v>
      </c>
      <c r="CI270" s="68" t="str">
        <f t="shared" si="309"/>
        <v/>
      </c>
      <c r="CJ270" s="86" t="str" cm="1">
        <f t="array" ref="CJ270">IF(CI270="","",INDEX(imePrezime_id,CI270,0))</f>
        <v/>
      </c>
      <c r="CK270" s="63" t="str">
        <f t="shared" si="274"/>
        <v/>
      </c>
      <c r="CL270" s="57" t="s">
        <v>0</v>
      </c>
      <c r="CM270" s="23" t="str">
        <f t="shared" si="275"/>
        <v/>
      </c>
      <c r="CN270" s="57" t="s">
        <v>0</v>
      </c>
      <c r="CO270" s="149"/>
      <c r="CP270" s="57" t="s">
        <v>0</v>
      </c>
      <c r="CQ270" s="62" t="str">
        <f t="shared" si="276"/>
        <v/>
      </c>
      <c r="CR270" s="86" t="str">
        <f>IF(CO270="","",MAX(CR$11:CR269)+1)</f>
        <v/>
      </c>
      <c r="CS270" s="63" t="str">
        <f t="shared" si="277"/>
        <v/>
      </c>
      <c r="CT270" s="57" t="s">
        <v>0</v>
      </c>
      <c r="CU270" s="23" t="str">
        <f t="shared" si="310"/>
        <v/>
      </c>
      <c r="CV270" s="57" t="s">
        <v>0</v>
      </c>
      <c r="CW270" s="72" t="str">
        <f>IF(AND(CG270="NEMA",CK270=""),MAX(CW$11:CW269)+1,"")</f>
        <v/>
      </c>
      <c r="CX270" t="s">
        <v>0</v>
      </c>
      <c r="CY270" s="152" t="str">
        <f t="shared" si="278"/>
        <v/>
      </c>
      <c r="CZ270" t="s">
        <v>0</v>
      </c>
      <c r="DA270" s="62" t="str">
        <f t="shared" si="279"/>
        <v/>
      </c>
      <c r="DB270" s="79" t="str">
        <f t="shared" si="280"/>
        <v/>
      </c>
      <c r="DC270" t="s">
        <v>0</v>
      </c>
      <c r="DD270" s="23" t="str">
        <f t="shared" si="311"/>
        <v/>
      </c>
      <c r="DE270" s="57" t="s">
        <v>0</v>
      </c>
      <c r="DF270" s="95" t="str">
        <f t="shared" si="281"/>
        <v/>
      </c>
      <c r="DG270" s="57" t="s">
        <v>0</v>
      </c>
      <c r="DH270" s="68" t="str">
        <f>IF(BZ270="","",MAX(DH$11:DH269)+1)</f>
        <v/>
      </c>
      <c r="DI270" s="86" t="str">
        <f t="shared" si="282"/>
        <v/>
      </c>
      <c r="DJ270" s="86" t="str">
        <f t="shared" si="312"/>
        <v/>
      </c>
      <c r="DK270" s="86" t="str">
        <f t="shared" si="283"/>
        <v/>
      </c>
      <c r="DL270" s="86" t="str">
        <f t="shared" si="284"/>
        <v/>
      </c>
      <c r="DM270" s="86" t="str">
        <f t="shared" si="285"/>
        <v/>
      </c>
      <c r="DN270" s="86" t="str">
        <f t="shared" si="313"/>
        <v/>
      </c>
      <c r="DO270" s="86"/>
      <c r="DP270" s="86"/>
      <c r="DQ270" s="86"/>
      <c r="DR270" s="63" t="e">
        <f>IF(#REF!="","",#REF!)</f>
        <v>#REF!</v>
      </c>
      <c r="DS270" s="57" t="s">
        <v>0</v>
      </c>
    </row>
    <row r="271" spans="1:123" x14ac:dyDescent="0.25">
      <c r="A271" t="s">
        <v>0</v>
      </c>
      <c r="B271" s="62" t="str">
        <f>IF(csv!E262="","",csv!S262)</f>
        <v/>
      </c>
      <c r="C271" s="36" t="s">
        <v>0</v>
      </c>
      <c r="D271" s="36" t="str">
        <f>IF(csv!E262="","",csv!E262)</f>
        <v/>
      </c>
      <c r="E271" s="36" t="str">
        <f>IF(csv!D262="","",csv!D262)</f>
        <v/>
      </c>
      <c r="F271" s="36" t="s">
        <v>0</v>
      </c>
      <c r="G271" s="86" t="str">
        <f>IF(csv!L262="","",csv!L262)</f>
        <v/>
      </c>
      <c r="H271" s="86" t="str">
        <f>IF(csv!M262="","",csv!M262)</f>
        <v/>
      </c>
      <c r="I271" s="36" t="s">
        <v>0</v>
      </c>
      <c r="J271" s="36" t="str">
        <f>IF(csv!O262="","",csv!O262)</f>
        <v/>
      </c>
      <c r="K271" s="36" t="str">
        <f>IF(csv!P262="","",csv!P262)</f>
        <v/>
      </c>
      <c r="L271" s="36" t="s">
        <v>0</v>
      </c>
      <c r="M271" s="79" t="str">
        <f>IF(csv!Q262="","",csv!Q262)</f>
        <v/>
      </c>
      <c r="N271" s="57" t="s">
        <v>0</v>
      </c>
      <c r="O271" s="62" t="str">
        <f>IF(csv!E262="","",csv!S262)</f>
        <v/>
      </c>
      <c r="P271" s="86" t="str">
        <f>IF(O271="","",IF(COUNTIF(O$11:O270,O271)=0,P270+1,P270))</f>
        <v/>
      </c>
      <c r="Q271" s="102" t="str">
        <f t="shared" si="260"/>
        <v/>
      </c>
      <c r="R271" s="103" t="str" cm="1">
        <f t="array" ref="R271">IF(S271="","",INDEX(natjecanjeStaze_naziv,MATCH(S271,natjecanjeStaze_stazaId,0)))</f>
        <v/>
      </c>
      <c r="S271" s="63" t="str">
        <f t="shared" si="261"/>
        <v/>
      </c>
      <c r="T271" s="57" t="s">
        <v>0</v>
      </c>
      <c r="U271" s="191" t="str">
        <f t="shared" si="262"/>
        <v/>
      </c>
      <c r="V271" s="57" t="s">
        <v>0</v>
      </c>
      <c r="W271" s="62" t="str">
        <f t="shared" si="286"/>
        <v/>
      </c>
      <c r="X271" s="86" t="str">
        <f t="shared" si="263"/>
        <v/>
      </c>
      <c r="Y271" s="36" t="str">
        <f t="shared" si="287"/>
        <v/>
      </c>
      <c r="Z271" s="79" t="str">
        <f>IF(Y271="","",MAX(Z$11:Z270)+1)</f>
        <v/>
      </c>
      <c r="AA271" s="57" t="s">
        <v>0</v>
      </c>
      <c r="AB271" s="149"/>
      <c r="AC271" s="57" t="s">
        <v>0</v>
      </c>
      <c r="AD271" s="23" t="str">
        <f t="shared" si="288"/>
        <v/>
      </c>
      <c r="AE271" s="57" t="s">
        <v>0</v>
      </c>
      <c r="AF271" s="191" t="str">
        <f t="shared" si="289"/>
        <v/>
      </c>
      <c r="AG271" s="57" t="s">
        <v>0</v>
      </c>
      <c r="AH271" s="62" t="str">
        <f t="shared" si="290"/>
        <v/>
      </c>
      <c r="AI271" s="36" t="str">
        <f t="shared" si="291"/>
        <v/>
      </c>
      <c r="AJ271" s="86" t="str">
        <f t="shared" si="264"/>
        <v/>
      </c>
      <c r="AK271" s="36" t="str" cm="1">
        <f t="array" ref="AK271">IF(AJ271="",""&amp;AI271,IF(AJ271="NEMA",AI271,INDEX(klub_naziv,MATCH(INDEX(klubAlias_klubId,AJ271),klub_id,0))))</f>
        <v/>
      </c>
      <c r="AL271" s="36" t="str" cm="1">
        <f t="array" ref="AL271">IFERROR(INDEX(registarNatjecatelji,CG271,4),"")</f>
        <v/>
      </c>
      <c r="AM271" s="105" t="str">
        <f t="shared" si="292"/>
        <v/>
      </c>
      <c r="AN271" s="79" t="str">
        <f t="shared" si="293"/>
        <v/>
      </c>
      <c r="AO271" s="57" t="s">
        <v>0</v>
      </c>
      <c r="AP271" s="95" t="str">
        <f>IF(AJ271&lt;&gt;"NEMA","",IF(IFERROR(MATCH(AI271,AI$11:AI270,0),0)&lt;&gt;0,"",AI271))</f>
        <v/>
      </c>
      <c r="AQ271" s="57" t="s">
        <v>0</v>
      </c>
      <c r="AR271" s="149"/>
      <c r="AS271" s="57" t="s">
        <v>0</v>
      </c>
      <c r="AT271" s="62" t="str">
        <f t="shared" si="294"/>
        <v/>
      </c>
      <c r="AU271" s="36" t="str">
        <f>IF(AT271="","",MAX(AU$11:AU270)+1)</f>
        <v/>
      </c>
      <c r="AV271" s="36" t="str">
        <f t="shared" si="295"/>
        <v/>
      </c>
      <c r="AW271" s="36" t="str">
        <f t="shared" si="296"/>
        <v/>
      </c>
      <c r="AX271" s="36" t="str">
        <f>IF(AR271="","",MAX(AX$11:AX270)+1)</f>
        <v/>
      </c>
      <c r="AY271" s="103" t="str">
        <f t="shared" si="297"/>
        <v/>
      </c>
      <c r="AZ271" s="79" t="str">
        <f t="shared" si="298"/>
        <v/>
      </c>
      <c r="BA271" s="57" t="s">
        <v>0</v>
      </c>
      <c r="BB271" s="23" t="str">
        <f t="shared" si="299"/>
        <v/>
      </c>
      <c r="BC271" s="57" t="s">
        <v>0</v>
      </c>
      <c r="BD271" s="191" t="str">
        <f t="shared" si="300"/>
        <v/>
      </c>
      <c r="BE271" s="57" t="s">
        <v>0</v>
      </c>
      <c r="BF271" s="68" t="str">
        <f t="shared" si="301"/>
        <v/>
      </c>
      <c r="BG271" s="102" t="str">
        <f t="shared" si="302"/>
        <v/>
      </c>
      <c r="BH271" s="238" t="str">
        <f t="shared" si="303"/>
        <v/>
      </c>
      <c r="BI271" s="239" t="str">
        <f t="shared" si="265"/>
        <v/>
      </c>
      <c r="BJ271" s="57" t="s">
        <v>0</v>
      </c>
      <c r="BK271" s="62" t="str">
        <f t="shared" si="304"/>
        <v/>
      </c>
      <c r="BL271" s="36" t="str">
        <f t="shared" si="305"/>
        <v/>
      </c>
      <c r="BM271" s="86" t="str">
        <f t="shared" si="266"/>
        <v/>
      </c>
      <c r="BN271" s="86" t="str">
        <f t="shared" si="267"/>
        <v/>
      </c>
      <c r="BO271" s="36" t="str">
        <f t="shared" si="268"/>
        <v/>
      </c>
      <c r="BP271" s="79" t="str">
        <f t="shared" si="269"/>
        <v/>
      </c>
      <c r="BQ271" s="57" t="s">
        <v>0</v>
      </c>
      <c r="BR271" s="95" t="str">
        <f t="shared" si="270"/>
        <v/>
      </c>
      <c r="BS271" s="57" t="s">
        <v>0</v>
      </c>
      <c r="BT271" s="23" t="str">
        <f>IF(OR(BB271&lt;&gt;"NEMA",BR271&lt;&gt;""),"","SELECT '"&amp;BA271&amp;"',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1" s="57" t="s">
        <v>0</v>
      </c>
      <c r="BV271" s="172"/>
      <c r="BW271" s="172"/>
      <c r="BX271" s="172"/>
      <c r="BY271" s="57" t="s">
        <v>0</v>
      </c>
      <c r="BZ271" s="62" t="str">
        <f t="shared" si="271"/>
        <v/>
      </c>
      <c r="CA271" s="63" t="str">
        <f t="shared" si="306"/>
        <v/>
      </c>
      <c r="CB271" s="57" t="s">
        <v>0</v>
      </c>
      <c r="CC271" s="62" t="str">
        <f t="shared" si="272"/>
        <v/>
      </c>
      <c r="CD271" s="63" t="str">
        <f t="shared" si="307"/>
        <v/>
      </c>
      <c r="CE271" s="57" t="s">
        <v>0</v>
      </c>
      <c r="CF271" s="62" t="str">
        <f t="shared" si="273"/>
        <v/>
      </c>
      <c r="CG271" s="63" t="str">
        <f t="shared" si="308"/>
        <v/>
      </c>
      <c r="CH271" s="57" t="s">
        <v>0</v>
      </c>
      <c r="CI271" s="68" t="str">
        <f t="shared" si="309"/>
        <v/>
      </c>
      <c r="CJ271" s="86" t="str" cm="1">
        <f t="array" ref="CJ271">IF(CI271="","",INDEX(imePrezime_id,CI271,0))</f>
        <v/>
      </c>
      <c r="CK271" s="63" t="str">
        <f t="shared" si="274"/>
        <v/>
      </c>
      <c r="CL271" s="57" t="s">
        <v>0</v>
      </c>
      <c r="CM271" s="23" t="str">
        <f t="shared" si="275"/>
        <v/>
      </c>
      <c r="CN271" s="57" t="s">
        <v>0</v>
      </c>
      <c r="CO271" s="149"/>
      <c r="CP271" s="57" t="s">
        <v>0</v>
      </c>
      <c r="CQ271" s="62" t="str">
        <f t="shared" si="276"/>
        <v/>
      </c>
      <c r="CR271" s="86" t="str">
        <f>IF(CO271="","",MAX(CR$11:CR270)+1)</f>
        <v/>
      </c>
      <c r="CS271" s="63" t="str">
        <f t="shared" si="277"/>
        <v/>
      </c>
      <c r="CT271" s="57" t="s">
        <v>0</v>
      </c>
      <c r="CU271" s="23" t="str">
        <f t="shared" si="310"/>
        <v/>
      </c>
      <c r="CV271" s="57" t="s">
        <v>0</v>
      </c>
      <c r="CW271" s="72" t="str">
        <f>IF(AND(CG271="NEMA",CK271=""),MAX(CW$11:CW270)+1,"")</f>
        <v/>
      </c>
      <c r="CX271" t="s">
        <v>0</v>
      </c>
      <c r="CY271" s="152" t="str">
        <f t="shared" si="278"/>
        <v/>
      </c>
      <c r="CZ271" t="s">
        <v>0</v>
      </c>
      <c r="DA271" s="62" t="str">
        <f t="shared" si="279"/>
        <v/>
      </c>
      <c r="DB271" s="79" t="str">
        <f t="shared" si="280"/>
        <v/>
      </c>
      <c r="DC271" t="s">
        <v>0</v>
      </c>
      <c r="DD271" s="23" t="str">
        <f t="shared" si="311"/>
        <v/>
      </c>
      <c r="DE271" s="57" t="s">
        <v>0</v>
      </c>
      <c r="DF271" s="95" t="str">
        <f t="shared" si="281"/>
        <v/>
      </c>
      <c r="DG271" s="57" t="s">
        <v>0</v>
      </c>
      <c r="DH271" s="68" t="str">
        <f>IF(BZ271="","",MAX(DH$11:DH270)+1)</f>
        <v/>
      </c>
      <c r="DI271" s="86" t="str">
        <f t="shared" si="282"/>
        <v/>
      </c>
      <c r="DJ271" s="86" t="str">
        <f t="shared" si="312"/>
        <v/>
      </c>
      <c r="DK271" s="86" t="str">
        <f t="shared" si="283"/>
        <v/>
      </c>
      <c r="DL271" s="86" t="str">
        <f t="shared" si="284"/>
        <v/>
      </c>
      <c r="DM271" s="86" t="str">
        <f t="shared" si="285"/>
        <v/>
      </c>
      <c r="DN271" s="86" t="str">
        <f t="shared" si="313"/>
        <v/>
      </c>
      <c r="DO271" s="86"/>
      <c r="DP271" s="86"/>
      <c r="DQ271" s="86"/>
      <c r="DR271" s="63" t="e">
        <f>IF(#REF!="","",#REF!)</f>
        <v>#REF!</v>
      </c>
      <c r="DS271" s="57" t="s">
        <v>0</v>
      </c>
    </row>
    <row r="272" spans="1:123" x14ac:dyDescent="0.25">
      <c r="A272" t="s">
        <v>0</v>
      </c>
      <c r="B272" s="62" t="str">
        <f>IF(csv!E263="","",csv!S263)</f>
        <v/>
      </c>
      <c r="C272" s="36" t="s">
        <v>0</v>
      </c>
      <c r="D272" s="36" t="str">
        <f>IF(csv!E263="","",csv!E263)</f>
        <v/>
      </c>
      <c r="E272" s="36" t="str">
        <f>IF(csv!D263="","",csv!D263)</f>
        <v/>
      </c>
      <c r="F272" s="36" t="s">
        <v>0</v>
      </c>
      <c r="G272" s="86" t="str">
        <f>IF(csv!L263="","",csv!L263)</f>
        <v/>
      </c>
      <c r="H272" s="86" t="str">
        <f>IF(csv!M263="","",csv!M263)</f>
        <v/>
      </c>
      <c r="I272" s="36" t="s">
        <v>0</v>
      </c>
      <c r="J272" s="36" t="str">
        <f>IF(csv!O263="","",csv!O263)</f>
        <v/>
      </c>
      <c r="K272" s="36" t="str">
        <f>IF(csv!P263="","",csv!P263)</f>
        <v/>
      </c>
      <c r="L272" s="36" t="s">
        <v>0</v>
      </c>
      <c r="M272" s="79" t="str">
        <f>IF(csv!Q263="","",csv!Q263)</f>
        <v/>
      </c>
      <c r="N272" s="57" t="s">
        <v>0</v>
      </c>
      <c r="O272" s="62" t="str">
        <f>IF(csv!E263="","",csv!S263)</f>
        <v/>
      </c>
      <c r="P272" s="86" t="str">
        <f>IF(O272="","",IF(COUNTIF(O$11:O271,O272)=0,P271+1,P271))</f>
        <v/>
      </c>
      <c r="Q272" s="102" t="str">
        <f t="shared" si="260"/>
        <v/>
      </c>
      <c r="R272" s="103" t="str" cm="1">
        <f t="array" ref="R272">IF(S272="","",INDEX(natjecanjeStaze_naziv,MATCH(S272,natjecanjeStaze_stazaId,0)))</f>
        <v/>
      </c>
      <c r="S272" s="63" t="str">
        <f t="shared" si="261"/>
        <v/>
      </c>
      <c r="T272" s="57" t="s">
        <v>0</v>
      </c>
      <c r="U272" s="191" t="str">
        <f t="shared" si="262"/>
        <v/>
      </c>
      <c r="V272" s="57" t="s">
        <v>0</v>
      </c>
      <c r="W272" s="62" t="str">
        <f t="shared" si="286"/>
        <v/>
      </c>
      <c r="X272" s="86" t="str">
        <f t="shared" si="263"/>
        <v/>
      </c>
      <c r="Y272" s="36" t="str">
        <f t="shared" si="287"/>
        <v/>
      </c>
      <c r="Z272" s="79" t="str">
        <f>IF(Y272="","",MAX(Z$11:Z271)+1)</f>
        <v/>
      </c>
      <c r="AA272" s="57" t="s">
        <v>0</v>
      </c>
      <c r="AB272" s="149"/>
      <c r="AC272" s="57" t="s">
        <v>0</v>
      </c>
      <c r="AD272" s="23" t="str">
        <f t="shared" si="288"/>
        <v/>
      </c>
      <c r="AE272" s="57" t="s">
        <v>0</v>
      </c>
      <c r="AF272" s="191" t="str">
        <f t="shared" si="289"/>
        <v/>
      </c>
      <c r="AG272" s="57" t="s">
        <v>0</v>
      </c>
      <c r="AH272" s="62" t="str">
        <f t="shared" si="290"/>
        <v/>
      </c>
      <c r="AI272" s="36" t="str">
        <f t="shared" si="291"/>
        <v/>
      </c>
      <c r="AJ272" s="86" t="str">
        <f t="shared" si="264"/>
        <v/>
      </c>
      <c r="AK272" s="36" t="str" cm="1">
        <f t="array" ref="AK272">IF(AJ272="",""&amp;AI272,IF(AJ272="NEMA",AI272,INDEX(klub_naziv,MATCH(INDEX(klubAlias_klubId,AJ272),klub_id,0))))</f>
        <v/>
      </c>
      <c r="AL272" s="36" t="str" cm="1">
        <f t="array" ref="AL272">IFERROR(INDEX(registarNatjecatelji,CG272,4),"")</f>
        <v/>
      </c>
      <c r="AM272" s="105" t="str">
        <f t="shared" si="292"/>
        <v/>
      </c>
      <c r="AN272" s="79" t="str">
        <f t="shared" si="293"/>
        <v/>
      </c>
      <c r="AO272" s="57" t="s">
        <v>0</v>
      </c>
      <c r="AP272" s="95" t="str">
        <f>IF(AJ272&lt;&gt;"NEMA","",IF(IFERROR(MATCH(AI272,AI$11:AI271,0),0)&lt;&gt;0,"",AI272))</f>
        <v/>
      </c>
      <c r="AQ272" s="57" t="s">
        <v>0</v>
      </c>
      <c r="AR272" s="149"/>
      <c r="AS272" s="57" t="s">
        <v>0</v>
      </c>
      <c r="AT272" s="62" t="str">
        <f t="shared" si="294"/>
        <v/>
      </c>
      <c r="AU272" s="36" t="str">
        <f>IF(AT272="","",MAX(AU$11:AU271)+1)</f>
        <v/>
      </c>
      <c r="AV272" s="36" t="str">
        <f t="shared" si="295"/>
        <v/>
      </c>
      <c r="AW272" s="36" t="str">
        <f t="shared" si="296"/>
        <v/>
      </c>
      <c r="AX272" s="36" t="str">
        <f>IF(AR272="","",MAX(AX$11:AX271)+1)</f>
        <v/>
      </c>
      <c r="AY272" s="103" t="str">
        <f t="shared" si="297"/>
        <v/>
      </c>
      <c r="AZ272" s="79" t="str">
        <f t="shared" si="298"/>
        <v/>
      </c>
      <c r="BA272" s="57" t="s">
        <v>0</v>
      </c>
      <c r="BB272" s="23" t="str">
        <f t="shared" si="299"/>
        <v/>
      </c>
      <c r="BC272" s="57" t="s">
        <v>0</v>
      </c>
      <c r="BD272" s="191" t="str">
        <f t="shared" si="300"/>
        <v/>
      </c>
      <c r="BE272" s="57" t="s">
        <v>0</v>
      </c>
      <c r="BF272" s="68" t="str">
        <f t="shared" si="301"/>
        <v/>
      </c>
      <c r="BG272" s="102" t="str">
        <f t="shared" si="302"/>
        <v/>
      </c>
      <c r="BH272" s="238" t="str">
        <f t="shared" si="303"/>
        <v/>
      </c>
      <c r="BI272" s="239" t="str">
        <f t="shared" si="265"/>
        <v/>
      </c>
      <c r="BJ272" s="57" t="s">
        <v>0</v>
      </c>
      <c r="BK272" s="62" t="str">
        <f t="shared" si="304"/>
        <v/>
      </c>
      <c r="BL272" s="36" t="str">
        <f t="shared" si="305"/>
        <v/>
      </c>
      <c r="BM272" s="86" t="str">
        <f t="shared" si="266"/>
        <v/>
      </c>
      <c r="BN272" s="86" t="str">
        <f t="shared" si="267"/>
        <v/>
      </c>
      <c r="BO272" s="36" t="str">
        <f t="shared" si="268"/>
        <v/>
      </c>
      <c r="BP272" s="79" t="str">
        <f t="shared" si="269"/>
        <v/>
      </c>
      <c r="BQ272" s="57" t="s">
        <v>0</v>
      </c>
      <c r="BR272" s="95" t="str">
        <f t="shared" si="270"/>
        <v/>
      </c>
      <c r="BS272" s="57" t="s">
        <v>0</v>
      </c>
      <c r="BT272" s="23" t="str">
        <f>IF(OR(BB272&lt;&gt;"NEMA",BR272&lt;&gt;""),"","SELECT '"&amp;BA272&amp;"',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2" s="57" t="s">
        <v>0</v>
      </c>
      <c r="BV272" s="172"/>
      <c r="BW272" s="172"/>
      <c r="BX272" s="172"/>
      <c r="BY272" s="57" t="s">
        <v>0</v>
      </c>
      <c r="BZ272" s="62" t="str">
        <f t="shared" si="271"/>
        <v/>
      </c>
      <c r="CA272" s="63" t="str">
        <f t="shared" si="306"/>
        <v/>
      </c>
      <c r="CB272" s="57" t="s">
        <v>0</v>
      </c>
      <c r="CC272" s="62" t="str">
        <f t="shared" si="272"/>
        <v/>
      </c>
      <c r="CD272" s="63" t="str">
        <f t="shared" si="307"/>
        <v/>
      </c>
      <c r="CE272" s="57" t="s">
        <v>0</v>
      </c>
      <c r="CF272" s="62" t="str">
        <f t="shared" si="273"/>
        <v/>
      </c>
      <c r="CG272" s="63" t="str">
        <f t="shared" si="308"/>
        <v/>
      </c>
      <c r="CH272" s="57" t="s">
        <v>0</v>
      </c>
      <c r="CI272" s="68" t="str">
        <f t="shared" si="309"/>
        <v/>
      </c>
      <c r="CJ272" s="86" t="str" cm="1">
        <f t="array" ref="CJ272">IF(CI272="","",INDEX(imePrezime_id,CI272,0))</f>
        <v/>
      </c>
      <c r="CK272" s="63" t="str">
        <f t="shared" si="274"/>
        <v/>
      </c>
      <c r="CL272" s="57" t="s">
        <v>0</v>
      </c>
      <c r="CM272" s="23" t="str">
        <f t="shared" si="275"/>
        <v/>
      </c>
      <c r="CN272" s="57" t="s">
        <v>0</v>
      </c>
      <c r="CO272" s="149"/>
      <c r="CP272" s="57" t="s">
        <v>0</v>
      </c>
      <c r="CQ272" s="62" t="str">
        <f t="shared" si="276"/>
        <v/>
      </c>
      <c r="CR272" s="86" t="str">
        <f>IF(CO272="","",MAX(CR$11:CR271)+1)</f>
        <v/>
      </c>
      <c r="CS272" s="63" t="str">
        <f t="shared" si="277"/>
        <v/>
      </c>
      <c r="CT272" s="57" t="s">
        <v>0</v>
      </c>
      <c r="CU272" s="23" t="str">
        <f t="shared" si="310"/>
        <v/>
      </c>
      <c r="CV272" s="57" t="s">
        <v>0</v>
      </c>
      <c r="CW272" s="72" t="str">
        <f>IF(AND(CG272="NEMA",CK272=""),MAX(CW$11:CW271)+1,"")</f>
        <v/>
      </c>
      <c r="CX272" t="s">
        <v>0</v>
      </c>
      <c r="CY272" s="152" t="str">
        <f t="shared" si="278"/>
        <v/>
      </c>
      <c r="CZ272" t="s">
        <v>0</v>
      </c>
      <c r="DA272" s="62" t="str">
        <f t="shared" si="279"/>
        <v/>
      </c>
      <c r="DB272" s="79" t="str">
        <f t="shared" si="280"/>
        <v/>
      </c>
      <c r="DC272" t="s">
        <v>0</v>
      </c>
      <c r="DD272" s="23" t="str">
        <f t="shared" si="311"/>
        <v/>
      </c>
      <c r="DE272" s="57" t="s">
        <v>0</v>
      </c>
      <c r="DF272" s="95" t="str">
        <f t="shared" si="281"/>
        <v/>
      </c>
      <c r="DG272" s="57" t="s">
        <v>0</v>
      </c>
      <c r="DH272" s="68" t="str">
        <f>IF(BZ272="","",MAX(DH$11:DH271)+1)</f>
        <v/>
      </c>
      <c r="DI272" s="86" t="str">
        <f t="shared" si="282"/>
        <v/>
      </c>
      <c r="DJ272" s="86" t="str">
        <f t="shared" si="312"/>
        <v/>
      </c>
      <c r="DK272" s="86" t="str">
        <f t="shared" si="283"/>
        <v/>
      </c>
      <c r="DL272" s="86" t="str">
        <f t="shared" si="284"/>
        <v/>
      </c>
      <c r="DM272" s="86" t="str">
        <f t="shared" si="285"/>
        <v/>
      </c>
      <c r="DN272" s="86" t="str">
        <f t="shared" si="313"/>
        <v/>
      </c>
      <c r="DO272" s="86"/>
      <c r="DP272" s="86"/>
      <c r="DQ272" s="86"/>
      <c r="DR272" s="63" t="e">
        <f>IF(#REF!="","",#REF!)</f>
        <v>#REF!</v>
      </c>
      <c r="DS272" s="57" t="s">
        <v>0</v>
      </c>
    </row>
    <row r="273" spans="1:123" x14ac:dyDescent="0.25">
      <c r="A273" t="s">
        <v>0</v>
      </c>
      <c r="B273" s="62" t="str">
        <f>IF(csv!E264="","",csv!S264)</f>
        <v/>
      </c>
      <c r="C273" s="36" t="s">
        <v>0</v>
      </c>
      <c r="D273" s="36" t="str">
        <f>IF(csv!E264="","",csv!E264)</f>
        <v/>
      </c>
      <c r="E273" s="36" t="str">
        <f>IF(csv!D264="","",csv!D264)</f>
        <v/>
      </c>
      <c r="F273" s="36" t="s">
        <v>0</v>
      </c>
      <c r="G273" s="86" t="str">
        <f>IF(csv!L264="","",csv!L264)</f>
        <v/>
      </c>
      <c r="H273" s="86" t="str">
        <f>IF(csv!M264="","",csv!M264)</f>
        <v/>
      </c>
      <c r="I273" s="36" t="s">
        <v>0</v>
      </c>
      <c r="J273" s="36" t="str">
        <f>IF(csv!O264="","",csv!O264)</f>
        <v/>
      </c>
      <c r="K273" s="36" t="str">
        <f>IF(csv!P264="","",csv!P264)</f>
        <v/>
      </c>
      <c r="L273" s="36" t="s">
        <v>0</v>
      </c>
      <c r="M273" s="79" t="str">
        <f>IF(csv!Q264="","",csv!Q264)</f>
        <v/>
      </c>
      <c r="N273" s="57" t="s">
        <v>0</v>
      </c>
      <c r="O273" s="62" t="str">
        <f>IF(csv!E264="","",csv!S264)</f>
        <v/>
      </c>
      <c r="P273" s="86" t="str">
        <f>IF(O273="","",IF(COUNTIF(O$11:O272,O273)=0,P272+1,P272))</f>
        <v/>
      </c>
      <c r="Q273" s="102" t="str">
        <f t="shared" si="260"/>
        <v/>
      </c>
      <c r="R273" s="103" t="str" cm="1">
        <f t="array" ref="R273">IF(S273="","",INDEX(natjecanjeStaze_naziv,MATCH(S273,natjecanjeStaze_stazaId,0)))</f>
        <v/>
      </c>
      <c r="S273" s="63" t="str">
        <f t="shared" si="261"/>
        <v/>
      </c>
      <c r="T273" s="57" t="s">
        <v>0</v>
      </c>
      <c r="U273" s="191" t="str">
        <f t="shared" si="262"/>
        <v/>
      </c>
      <c r="V273" s="57" t="s">
        <v>0</v>
      </c>
      <c r="W273" s="62" t="str">
        <f t="shared" si="286"/>
        <v/>
      </c>
      <c r="X273" s="86" t="str">
        <f t="shared" si="263"/>
        <v/>
      </c>
      <c r="Y273" s="36" t="str">
        <f t="shared" si="287"/>
        <v/>
      </c>
      <c r="Z273" s="79" t="str">
        <f>IF(Y273="","",MAX(Z$11:Z272)+1)</f>
        <v/>
      </c>
      <c r="AA273" s="57" t="s">
        <v>0</v>
      </c>
      <c r="AB273" s="149"/>
      <c r="AC273" s="57" t="s">
        <v>0</v>
      </c>
      <c r="AD273" s="23" t="str">
        <f t="shared" si="288"/>
        <v/>
      </c>
      <c r="AE273" s="57" t="s">
        <v>0</v>
      </c>
      <c r="AF273" s="191" t="str">
        <f t="shared" si="289"/>
        <v/>
      </c>
      <c r="AG273" s="57" t="s">
        <v>0</v>
      </c>
      <c r="AH273" s="62" t="str">
        <f t="shared" si="290"/>
        <v/>
      </c>
      <c r="AI273" s="36" t="str">
        <f t="shared" si="291"/>
        <v/>
      </c>
      <c r="AJ273" s="86" t="str">
        <f t="shared" si="264"/>
        <v/>
      </c>
      <c r="AK273" s="36" t="str" cm="1">
        <f t="array" ref="AK273">IF(AJ273="",""&amp;AI273,IF(AJ273="NEMA",AI273,INDEX(klub_naziv,MATCH(INDEX(klubAlias_klubId,AJ273),klub_id,0))))</f>
        <v/>
      </c>
      <c r="AL273" s="36" t="str" cm="1">
        <f t="array" ref="AL273">IFERROR(INDEX(registarNatjecatelji,CG273,4),"")</f>
        <v/>
      </c>
      <c r="AM273" s="105" t="str">
        <f t="shared" si="292"/>
        <v/>
      </c>
      <c r="AN273" s="79" t="str">
        <f t="shared" si="293"/>
        <v/>
      </c>
      <c r="AO273" s="57" t="s">
        <v>0</v>
      </c>
      <c r="AP273" s="95" t="str">
        <f>IF(AJ273&lt;&gt;"NEMA","",IF(IFERROR(MATCH(AI273,AI$11:AI272,0),0)&lt;&gt;0,"",AI273))</f>
        <v/>
      </c>
      <c r="AQ273" s="57" t="s">
        <v>0</v>
      </c>
      <c r="AR273" s="149"/>
      <c r="AS273" s="57" t="s">
        <v>0</v>
      </c>
      <c r="AT273" s="62" t="str">
        <f t="shared" si="294"/>
        <v/>
      </c>
      <c r="AU273" s="36" t="str">
        <f>IF(AT273="","",MAX(AU$11:AU272)+1)</f>
        <v/>
      </c>
      <c r="AV273" s="36" t="str">
        <f t="shared" si="295"/>
        <v/>
      </c>
      <c r="AW273" s="36" t="str">
        <f t="shared" si="296"/>
        <v/>
      </c>
      <c r="AX273" s="36" t="str">
        <f>IF(AR273="","",MAX(AX$11:AX272)+1)</f>
        <v/>
      </c>
      <c r="AY273" s="103" t="str">
        <f t="shared" si="297"/>
        <v/>
      </c>
      <c r="AZ273" s="79" t="str">
        <f t="shared" si="298"/>
        <v/>
      </c>
      <c r="BA273" s="57" t="s">
        <v>0</v>
      </c>
      <c r="BB273" s="23" t="str">
        <f t="shared" si="299"/>
        <v/>
      </c>
      <c r="BC273" s="57" t="s">
        <v>0</v>
      </c>
      <c r="BD273" s="191" t="str">
        <f t="shared" si="300"/>
        <v/>
      </c>
      <c r="BE273" s="57" t="s">
        <v>0</v>
      </c>
      <c r="BF273" s="68" t="str">
        <f t="shared" si="301"/>
        <v/>
      </c>
      <c r="BG273" s="102" t="str">
        <f t="shared" si="302"/>
        <v/>
      </c>
      <c r="BH273" s="238" t="str">
        <f t="shared" si="303"/>
        <v/>
      </c>
      <c r="BI273" s="239" t="str">
        <f t="shared" si="265"/>
        <v/>
      </c>
      <c r="BJ273" s="57" t="s">
        <v>0</v>
      </c>
      <c r="BK273" s="62" t="str">
        <f t="shared" si="304"/>
        <v/>
      </c>
      <c r="BL273" s="36" t="str">
        <f t="shared" si="305"/>
        <v/>
      </c>
      <c r="BM273" s="86" t="str">
        <f t="shared" si="266"/>
        <v/>
      </c>
      <c r="BN273" s="86" t="str">
        <f t="shared" si="267"/>
        <v/>
      </c>
      <c r="BO273" s="36" t="str">
        <f t="shared" si="268"/>
        <v/>
      </c>
      <c r="BP273" s="79" t="str">
        <f t="shared" si="269"/>
        <v/>
      </c>
      <c r="BQ273" s="57" t="s">
        <v>0</v>
      </c>
      <c r="BR273" s="95" t="str">
        <f t="shared" si="270"/>
        <v/>
      </c>
      <c r="BS273" s="57" t="s">
        <v>0</v>
      </c>
      <c r="BT273" s="23" t="str">
        <f>IF(OR(BB273&lt;&gt;"NEMA",BR273&lt;&gt;""),"","SELECT '"&amp;BA273&amp;"',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3" s="57" t="s">
        <v>0</v>
      </c>
      <c r="BV273" s="172"/>
      <c r="BW273" s="172"/>
      <c r="BX273" s="172"/>
      <c r="BY273" s="57" t="s">
        <v>0</v>
      </c>
      <c r="BZ273" s="62" t="str">
        <f t="shared" si="271"/>
        <v/>
      </c>
      <c r="CA273" s="63" t="str">
        <f t="shared" si="306"/>
        <v/>
      </c>
      <c r="CB273" s="57" t="s">
        <v>0</v>
      </c>
      <c r="CC273" s="62" t="str">
        <f t="shared" si="272"/>
        <v/>
      </c>
      <c r="CD273" s="63" t="str">
        <f t="shared" si="307"/>
        <v/>
      </c>
      <c r="CE273" s="57" t="s">
        <v>0</v>
      </c>
      <c r="CF273" s="62" t="str">
        <f t="shared" si="273"/>
        <v/>
      </c>
      <c r="CG273" s="63" t="str">
        <f t="shared" si="308"/>
        <v/>
      </c>
      <c r="CH273" s="57" t="s">
        <v>0</v>
      </c>
      <c r="CI273" s="68" t="str">
        <f t="shared" si="309"/>
        <v/>
      </c>
      <c r="CJ273" s="86" t="str" cm="1">
        <f t="array" ref="CJ273">IF(CI273="","",INDEX(imePrezime_id,CI273,0))</f>
        <v/>
      </c>
      <c r="CK273" s="63" t="str">
        <f t="shared" si="274"/>
        <v/>
      </c>
      <c r="CL273" s="57" t="s">
        <v>0</v>
      </c>
      <c r="CM273" s="23" t="str">
        <f t="shared" si="275"/>
        <v/>
      </c>
      <c r="CN273" s="57" t="s">
        <v>0</v>
      </c>
      <c r="CO273" s="149"/>
      <c r="CP273" s="57" t="s">
        <v>0</v>
      </c>
      <c r="CQ273" s="62" t="str">
        <f t="shared" si="276"/>
        <v/>
      </c>
      <c r="CR273" s="86" t="str">
        <f>IF(CO273="","",MAX(CR$11:CR272)+1)</f>
        <v/>
      </c>
      <c r="CS273" s="63" t="str">
        <f t="shared" si="277"/>
        <v/>
      </c>
      <c r="CT273" s="57" t="s">
        <v>0</v>
      </c>
      <c r="CU273" s="23" t="str">
        <f t="shared" si="310"/>
        <v/>
      </c>
      <c r="CV273" s="57" t="s">
        <v>0</v>
      </c>
      <c r="CW273" s="72" t="str">
        <f>IF(AND(CG273="NEMA",CK273=""),MAX(CW$11:CW272)+1,"")</f>
        <v/>
      </c>
      <c r="CX273" t="s">
        <v>0</v>
      </c>
      <c r="CY273" s="152" t="str">
        <f t="shared" si="278"/>
        <v/>
      </c>
      <c r="CZ273" t="s">
        <v>0</v>
      </c>
      <c r="DA273" s="62" t="str">
        <f t="shared" si="279"/>
        <v/>
      </c>
      <c r="DB273" s="79" t="str">
        <f t="shared" si="280"/>
        <v/>
      </c>
      <c r="DC273" t="s">
        <v>0</v>
      </c>
      <c r="DD273" s="23" t="str">
        <f t="shared" si="311"/>
        <v/>
      </c>
      <c r="DE273" s="57" t="s">
        <v>0</v>
      </c>
      <c r="DF273" s="95" t="str">
        <f t="shared" si="281"/>
        <v/>
      </c>
      <c r="DG273" s="57" t="s">
        <v>0</v>
      </c>
      <c r="DH273" s="68" t="str">
        <f>IF(BZ273="","",MAX(DH$11:DH272)+1)</f>
        <v/>
      </c>
      <c r="DI273" s="86" t="str">
        <f t="shared" si="282"/>
        <v/>
      </c>
      <c r="DJ273" s="86" t="str">
        <f t="shared" si="312"/>
        <v/>
      </c>
      <c r="DK273" s="86" t="str">
        <f t="shared" si="283"/>
        <v/>
      </c>
      <c r="DL273" s="86" t="str">
        <f t="shared" si="284"/>
        <v/>
      </c>
      <c r="DM273" s="86" t="str">
        <f t="shared" si="285"/>
        <v/>
      </c>
      <c r="DN273" s="86" t="str">
        <f t="shared" si="313"/>
        <v/>
      </c>
      <c r="DO273" s="86"/>
      <c r="DP273" s="86"/>
      <c r="DQ273" s="86"/>
      <c r="DR273" s="63" t="e">
        <f>IF(#REF!="","",#REF!)</f>
        <v>#REF!</v>
      </c>
      <c r="DS273" s="57" t="s">
        <v>0</v>
      </c>
    </row>
    <row r="274" spans="1:123" x14ac:dyDescent="0.25">
      <c r="A274" t="s">
        <v>0</v>
      </c>
      <c r="B274" s="62" t="str">
        <f>IF(csv!E265="","",csv!S265)</f>
        <v/>
      </c>
      <c r="C274" s="36" t="s">
        <v>0</v>
      </c>
      <c r="D274" s="36" t="str">
        <f>IF(csv!E265="","",csv!E265)</f>
        <v/>
      </c>
      <c r="E274" s="36" t="str">
        <f>IF(csv!D265="","",csv!D265)</f>
        <v/>
      </c>
      <c r="F274" s="36" t="s">
        <v>0</v>
      </c>
      <c r="G274" s="86" t="str">
        <f>IF(csv!L265="","",csv!L265)</f>
        <v/>
      </c>
      <c r="H274" s="86" t="str">
        <f>IF(csv!M265="","",csv!M265)</f>
        <v/>
      </c>
      <c r="I274" s="36" t="s">
        <v>0</v>
      </c>
      <c r="J274" s="36" t="str">
        <f>IF(csv!O265="","",csv!O265)</f>
        <v/>
      </c>
      <c r="K274" s="36" t="str">
        <f>IF(csv!P265="","",csv!P265)</f>
        <v/>
      </c>
      <c r="L274" s="36" t="s">
        <v>0</v>
      </c>
      <c r="M274" s="79" t="str">
        <f>IF(csv!Q265="","",csv!Q265)</f>
        <v/>
      </c>
      <c r="N274" s="57" t="s">
        <v>0</v>
      </c>
      <c r="O274" s="62" t="str">
        <f>IF(csv!E265="","",csv!S265)</f>
        <v/>
      </c>
      <c r="P274" s="86" t="str">
        <f>IF(O274="","",IF(COUNTIF(O$11:O273,O274)=0,P273+1,P273))</f>
        <v/>
      </c>
      <c r="Q274" s="102" t="str">
        <f t="shared" si="260"/>
        <v/>
      </c>
      <c r="R274" s="103" t="str" cm="1">
        <f t="array" ref="R274">IF(S274="","",INDEX(natjecanjeStaze_naziv,MATCH(S274,natjecanjeStaze_stazaId,0)))</f>
        <v/>
      </c>
      <c r="S274" s="63" t="str">
        <f t="shared" si="261"/>
        <v/>
      </c>
      <c r="T274" s="57" t="s">
        <v>0</v>
      </c>
      <c r="U274" s="191" t="str">
        <f t="shared" si="262"/>
        <v/>
      </c>
      <c r="V274" s="57" t="s">
        <v>0</v>
      </c>
      <c r="W274" s="62" t="str">
        <f t="shared" si="286"/>
        <v/>
      </c>
      <c r="X274" s="86" t="str">
        <f t="shared" si="263"/>
        <v/>
      </c>
      <c r="Y274" s="36" t="str">
        <f t="shared" si="287"/>
        <v/>
      </c>
      <c r="Z274" s="79" t="str">
        <f>IF(Y274="","",MAX(Z$11:Z273)+1)</f>
        <v/>
      </c>
      <c r="AA274" s="57" t="s">
        <v>0</v>
      </c>
      <c r="AB274" s="149"/>
      <c r="AC274" s="57" t="s">
        <v>0</v>
      </c>
      <c r="AD274" s="23" t="str">
        <f t="shared" si="288"/>
        <v/>
      </c>
      <c r="AE274" s="57" t="s">
        <v>0</v>
      </c>
      <c r="AF274" s="191" t="str">
        <f t="shared" si="289"/>
        <v/>
      </c>
      <c r="AG274" s="57" t="s">
        <v>0</v>
      </c>
      <c r="AH274" s="62" t="str">
        <f t="shared" si="290"/>
        <v/>
      </c>
      <c r="AI274" s="36" t="str">
        <f t="shared" si="291"/>
        <v/>
      </c>
      <c r="AJ274" s="86" t="str">
        <f t="shared" si="264"/>
        <v/>
      </c>
      <c r="AK274" s="36" t="str" cm="1">
        <f t="array" ref="AK274">IF(AJ274="",""&amp;AI274,IF(AJ274="NEMA",AI274,INDEX(klub_naziv,MATCH(INDEX(klubAlias_klubId,AJ274),klub_id,0))))</f>
        <v/>
      </c>
      <c r="AL274" s="36" t="str" cm="1">
        <f t="array" ref="AL274">IFERROR(INDEX(registarNatjecatelji,CG274,4),"")</f>
        <v/>
      </c>
      <c r="AM274" s="105" t="str">
        <f t="shared" si="292"/>
        <v/>
      </c>
      <c r="AN274" s="79" t="str">
        <f t="shared" si="293"/>
        <v/>
      </c>
      <c r="AO274" s="57" t="s">
        <v>0</v>
      </c>
      <c r="AP274" s="95" t="str">
        <f>IF(AJ274&lt;&gt;"NEMA","",IF(IFERROR(MATCH(AI274,AI$11:AI273,0),0)&lt;&gt;0,"",AI274))</f>
        <v/>
      </c>
      <c r="AQ274" s="57" t="s">
        <v>0</v>
      </c>
      <c r="AR274" s="149"/>
      <c r="AS274" s="57" t="s">
        <v>0</v>
      </c>
      <c r="AT274" s="62" t="str">
        <f t="shared" si="294"/>
        <v/>
      </c>
      <c r="AU274" s="36" t="str">
        <f>IF(AT274="","",MAX(AU$11:AU273)+1)</f>
        <v/>
      </c>
      <c r="AV274" s="36" t="str">
        <f t="shared" si="295"/>
        <v/>
      </c>
      <c r="AW274" s="36" t="str">
        <f t="shared" si="296"/>
        <v/>
      </c>
      <c r="AX274" s="36" t="str">
        <f>IF(AR274="","",MAX(AX$11:AX273)+1)</f>
        <v/>
      </c>
      <c r="AY274" s="103" t="str">
        <f t="shared" si="297"/>
        <v/>
      </c>
      <c r="AZ274" s="79" t="str">
        <f t="shared" si="298"/>
        <v/>
      </c>
      <c r="BA274" s="57" t="s">
        <v>0</v>
      </c>
      <c r="BB274" s="23" t="str">
        <f t="shared" si="299"/>
        <v/>
      </c>
      <c r="BC274" s="57" t="s">
        <v>0</v>
      </c>
      <c r="BD274" s="191" t="str">
        <f t="shared" si="300"/>
        <v/>
      </c>
      <c r="BE274" s="57" t="s">
        <v>0</v>
      </c>
      <c r="BF274" s="68" t="str">
        <f t="shared" si="301"/>
        <v/>
      </c>
      <c r="BG274" s="102" t="str">
        <f t="shared" si="302"/>
        <v/>
      </c>
      <c r="BH274" s="238" t="str">
        <f t="shared" si="303"/>
        <v/>
      </c>
      <c r="BI274" s="239" t="str">
        <f t="shared" si="265"/>
        <v/>
      </c>
      <c r="BJ274" s="57" t="s">
        <v>0</v>
      </c>
      <c r="BK274" s="62" t="str">
        <f t="shared" si="304"/>
        <v/>
      </c>
      <c r="BL274" s="36" t="str">
        <f t="shared" si="305"/>
        <v/>
      </c>
      <c r="BM274" s="86" t="str">
        <f t="shared" si="266"/>
        <v/>
      </c>
      <c r="BN274" s="86" t="str">
        <f t="shared" si="267"/>
        <v/>
      </c>
      <c r="BO274" s="36" t="str">
        <f t="shared" si="268"/>
        <v/>
      </c>
      <c r="BP274" s="79" t="str">
        <f t="shared" si="269"/>
        <v/>
      </c>
      <c r="BQ274" s="57" t="s">
        <v>0</v>
      </c>
      <c r="BR274" s="95" t="str">
        <f t="shared" si="270"/>
        <v/>
      </c>
      <c r="BS274" s="57" t="s">
        <v>0</v>
      </c>
      <c r="BT274" s="23" t="str">
        <f>IF(OR(BB274&lt;&gt;"NEMA",BR274&lt;&gt;""),"","SELECT '"&amp;BA274&amp;"',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4" s="57" t="s">
        <v>0</v>
      </c>
      <c r="BV274" s="172"/>
      <c r="BW274" s="172"/>
      <c r="BX274" s="172"/>
      <c r="BY274" s="57" t="s">
        <v>0</v>
      </c>
      <c r="BZ274" s="62" t="str">
        <f t="shared" si="271"/>
        <v/>
      </c>
      <c r="CA274" s="63" t="str">
        <f t="shared" si="306"/>
        <v/>
      </c>
      <c r="CB274" s="57" t="s">
        <v>0</v>
      </c>
      <c r="CC274" s="62" t="str">
        <f t="shared" si="272"/>
        <v/>
      </c>
      <c r="CD274" s="63" t="str">
        <f t="shared" si="307"/>
        <v/>
      </c>
      <c r="CE274" s="57" t="s">
        <v>0</v>
      </c>
      <c r="CF274" s="62" t="str">
        <f t="shared" si="273"/>
        <v/>
      </c>
      <c r="CG274" s="63" t="str">
        <f t="shared" si="308"/>
        <v/>
      </c>
      <c r="CH274" s="57" t="s">
        <v>0</v>
      </c>
      <c r="CI274" s="68" t="str">
        <f t="shared" si="309"/>
        <v/>
      </c>
      <c r="CJ274" s="86" t="str" cm="1">
        <f t="array" ref="CJ274">IF(CI274="","",INDEX(imePrezime_id,CI274,0))</f>
        <v/>
      </c>
      <c r="CK274" s="63" t="str">
        <f t="shared" si="274"/>
        <v/>
      </c>
      <c r="CL274" s="57" t="s">
        <v>0</v>
      </c>
      <c r="CM274" s="23" t="str">
        <f t="shared" si="275"/>
        <v/>
      </c>
      <c r="CN274" s="57" t="s">
        <v>0</v>
      </c>
      <c r="CO274" s="149"/>
      <c r="CP274" s="57" t="s">
        <v>0</v>
      </c>
      <c r="CQ274" s="62" t="str">
        <f t="shared" si="276"/>
        <v/>
      </c>
      <c r="CR274" s="86" t="str">
        <f>IF(CO274="","",MAX(CR$11:CR273)+1)</f>
        <v/>
      </c>
      <c r="CS274" s="63" t="str">
        <f t="shared" si="277"/>
        <v/>
      </c>
      <c r="CT274" s="57" t="s">
        <v>0</v>
      </c>
      <c r="CU274" s="23" t="str">
        <f t="shared" si="310"/>
        <v/>
      </c>
      <c r="CV274" s="57" t="s">
        <v>0</v>
      </c>
      <c r="CW274" s="72" t="str">
        <f>IF(AND(CG274="NEMA",CK274=""),MAX(CW$11:CW273)+1,"")</f>
        <v/>
      </c>
      <c r="CX274" t="s">
        <v>0</v>
      </c>
      <c r="CY274" s="152" t="str">
        <f t="shared" si="278"/>
        <v/>
      </c>
      <c r="CZ274" t="s">
        <v>0</v>
      </c>
      <c r="DA274" s="62" t="str">
        <f t="shared" si="279"/>
        <v/>
      </c>
      <c r="DB274" s="79" t="str">
        <f t="shared" si="280"/>
        <v/>
      </c>
      <c r="DC274" t="s">
        <v>0</v>
      </c>
      <c r="DD274" s="23" t="str">
        <f t="shared" si="311"/>
        <v/>
      </c>
      <c r="DE274" s="57" t="s">
        <v>0</v>
      </c>
      <c r="DF274" s="95" t="str">
        <f t="shared" si="281"/>
        <v/>
      </c>
      <c r="DG274" s="57" t="s">
        <v>0</v>
      </c>
      <c r="DH274" s="68" t="str">
        <f>IF(BZ274="","",MAX(DH$11:DH273)+1)</f>
        <v/>
      </c>
      <c r="DI274" s="86" t="str">
        <f t="shared" si="282"/>
        <v/>
      </c>
      <c r="DJ274" s="86" t="str">
        <f t="shared" si="312"/>
        <v/>
      </c>
      <c r="DK274" s="86" t="str">
        <f t="shared" si="283"/>
        <v/>
      </c>
      <c r="DL274" s="86" t="str">
        <f t="shared" si="284"/>
        <v/>
      </c>
      <c r="DM274" s="86" t="str">
        <f t="shared" si="285"/>
        <v/>
      </c>
      <c r="DN274" s="86" t="str">
        <f t="shared" si="313"/>
        <v/>
      </c>
      <c r="DO274" s="86"/>
      <c r="DP274" s="86"/>
      <c r="DQ274" s="86"/>
      <c r="DR274" s="63" t="e">
        <f>IF(#REF!="","",#REF!)</f>
        <v>#REF!</v>
      </c>
      <c r="DS274" s="57" t="s">
        <v>0</v>
      </c>
    </row>
    <row r="275" spans="1:123" x14ac:dyDescent="0.25">
      <c r="A275" t="s">
        <v>0</v>
      </c>
      <c r="B275" s="62" t="str">
        <f>IF(csv!E266="","",csv!S266)</f>
        <v/>
      </c>
      <c r="C275" s="36" t="s">
        <v>0</v>
      </c>
      <c r="D275" s="36" t="str">
        <f>IF(csv!E266="","",csv!E266)</f>
        <v/>
      </c>
      <c r="E275" s="36" t="str">
        <f>IF(csv!D266="","",csv!D266)</f>
        <v/>
      </c>
      <c r="F275" s="36" t="s">
        <v>0</v>
      </c>
      <c r="G275" s="86" t="str">
        <f>IF(csv!L266="","",csv!L266)</f>
        <v/>
      </c>
      <c r="H275" s="86" t="str">
        <f>IF(csv!M266="","",csv!M266)</f>
        <v/>
      </c>
      <c r="I275" s="36" t="s">
        <v>0</v>
      </c>
      <c r="J275" s="36" t="str">
        <f>IF(csv!O266="","",csv!O266)</f>
        <v/>
      </c>
      <c r="K275" s="36" t="str">
        <f>IF(csv!P266="","",csv!P266)</f>
        <v/>
      </c>
      <c r="L275" s="36" t="s">
        <v>0</v>
      </c>
      <c r="M275" s="79" t="str">
        <f>IF(csv!Q266="","",csv!Q266)</f>
        <v/>
      </c>
      <c r="N275" s="57" t="s">
        <v>0</v>
      </c>
      <c r="O275" s="62" t="str">
        <f>IF(csv!E266="","",csv!S266)</f>
        <v/>
      </c>
      <c r="P275" s="86" t="str">
        <f>IF(O275="","",IF(COUNTIF(O$11:O274,O275)=0,P274+1,P274))</f>
        <v/>
      </c>
      <c r="Q275" s="102" t="str">
        <f t="shared" si="260"/>
        <v/>
      </c>
      <c r="R275" s="103" t="str" cm="1">
        <f t="array" ref="R275">IF(S275="","",INDEX(natjecanjeStaze_naziv,MATCH(S275,natjecanjeStaze_stazaId,0)))</f>
        <v/>
      </c>
      <c r="S275" s="63" t="str">
        <f t="shared" si="261"/>
        <v/>
      </c>
      <c r="T275" s="57" t="s">
        <v>0</v>
      </c>
      <c r="U275" s="191" t="str">
        <f t="shared" si="262"/>
        <v/>
      </c>
      <c r="V275" s="57" t="s">
        <v>0</v>
      </c>
      <c r="W275" s="62" t="str">
        <f t="shared" si="286"/>
        <v/>
      </c>
      <c r="X275" s="86" t="str">
        <f t="shared" si="263"/>
        <v/>
      </c>
      <c r="Y275" s="36" t="str">
        <f t="shared" si="287"/>
        <v/>
      </c>
      <c r="Z275" s="79" t="str">
        <f>IF(Y275="","",MAX(Z$11:Z274)+1)</f>
        <v/>
      </c>
      <c r="AA275" s="57" t="s">
        <v>0</v>
      </c>
      <c r="AB275" s="149"/>
      <c r="AC275" s="57" t="s">
        <v>0</v>
      </c>
      <c r="AD275" s="23" t="str">
        <f t="shared" si="288"/>
        <v/>
      </c>
      <c r="AE275" s="57" t="s">
        <v>0</v>
      </c>
      <c r="AF275" s="191" t="str">
        <f t="shared" si="289"/>
        <v/>
      </c>
      <c r="AG275" s="57" t="s">
        <v>0</v>
      </c>
      <c r="AH275" s="62" t="str">
        <f t="shared" si="290"/>
        <v/>
      </c>
      <c r="AI275" s="36" t="str">
        <f t="shared" si="291"/>
        <v/>
      </c>
      <c r="AJ275" s="86" t="str">
        <f t="shared" si="264"/>
        <v/>
      </c>
      <c r="AK275" s="36" t="str" cm="1">
        <f t="array" ref="AK275">IF(AJ275="",""&amp;AI275,IF(AJ275="NEMA",AI275,INDEX(klub_naziv,MATCH(INDEX(klubAlias_klubId,AJ275),klub_id,0))))</f>
        <v/>
      </c>
      <c r="AL275" s="36" t="str" cm="1">
        <f t="array" ref="AL275">IFERROR(INDEX(registarNatjecatelji,CG275,4),"")</f>
        <v/>
      </c>
      <c r="AM275" s="105" t="str">
        <f t="shared" si="292"/>
        <v/>
      </c>
      <c r="AN275" s="79" t="str">
        <f t="shared" si="293"/>
        <v/>
      </c>
      <c r="AO275" s="57" t="s">
        <v>0</v>
      </c>
      <c r="AP275" s="95" t="str">
        <f>IF(AJ275&lt;&gt;"NEMA","",IF(IFERROR(MATCH(AI275,AI$11:AI274,0),0)&lt;&gt;0,"",AI275))</f>
        <v/>
      </c>
      <c r="AQ275" s="57" t="s">
        <v>0</v>
      </c>
      <c r="AR275" s="149"/>
      <c r="AS275" s="57" t="s">
        <v>0</v>
      </c>
      <c r="AT275" s="62" t="str">
        <f t="shared" si="294"/>
        <v/>
      </c>
      <c r="AU275" s="36" t="str">
        <f>IF(AT275="","",MAX(AU$11:AU274)+1)</f>
        <v/>
      </c>
      <c r="AV275" s="36" t="str">
        <f t="shared" si="295"/>
        <v/>
      </c>
      <c r="AW275" s="36" t="str">
        <f t="shared" si="296"/>
        <v/>
      </c>
      <c r="AX275" s="36" t="str">
        <f>IF(AR275="","",MAX(AX$11:AX274)+1)</f>
        <v/>
      </c>
      <c r="AY275" s="103" t="str">
        <f t="shared" si="297"/>
        <v/>
      </c>
      <c r="AZ275" s="79" t="str">
        <f t="shared" si="298"/>
        <v/>
      </c>
      <c r="BA275" s="57" t="s">
        <v>0</v>
      </c>
      <c r="BB275" s="23" t="str">
        <f t="shared" si="299"/>
        <v/>
      </c>
      <c r="BC275" s="57" t="s">
        <v>0</v>
      </c>
      <c r="BD275" s="191" t="str">
        <f t="shared" si="300"/>
        <v/>
      </c>
      <c r="BE275" s="57" t="s">
        <v>0</v>
      </c>
      <c r="BF275" s="68" t="str">
        <f t="shared" si="301"/>
        <v/>
      </c>
      <c r="BG275" s="102" t="str">
        <f t="shared" si="302"/>
        <v/>
      </c>
      <c r="BH275" s="238" t="str">
        <f t="shared" si="303"/>
        <v/>
      </c>
      <c r="BI275" s="239" t="str">
        <f t="shared" si="265"/>
        <v/>
      </c>
      <c r="BJ275" s="57" t="s">
        <v>0</v>
      </c>
      <c r="BK275" s="62" t="str">
        <f t="shared" si="304"/>
        <v/>
      </c>
      <c r="BL275" s="36" t="str">
        <f t="shared" si="305"/>
        <v/>
      </c>
      <c r="BM275" s="86" t="str">
        <f t="shared" si="266"/>
        <v/>
      </c>
      <c r="BN275" s="86" t="str">
        <f t="shared" si="267"/>
        <v/>
      </c>
      <c r="BO275" s="36" t="str">
        <f t="shared" si="268"/>
        <v/>
      </c>
      <c r="BP275" s="79" t="str">
        <f t="shared" si="269"/>
        <v/>
      </c>
      <c r="BQ275" s="57" t="s">
        <v>0</v>
      </c>
      <c r="BR275" s="95" t="str">
        <f t="shared" si="270"/>
        <v/>
      </c>
      <c r="BS275" s="57" t="s">
        <v>0</v>
      </c>
      <c r="BT275" s="23" t="str">
        <f>IF(OR(BB275&lt;&gt;"NEMA",BR275&lt;&gt;""),"","SELECT '"&amp;BA275&amp;"',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5" s="57" t="s">
        <v>0</v>
      </c>
      <c r="BV275" s="172"/>
      <c r="BW275" s="172"/>
      <c r="BX275" s="172"/>
      <c r="BY275" s="57" t="s">
        <v>0</v>
      </c>
      <c r="BZ275" s="62" t="str">
        <f t="shared" si="271"/>
        <v/>
      </c>
      <c r="CA275" s="63" t="str">
        <f t="shared" si="306"/>
        <v/>
      </c>
      <c r="CB275" s="57" t="s">
        <v>0</v>
      </c>
      <c r="CC275" s="62" t="str">
        <f t="shared" si="272"/>
        <v/>
      </c>
      <c r="CD275" s="63" t="str">
        <f t="shared" si="307"/>
        <v/>
      </c>
      <c r="CE275" s="57" t="s">
        <v>0</v>
      </c>
      <c r="CF275" s="62" t="str">
        <f t="shared" si="273"/>
        <v/>
      </c>
      <c r="CG275" s="63" t="str">
        <f t="shared" si="308"/>
        <v/>
      </c>
      <c r="CH275" s="57" t="s">
        <v>0</v>
      </c>
      <c r="CI275" s="68" t="str">
        <f t="shared" si="309"/>
        <v/>
      </c>
      <c r="CJ275" s="86" t="str" cm="1">
        <f t="array" ref="CJ275">IF(CI275="","",INDEX(imePrezime_id,CI275,0))</f>
        <v/>
      </c>
      <c r="CK275" s="63" t="str">
        <f t="shared" si="274"/>
        <v/>
      </c>
      <c r="CL275" s="57" t="s">
        <v>0</v>
      </c>
      <c r="CM275" s="23" t="str">
        <f t="shared" si="275"/>
        <v/>
      </c>
      <c r="CN275" s="57" t="s">
        <v>0</v>
      </c>
      <c r="CO275" s="149"/>
      <c r="CP275" s="57" t="s">
        <v>0</v>
      </c>
      <c r="CQ275" s="62" t="str">
        <f t="shared" si="276"/>
        <v/>
      </c>
      <c r="CR275" s="86" t="str">
        <f>IF(CO275="","",MAX(CR$11:CR274)+1)</f>
        <v/>
      </c>
      <c r="CS275" s="63" t="str">
        <f t="shared" si="277"/>
        <v/>
      </c>
      <c r="CT275" s="57" t="s">
        <v>0</v>
      </c>
      <c r="CU275" s="23" t="str">
        <f t="shared" si="310"/>
        <v/>
      </c>
      <c r="CV275" s="57" t="s">
        <v>0</v>
      </c>
      <c r="CW275" s="72" t="str">
        <f>IF(AND(CG275="NEMA",CK275=""),MAX(CW$11:CW274)+1,"")</f>
        <v/>
      </c>
      <c r="CX275" t="s">
        <v>0</v>
      </c>
      <c r="CY275" s="152" t="str">
        <f t="shared" si="278"/>
        <v/>
      </c>
      <c r="CZ275" t="s">
        <v>0</v>
      </c>
      <c r="DA275" s="62" t="str">
        <f t="shared" si="279"/>
        <v/>
      </c>
      <c r="DB275" s="79" t="str">
        <f t="shared" si="280"/>
        <v/>
      </c>
      <c r="DC275" t="s">
        <v>0</v>
      </c>
      <c r="DD275" s="23" t="str">
        <f t="shared" si="311"/>
        <v/>
      </c>
      <c r="DE275" s="57" t="s">
        <v>0</v>
      </c>
      <c r="DF275" s="95" t="str">
        <f t="shared" si="281"/>
        <v/>
      </c>
      <c r="DG275" s="57" t="s">
        <v>0</v>
      </c>
      <c r="DH275" s="68" t="str">
        <f>IF(BZ275="","",MAX(DH$11:DH274)+1)</f>
        <v/>
      </c>
      <c r="DI275" s="86" t="str">
        <f t="shared" si="282"/>
        <v/>
      </c>
      <c r="DJ275" s="86" t="str">
        <f t="shared" si="312"/>
        <v/>
      </c>
      <c r="DK275" s="86" t="str">
        <f t="shared" si="283"/>
        <v/>
      </c>
      <c r="DL275" s="86" t="str">
        <f t="shared" si="284"/>
        <v/>
      </c>
      <c r="DM275" s="86" t="str">
        <f t="shared" si="285"/>
        <v/>
      </c>
      <c r="DN275" s="86" t="str">
        <f t="shared" si="313"/>
        <v/>
      </c>
      <c r="DO275" s="86"/>
      <c r="DP275" s="86"/>
      <c r="DQ275" s="86"/>
      <c r="DR275" s="63" t="e">
        <f>IF(#REF!="","",#REF!)</f>
        <v>#REF!</v>
      </c>
      <c r="DS275" s="57" t="s">
        <v>0</v>
      </c>
    </row>
    <row r="276" spans="1:123" x14ac:dyDescent="0.25">
      <c r="A276" t="s">
        <v>0</v>
      </c>
      <c r="B276" s="62" t="str">
        <f>IF(csv!E267="","",csv!S267)</f>
        <v/>
      </c>
      <c r="C276" s="36" t="s">
        <v>0</v>
      </c>
      <c r="D276" s="36" t="str">
        <f>IF(csv!E267="","",csv!E267)</f>
        <v/>
      </c>
      <c r="E276" s="36" t="str">
        <f>IF(csv!D267="","",csv!D267)</f>
        <v/>
      </c>
      <c r="F276" s="36" t="s">
        <v>0</v>
      </c>
      <c r="G276" s="86" t="str">
        <f>IF(csv!L267="","",csv!L267)</f>
        <v/>
      </c>
      <c r="H276" s="86" t="str">
        <f>IF(csv!M267="","",csv!M267)</f>
        <v/>
      </c>
      <c r="I276" s="36" t="s">
        <v>0</v>
      </c>
      <c r="J276" s="36" t="str">
        <f>IF(csv!O267="","",csv!O267)</f>
        <v/>
      </c>
      <c r="K276" s="36" t="str">
        <f>IF(csv!P267="","",csv!P267)</f>
        <v/>
      </c>
      <c r="L276" s="36" t="s">
        <v>0</v>
      </c>
      <c r="M276" s="79" t="str">
        <f>IF(csv!Q267="","",csv!Q267)</f>
        <v/>
      </c>
      <c r="N276" s="57" t="s">
        <v>0</v>
      </c>
      <c r="O276" s="62" t="str">
        <f>IF(csv!E267="","",csv!S267)</f>
        <v/>
      </c>
      <c r="P276" s="86" t="str">
        <f>IF(O276="","",IF(COUNTIF(O$11:O275,O276)=0,P275+1,P275))</f>
        <v/>
      </c>
      <c r="Q276" s="102" t="str">
        <f t="shared" si="260"/>
        <v/>
      </c>
      <c r="R276" s="103" t="str" cm="1">
        <f t="array" ref="R276">IF(S276="","",INDEX(natjecanjeStaze_naziv,MATCH(S276,natjecanjeStaze_stazaId,0)))</f>
        <v/>
      </c>
      <c r="S276" s="63" t="str">
        <f t="shared" si="261"/>
        <v/>
      </c>
      <c r="T276" s="57" t="s">
        <v>0</v>
      </c>
      <c r="U276" s="191" t="str">
        <f t="shared" si="262"/>
        <v/>
      </c>
      <c r="V276" s="57" t="s">
        <v>0</v>
      </c>
      <c r="W276" s="62" t="str">
        <f t="shared" si="286"/>
        <v/>
      </c>
      <c r="X276" s="86" t="str">
        <f t="shared" si="263"/>
        <v/>
      </c>
      <c r="Y276" s="36" t="str">
        <f t="shared" si="287"/>
        <v/>
      </c>
      <c r="Z276" s="79" t="str">
        <f>IF(Y276="","",MAX(Z$11:Z275)+1)</f>
        <v/>
      </c>
      <c r="AA276" s="57" t="s">
        <v>0</v>
      </c>
      <c r="AB276" s="149"/>
      <c r="AC276" s="57" t="s">
        <v>0</v>
      </c>
      <c r="AD276" s="23" t="str">
        <f t="shared" si="288"/>
        <v/>
      </c>
      <c r="AE276" s="57" t="s">
        <v>0</v>
      </c>
      <c r="AF276" s="191" t="str">
        <f t="shared" si="289"/>
        <v/>
      </c>
      <c r="AG276" s="57" t="s">
        <v>0</v>
      </c>
      <c r="AH276" s="62" t="str">
        <f t="shared" si="290"/>
        <v/>
      </c>
      <c r="AI276" s="36" t="str">
        <f t="shared" si="291"/>
        <v/>
      </c>
      <c r="AJ276" s="86" t="str">
        <f t="shared" si="264"/>
        <v/>
      </c>
      <c r="AK276" s="36" t="str" cm="1">
        <f t="array" ref="AK276">IF(AJ276="",""&amp;AI276,IF(AJ276="NEMA",AI276,INDEX(klub_naziv,MATCH(INDEX(klubAlias_klubId,AJ276),klub_id,0))))</f>
        <v/>
      </c>
      <c r="AL276" s="36" t="str" cm="1">
        <f t="array" ref="AL276">IFERROR(INDEX(registarNatjecatelji,CG276,4),"")</f>
        <v/>
      </c>
      <c r="AM276" s="105" t="str">
        <f t="shared" si="292"/>
        <v/>
      </c>
      <c r="AN276" s="79" t="str">
        <f t="shared" si="293"/>
        <v/>
      </c>
      <c r="AO276" s="57" t="s">
        <v>0</v>
      </c>
      <c r="AP276" s="95" t="str">
        <f>IF(AJ276&lt;&gt;"NEMA","",IF(IFERROR(MATCH(AI276,AI$11:AI275,0),0)&lt;&gt;0,"",AI276))</f>
        <v/>
      </c>
      <c r="AQ276" s="57" t="s">
        <v>0</v>
      </c>
      <c r="AR276" s="149"/>
      <c r="AS276" s="57" t="s">
        <v>0</v>
      </c>
      <c r="AT276" s="62" t="str">
        <f t="shared" si="294"/>
        <v/>
      </c>
      <c r="AU276" s="36" t="str">
        <f>IF(AT276="","",MAX(AU$11:AU275)+1)</f>
        <v/>
      </c>
      <c r="AV276" s="36" t="str">
        <f t="shared" si="295"/>
        <v/>
      </c>
      <c r="AW276" s="36" t="str">
        <f t="shared" si="296"/>
        <v/>
      </c>
      <c r="AX276" s="36" t="str">
        <f>IF(AR276="","",MAX(AX$11:AX275)+1)</f>
        <v/>
      </c>
      <c r="AY276" s="103" t="str">
        <f t="shared" si="297"/>
        <v/>
      </c>
      <c r="AZ276" s="79" t="str">
        <f t="shared" si="298"/>
        <v/>
      </c>
      <c r="BA276" s="57" t="s">
        <v>0</v>
      </c>
      <c r="BB276" s="23" t="str">
        <f t="shared" si="299"/>
        <v/>
      </c>
      <c r="BC276" s="57" t="s">
        <v>0</v>
      </c>
      <c r="BD276" s="191" t="str">
        <f t="shared" si="300"/>
        <v/>
      </c>
      <c r="BE276" s="57" t="s">
        <v>0</v>
      </c>
      <c r="BF276" s="68" t="str">
        <f t="shared" si="301"/>
        <v/>
      </c>
      <c r="BG276" s="102" t="str">
        <f t="shared" si="302"/>
        <v/>
      </c>
      <c r="BH276" s="238" t="str">
        <f t="shared" si="303"/>
        <v/>
      </c>
      <c r="BI276" s="239" t="str">
        <f t="shared" si="265"/>
        <v/>
      </c>
      <c r="BJ276" s="57" t="s">
        <v>0</v>
      </c>
      <c r="BK276" s="62" t="str">
        <f t="shared" si="304"/>
        <v/>
      </c>
      <c r="BL276" s="36" t="str">
        <f t="shared" si="305"/>
        <v/>
      </c>
      <c r="BM276" s="86" t="str">
        <f t="shared" si="266"/>
        <v/>
      </c>
      <c r="BN276" s="86" t="str">
        <f t="shared" si="267"/>
        <v/>
      </c>
      <c r="BO276" s="36" t="str">
        <f t="shared" si="268"/>
        <v/>
      </c>
      <c r="BP276" s="79" t="str">
        <f t="shared" si="269"/>
        <v/>
      </c>
      <c r="BQ276" s="57" t="s">
        <v>0</v>
      </c>
      <c r="BR276" s="95" t="str">
        <f t="shared" si="270"/>
        <v/>
      </c>
      <c r="BS276" s="57" t="s">
        <v>0</v>
      </c>
      <c r="BT276" s="23" t="str">
        <f>IF(OR(BB276&lt;&gt;"NEMA",BR276&lt;&gt;""),"","SELECT '"&amp;BA276&amp;"',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6" s="57" t="s">
        <v>0</v>
      </c>
      <c r="BV276" s="172"/>
      <c r="BW276" s="172"/>
      <c r="BX276" s="172"/>
      <c r="BY276" s="57" t="s">
        <v>0</v>
      </c>
      <c r="BZ276" s="62" t="str">
        <f t="shared" si="271"/>
        <v/>
      </c>
      <c r="CA276" s="63" t="str">
        <f t="shared" si="306"/>
        <v/>
      </c>
      <c r="CB276" s="57" t="s">
        <v>0</v>
      </c>
      <c r="CC276" s="62" t="str">
        <f t="shared" si="272"/>
        <v/>
      </c>
      <c r="CD276" s="63" t="str">
        <f t="shared" si="307"/>
        <v/>
      </c>
      <c r="CE276" s="57" t="s">
        <v>0</v>
      </c>
      <c r="CF276" s="62" t="str">
        <f t="shared" si="273"/>
        <v/>
      </c>
      <c r="CG276" s="63" t="str">
        <f t="shared" si="308"/>
        <v/>
      </c>
      <c r="CH276" s="57" t="s">
        <v>0</v>
      </c>
      <c r="CI276" s="68" t="str">
        <f t="shared" si="309"/>
        <v/>
      </c>
      <c r="CJ276" s="86" t="str" cm="1">
        <f t="array" ref="CJ276">IF(CI276="","",INDEX(imePrezime_id,CI276,0))</f>
        <v/>
      </c>
      <c r="CK276" s="63" t="str">
        <f t="shared" si="274"/>
        <v/>
      </c>
      <c r="CL276" s="57" t="s">
        <v>0</v>
      </c>
      <c r="CM276" s="23" t="str">
        <f t="shared" si="275"/>
        <v/>
      </c>
      <c r="CN276" s="57" t="s">
        <v>0</v>
      </c>
      <c r="CO276" s="149"/>
      <c r="CP276" s="57" t="s">
        <v>0</v>
      </c>
      <c r="CQ276" s="62" t="str">
        <f t="shared" si="276"/>
        <v/>
      </c>
      <c r="CR276" s="86" t="str">
        <f>IF(CO276="","",MAX(CR$11:CR275)+1)</f>
        <v/>
      </c>
      <c r="CS276" s="63" t="str">
        <f t="shared" si="277"/>
        <v/>
      </c>
      <c r="CT276" s="57" t="s">
        <v>0</v>
      </c>
      <c r="CU276" s="23" t="str">
        <f t="shared" si="310"/>
        <v/>
      </c>
      <c r="CV276" s="57" t="s">
        <v>0</v>
      </c>
      <c r="CW276" s="72" t="str">
        <f>IF(AND(CG276="NEMA",CK276=""),MAX(CW$11:CW275)+1,"")</f>
        <v/>
      </c>
      <c r="CX276" t="s">
        <v>0</v>
      </c>
      <c r="CY276" s="152" t="str">
        <f t="shared" si="278"/>
        <v/>
      </c>
      <c r="CZ276" t="s">
        <v>0</v>
      </c>
      <c r="DA276" s="62" t="str">
        <f t="shared" si="279"/>
        <v/>
      </c>
      <c r="DB276" s="79" t="str">
        <f t="shared" si="280"/>
        <v/>
      </c>
      <c r="DC276" t="s">
        <v>0</v>
      </c>
      <c r="DD276" s="23" t="str">
        <f t="shared" si="311"/>
        <v/>
      </c>
      <c r="DE276" s="57" t="s">
        <v>0</v>
      </c>
      <c r="DF276" s="95" t="str">
        <f t="shared" si="281"/>
        <v/>
      </c>
      <c r="DG276" s="57" t="s">
        <v>0</v>
      </c>
      <c r="DH276" s="68" t="str">
        <f>IF(BZ276="","",MAX(DH$11:DH275)+1)</f>
        <v/>
      </c>
      <c r="DI276" s="86" t="str">
        <f t="shared" si="282"/>
        <v/>
      </c>
      <c r="DJ276" s="86" t="str">
        <f t="shared" si="312"/>
        <v/>
      </c>
      <c r="DK276" s="86" t="str">
        <f t="shared" si="283"/>
        <v/>
      </c>
      <c r="DL276" s="86" t="str">
        <f t="shared" si="284"/>
        <v/>
      </c>
      <c r="DM276" s="86" t="str">
        <f t="shared" si="285"/>
        <v/>
      </c>
      <c r="DN276" s="86" t="str">
        <f t="shared" si="313"/>
        <v/>
      </c>
      <c r="DO276" s="86"/>
      <c r="DP276" s="86"/>
      <c r="DQ276" s="86"/>
      <c r="DR276" s="63" t="e">
        <f>IF(#REF!="","",#REF!)</f>
        <v>#REF!</v>
      </c>
      <c r="DS276" s="57" t="s">
        <v>0</v>
      </c>
    </row>
    <row r="277" spans="1:123" x14ac:dyDescent="0.25">
      <c r="A277" t="s">
        <v>0</v>
      </c>
      <c r="B277" s="62" t="str">
        <f>IF(csv!E268="","",csv!S268)</f>
        <v/>
      </c>
      <c r="C277" s="36" t="s">
        <v>0</v>
      </c>
      <c r="D277" s="36" t="str">
        <f>IF(csv!E268="","",csv!E268)</f>
        <v/>
      </c>
      <c r="E277" s="36" t="str">
        <f>IF(csv!D268="","",csv!D268)</f>
        <v/>
      </c>
      <c r="F277" s="36" t="s">
        <v>0</v>
      </c>
      <c r="G277" s="86" t="str">
        <f>IF(csv!L268="","",csv!L268)</f>
        <v/>
      </c>
      <c r="H277" s="86" t="str">
        <f>IF(csv!M268="","",csv!M268)</f>
        <v/>
      </c>
      <c r="I277" s="36" t="s">
        <v>0</v>
      </c>
      <c r="J277" s="36" t="str">
        <f>IF(csv!O268="","",csv!O268)</f>
        <v/>
      </c>
      <c r="K277" s="36" t="str">
        <f>IF(csv!P268="","",csv!P268)</f>
        <v/>
      </c>
      <c r="L277" s="36" t="s">
        <v>0</v>
      </c>
      <c r="M277" s="79" t="str">
        <f>IF(csv!Q268="","",csv!Q268)</f>
        <v/>
      </c>
      <c r="N277" s="57" t="s">
        <v>0</v>
      </c>
      <c r="O277" s="62" t="str">
        <f>IF(csv!E268="","",csv!S268)</f>
        <v/>
      </c>
      <c r="P277" s="86" t="str">
        <f>IF(O277="","",IF(COUNTIF(O$11:O276,O277)=0,P276+1,P276))</f>
        <v/>
      </c>
      <c r="Q277" s="102" t="str">
        <f t="shared" si="260"/>
        <v/>
      </c>
      <c r="R277" s="103" t="str" cm="1">
        <f t="array" ref="R277">IF(S277="","",INDEX(natjecanjeStaze_naziv,MATCH(S277,natjecanjeStaze_stazaId,0)))</f>
        <v/>
      </c>
      <c r="S277" s="63" t="str">
        <f t="shared" si="261"/>
        <v/>
      </c>
      <c r="T277" s="57" t="s">
        <v>0</v>
      </c>
      <c r="U277" s="191" t="str">
        <f t="shared" si="262"/>
        <v/>
      </c>
      <c r="V277" s="57" t="s">
        <v>0</v>
      </c>
      <c r="W277" s="62" t="str">
        <f t="shared" si="286"/>
        <v/>
      </c>
      <c r="X277" s="86" t="str">
        <f t="shared" si="263"/>
        <v/>
      </c>
      <c r="Y277" s="36" t="str">
        <f t="shared" si="287"/>
        <v/>
      </c>
      <c r="Z277" s="79" t="str">
        <f>IF(Y277="","",MAX(Z$11:Z276)+1)</f>
        <v/>
      </c>
      <c r="AA277" s="57" t="s">
        <v>0</v>
      </c>
      <c r="AB277" s="149"/>
      <c r="AC277" s="57" t="s">
        <v>0</v>
      </c>
      <c r="AD277" s="23" t="str">
        <f t="shared" si="288"/>
        <v/>
      </c>
      <c r="AE277" s="57" t="s">
        <v>0</v>
      </c>
      <c r="AF277" s="191" t="str">
        <f t="shared" si="289"/>
        <v/>
      </c>
      <c r="AG277" s="57" t="s">
        <v>0</v>
      </c>
      <c r="AH277" s="62" t="str">
        <f t="shared" si="290"/>
        <v/>
      </c>
      <c r="AI277" s="36" t="str">
        <f t="shared" si="291"/>
        <v/>
      </c>
      <c r="AJ277" s="86" t="str">
        <f t="shared" si="264"/>
        <v/>
      </c>
      <c r="AK277" s="36" t="str" cm="1">
        <f t="array" ref="AK277">IF(AJ277="",""&amp;AI277,IF(AJ277="NEMA",AI277,INDEX(klub_naziv,MATCH(INDEX(klubAlias_klubId,AJ277),klub_id,0))))</f>
        <v/>
      </c>
      <c r="AL277" s="36" t="str" cm="1">
        <f t="array" ref="AL277">IFERROR(INDEX(registarNatjecatelji,CG277,4),"")</f>
        <v/>
      </c>
      <c r="AM277" s="105" t="str">
        <f t="shared" si="292"/>
        <v/>
      </c>
      <c r="AN277" s="79" t="str">
        <f t="shared" si="293"/>
        <v/>
      </c>
      <c r="AO277" s="57" t="s">
        <v>0</v>
      </c>
      <c r="AP277" s="95" t="str">
        <f>IF(AJ277&lt;&gt;"NEMA","",IF(IFERROR(MATCH(AI277,AI$11:AI276,0),0)&lt;&gt;0,"",AI277))</f>
        <v/>
      </c>
      <c r="AQ277" s="57" t="s">
        <v>0</v>
      </c>
      <c r="AR277" s="149"/>
      <c r="AS277" s="57" t="s">
        <v>0</v>
      </c>
      <c r="AT277" s="62" t="str">
        <f t="shared" si="294"/>
        <v/>
      </c>
      <c r="AU277" s="36" t="str">
        <f>IF(AT277="","",MAX(AU$11:AU276)+1)</f>
        <v/>
      </c>
      <c r="AV277" s="36" t="str">
        <f t="shared" si="295"/>
        <v/>
      </c>
      <c r="AW277" s="36" t="str">
        <f t="shared" si="296"/>
        <v/>
      </c>
      <c r="AX277" s="36" t="str">
        <f>IF(AR277="","",MAX(AX$11:AX276)+1)</f>
        <v/>
      </c>
      <c r="AY277" s="103" t="str">
        <f t="shared" si="297"/>
        <v/>
      </c>
      <c r="AZ277" s="79" t="str">
        <f t="shared" si="298"/>
        <v/>
      </c>
      <c r="BA277" s="57" t="s">
        <v>0</v>
      </c>
      <c r="BB277" s="23" t="str">
        <f t="shared" si="299"/>
        <v/>
      </c>
      <c r="BC277" s="57" t="s">
        <v>0</v>
      </c>
      <c r="BD277" s="191" t="str">
        <f t="shared" si="300"/>
        <v/>
      </c>
      <c r="BE277" s="57" t="s">
        <v>0</v>
      </c>
      <c r="BF277" s="68" t="str">
        <f t="shared" si="301"/>
        <v/>
      </c>
      <c r="BG277" s="102" t="str">
        <f t="shared" si="302"/>
        <v/>
      </c>
      <c r="BH277" s="238" t="str">
        <f t="shared" si="303"/>
        <v/>
      </c>
      <c r="BI277" s="239" t="str">
        <f t="shared" si="265"/>
        <v/>
      </c>
      <c r="BJ277" s="57" t="s">
        <v>0</v>
      </c>
      <c r="BK277" s="62" t="str">
        <f t="shared" si="304"/>
        <v/>
      </c>
      <c r="BL277" s="36" t="str">
        <f t="shared" si="305"/>
        <v/>
      </c>
      <c r="BM277" s="86" t="str">
        <f t="shared" si="266"/>
        <v/>
      </c>
      <c r="BN277" s="86" t="str">
        <f t="shared" si="267"/>
        <v/>
      </c>
      <c r="BO277" s="36" t="str">
        <f t="shared" si="268"/>
        <v/>
      </c>
      <c r="BP277" s="79" t="str">
        <f t="shared" si="269"/>
        <v/>
      </c>
      <c r="BQ277" s="57" t="s">
        <v>0</v>
      </c>
      <c r="BR277" s="95" t="str">
        <f t="shared" si="270"/>
        <v/>
      </c>
      <c r="BS277" s="57" t="s">
        <v>0</v>
      </c>
      <c r="BT277" s="23" t="str">
        <f>IF(OR(BB277&lt;&gt;"NEMA",BR277&lt;&gt;""),"","SELECT '"&amp;BA277&amp;"',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7" s="57" t="s">
        <v>0</v>
      </c>
      <c r="BV277" s="172"/>
      <c r="BW277" s="172"/>
      <c r="BX277" s="172"/>
      <c r="BY277" s="57" t="s">
        <v>0</v>
      </c>
      <c r="BZ277" s="62" t="str">
        <f t="shared" si="271"/>
        <v/>
      </c>
      <c r="CA277" s="63" t="str">
        <f t="shared" si="306"/>
        <v/>
      </c>
      <c r="CB277" s="57" t="s">
        <v>0</v>
      </c>
      <c r="CC277" s="62" t="str">
        <f t="shared" si="272"/>
        <v/>
      </c>
      <c r="CD277" s="63" t="str">
        <f t="shared" si="307"/>
        <v/>
      </c>
      <c r="CE277" s="57" t="s">
        <v>0</v>
      </c>
      <c r="CF277" s="62" t="str">
        <f t="shared" si="273"/>
        <v/>
      </c>
      <c r="CG277" s="63" t="str">
        <f t="shared" si="308"/>
        <v/>
      </c>
      <c r="CH277" s="57" t="s">
        <v>0</v>
      </c>
      <c r="CI277" s="68" t="str">
        <f t="shared" si="309"/>
        <v/>
      </c>
      <c r="CJ277" s="86" t="str" cm="1">
        <f t="array" ref="CJ277">IF(CI277="","",INDEX(imePrezime_id,CI277,0))</f>
        <v/>
      </c>
      <c r="CK277" s="63" t="str">
        <f t="shared" si="274"/>
        <v/>
      </c>
      <c r="CL277" s="57" t="s">
        <v>0</v>
      </c>
      <c r="CM277" s="23" t="str">
        <f t="shared" si="275"/>
        <v/>
      </c>
      <c r="CN277" s="57" t="s">
        <v>0</v>
      </c>
      <c r="CO277" s="149"/>
      <c r="CP277" s="57" t="s">
        <v>0</v>
      </c>
      <c r="CQ277" s="62" t="str">
        <f t="shared" si="276"/>
        <v/>
      </c>
      <c r="CR277" s="86" t="str">
        <f>IF(CO277="","",MAX(CR$11:CR276)+1)</f>
        <v/>
      </c>
      <c r="CS277" s="63" t="str">
        <f t="shared" si="277"/>
        <v/>
      </c>
      <c r="CT277" s="57" t="s">
        <v>0</v>
      </c>
      <c r="CU277" s="23" t="str">
        <f t="shared" si="310"/>
        <v/>
      </c>
      <c r="CV277" s="57" t="s">
        <v>0</v>
      </c>
      <c r="CW277" s="72" t="str">
        <f>IF(AND(CG277="NEMA",CK277=""),MAX(CW$11:CW276)+1,"")</f>
        <v/>
      </c>
      <c r="CX277" t="s">
        <v>0</v>
      </c>
      <c r="CY277" s="152" t="str">
        <f t="shared" si="278"/>
        <v/>
      </c>
      <c r="CZ277" t="s">
        <v>0</v>
      </c>
      <c r="DA277" s="62" t="str">
        <f t="shared" si="279"/>
        <v/>
      </c>
      <c r="DB277" s="79" t="str">
        <f t="shared" si="280"/>
        <v/>
      </c>
      <c r="DC277" t="s">
        <v>0</v>
      </c>
      <c r="DD277" s="23" t="str">
        <f t="shared" si="311"/>
        <v/>
      </c>
      <c r="DE277" s="57" t="s">
        <v>0</v>
      </c>
      <c r="DF277" s="95" t="str">
        <f t="shared" si="281"/>
        <v/>
      </c>
      <c r="DG277" s="57" t="s">
        <v>0</v>
      </c>
      <c r="DH277" s="68" t="str">
        <f>IF(BZ277="","",MAX(DH$11:DH276)+1)</f>
        <v/>
      </c>
      <c r="DI277" s="86" t="str">
        <f t="shared" si="282"/>
        <v/>
      </c>
      <c r="DJ277" s="86" t="str">
        <f t="shared" si="312"/>
        <v/>
      </c>
      <c r="DK277" s="86" t="str">
        <f t="shared" si="283"/>
        <v/>
      </c>
      <c r="DL277" s="86" t="str">
        <f t="shared" si="284"/>
        <v/>
      </c>
      <c r="DM277" s="86" t="str">
        <f t="shared" si="285"/>
        <v/>
      </c>
      <c r="DN277" s="86" t="str">
        <f t="shared" si="313"/>
        <v/>
      </c>
      <c r="DO277" s="86"/>
      <c r="DP277" s="86"/>
      <c r="DQ277" s="86"/>
      <c r="DR277" s="63" t="e">
        <f>IF(#REF!="","",#REF!)</f>
        <v>#REF!</v>
      </c>
      <c r="DS277" s="57" t="s">
        <v>0</v>
      </c>
    </row>
    <row r="278" spans="1:123" x14ac:dyDescent="0.25">
      <c r="A278" t="s">
        <v>0</v>
      </c>
      <c r="B278" s="62" t="str">
        <f>IF(csv!E269="","",csv!S269)</f>
        <v/>
      </c>
      <c r="C278" s="36" t="s">
        <v>0</v>
      </c>
      <c r="D278" s="36" t="str">
        <f>IF(csv!E269="","",csv!E269)</f>
        <v/>
      </c>
      <c r="E278" s="36" t="str">
        <f>IF(csv!D269="","",csv!D269)</f>
        <v/>
      </c>
      <c r="F278" s="36" t="s">
        <v>0</v>
      </c>
      <c r="G278" s="86" t="str">
        <f>IF(csv!L269="","",csv!L269)</f>
        <v/>
      </c>
      <c r="H278" s="86" t="str">
        <f>IF(csv!M269="","",csv!M269)</f>
        <v/>
      </c>
      <c r="I278" s="36" t="s">
        <v>0</v>
      </c>
      <c r="J278" s="36" t="str">
        <f>IF(csv!O269="","",csv!O269)</f>
        <v/>
      </c>
      <c r="K278" s="36" t="str">
        <f>IF(csv!P269="","",csv!P269)</f>
        <v/>
      </c>
      <c r="L278" s="36" t="s">
        <v>0</v>
      </c>
      <c r="M278" s="79" t="str">
        <f>IF(csv!Q269="","",csv!Q269)</f>
        <v/>
      </c>
      <c r="N278" s="57" t="s">
        <v>0</v>
      </c>
      <c r="O278" s="62" t="str">
        <f>IF(csv!E269="","",csv!S269)</f>
        <v/>
      </c>
      <c r="P278" s="86" t="str">
        <f>IF(O278="","",IF(COUNTIF(O$11:O277,O278)=0,P277+1,P277))</f>
        <v/>
      </c>
      <c r="Q278" s="102" t="str">
        <f t="shared" si="260"/>
        <v/>
      </c>
      <c r="R278" s="103" t="str" cm="1">
        <f t="array" ref="R278">IF(S278="","",INDEX(natjecanjeStaze_naziv,MATCH(S278,natjecanjeStaze_stazaId,0)))</f>
        <v/>
      </c>
      <c r="S278" s="63" t="str">
        <f t="shared" si="261"/>
        <v/>
      </c>
      <c r="T278" s="57" t="s">
        <v>0</v>
      </c>
      <c r="U278" s="191" t="str">
        <f t="shared" si="262"/>
        <v/>
      </c>
      <c r="V278" s="57" t="s">
        <v>0</v>
      </c>
      <c r="W278" s="62" t="str">
        <f t="shared" si="286"/>
        <v/>
      </c>
      <c r="X278" s="86" t="str">
        <f t="shared" si="263"/>
        <v/>
      </c>
      <c r="Y278" s="36" t="str">
        <f t="shared" si="287"/>
        <v/>
      </c>
      <c r="Z278" s="79" t="str">
        <f>IF(Y278="","",MAX(Z$11:Z277)+1)</f>
        <v/>
      </c>
      <c r="AA278" s="57" t="s">
        <v>0</v>
      </c>
      <c r="AB278" s="149"/>
      <c r="AC278" s="57" t="s">
        <v>0</v>
      </c>
      <c r="AD278" s="23" t="str">
        <f t="shared" si="288"/>
        <v/>
      </c>
      <c r="AE278" s="57" t="s">
        <v>0</v>
      </c>
      <c r="AF278" s="191" t="str">
        <f t="shared" si="289"/>
        <v/>
      </c>
      <c r="AG278" s="57" t="s">
        <v>0</v>
      </c>
      <c r="AH278" s="62" t="str">
        <f t="shared" si="290"/>
        <v/>
      </c>
      <c r="AI278" s="36" t="str">
        <f t="shared" si="291"/>
        <v/>
      </c>
      <c r="AJ278" s="86" t="str">
        <f t="shared" si="264"/>
        <v/>
      </c>
      <c r="AK278" s="36" t="str" cm="1">
        <f t="array" ref="AK278">IF(AJ278="",""&amp;AI278,IF(AJ278="NEMA",AI278,INDEX(klub_naziv,MATCH(INDEX(klubAlias_klubId,AJ278),klub_id,0))))</f>
        <v/>
      </c>
      <c r="AL278" s="36" t="str" cm="1">
        <f t="array" ref="AL278">IFERROR(INDEX(registarNatjecatelji,CG278,4),"")</f>
        <v/>
      </c>
      <c r="AM278" s="105" t="str">
        <f t="shared" si="292"/>
        <v/>
      </c>
      <c r="AN278" s="79" t="str">
        <f t="shared" si="293"/>
        <v/>
      </c>
      <c r="AO278" s="57" t="s">
        <v>0</v>
      </c>
      <c r="AP278" s="95" t="str">
        <f>IF(AJ278&lt;&gt;"NEMA","",IF(IFERROR(MATCH(AI278,AI$11:AI277,0),0)&lt;&gt;0,"",AI278))</f>
        <v/>
      </c>
      <c r="AQ278" s="57" t="s">
        <v>0</v>
      </c>
      <c r="AR278" s="149"/>
      <c r="AS278" s="57" t="s">
        <v>0</v>
      </c>
      <c r="AT278" s="62" t="str">
        <f t="shared" si="294"/>
        <v/>
      </c>
      <c r="AU278" s="36" t="str">
        <f>IF(AT278="","",MAX(AU$11:AU277)+1)</f>
        <v/>
      </c>
      <c r="AV278" s="36" t="str">
        <f t="shared" si="295"/>
        <v/>
      </c>
      <c r="AW278" s="36" t="str">
        <f t="shared" si="296"/>
        <v/>
      </c>
      <c r="AX278" s="36" t="str">
        <f>IF(AR278="","",MAX(AX$11:AX277)+1)</f>
        <v/>
      </c>
      <c r="AY278" s="103" t="str">
        <f t="shared" si="297"/>
        <v/>
      </c>
      <c r="AZ278" s="79" t="str">
        <f t="shared" si="298"/>
        <v/>
      </c>
      <c r="BA278" s="57" t="s">
        <v>0</v>
      </c>
      <c r="BB278" s="23" t="str">
        <f t="shared" si="299"/>
        <v/>
      </c>
      <c r="BC278" s="57" t="s">
        <v>0</v>
      </c>
      <c r="BD278" s="191" t="str">
        <f t="shared" si="300"/>
        <v/>
      </c>
      <c r="BE278" s="57" t="s">
        <v>0</v>
      </c>
      <c r="BF278" s="68" t="str">
        <f t="shared" si="301"/>
        <v/>
      </c>
      <c r="BG278" s="102" t="str">
        <f t="shared" si="302"/>
        <v/>
      </c>
      <c r="BH278" s="238" t="str">
        <f t="shared" si="303"/>
        <v/>
      </c>
      <c r="BI278" s="239" t="str">
        <f t="shared" si="265"/>
        <v/>
      </c>
      <c r="BJ278" s="57" t="s">
        <v>0</v>
      </c>
      <c r="BK278" s="62" t="str">
        <f t="shared" si="304"/>
        <v/>
      </c>
      <c r="BL278" s="36" t="str">
        <f t="shared" si="305"/>
        <v/>
      </c>
      <c r="BM278" s="86" t="str">
        <f t="shared" si="266"/>
        <v/>
      </c>
      <c r="BN278" s="86" t="str">
        <f t="shared" si="267"/>
        <v/>
      </c>
      <c r="BO278" s="36" t="str">
        <f t="shared" si="268"/>
        <v/>
      </c>
      <c r="BP278" s="79" t="str">
        <f t="shared" si="269"/>
        <v/>
      </c>
      <c r="BQ278" s="57" t="s">
        <v>0</v>
      </c>
      <c r="BR278" s="95" t="str">
        <f t="shared" si="270"/>
        <v/>
      </c>
      <c r="BS278" s="57" t="s">
        <v>0</v>
      </c>
      <c r="BT278" s="23" t="str">
        <f>IF(OR(BB278&lt;&gt;"NEMA",BR278&lt;&gt;""),"","SELECT '"&amp;BA278&amp;"',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8" s="57" t="s">
        <v>0</v>
      </c>
      <c r="BV278" s="172"/>
      <c r="BW278" s="172"/>
      <c r="BX278" s="172"/>
      <c r="BY278" s="57" t="s">
        <v>0</v>
      </c>
      <c r="BZ278" s="62" t="str">
        <f t="shared" si="271"/>
        <v/>
      </c>
      <c r="CA278" s="63" t="str">
        <f t="shared" si="306"/>
        <v/>
      </c>
      <c r="CB278" s="57" t="s">
        <v>0</v>
      </c>
      <c r="CC278" s="62" t="str">
        <f t="shared" si="272"/>
        <v/>
      </c>
      <c r="CD278" s="63" t="str">
        <f t="shared" si="307"/>
        <v/>
      </c>
      <c r="CE278" s="57" t="s">
        <v>0</v>
      </c>
      <c r="CF278" s="62" t="str">
        <f t="shared" si="273"/>
        <v/>
      </c>
      <c r="CG278" s="63" t="str">
        <f t="shared" si="308"/>
        <v/>
      </c>
      <c r="CH278" s="57" t="s">
        <v>0</v>
      </c>
      <c r="CI278" s="68" t="str">
        <f t="shared" si="309"/>
        <v/>
      </c>
      <c r="CJ278" s="86" t="str" cm="1">
        <f t="array" ref="CJ278">IF(CI278="","",INDEX(imePrezime_id,CI278,0))</f>
        <v/>
      </c>
      <c r="CK278" s="63" t="str">
        <f t="shared" si="274"/>
        <v/>
      </c>
      <c r="CL278" s="57" t="s">
        <v>0</v>
      </c>
      <c r="CM278" s="23" t="str">
        <f t="shared" si="275"/>
        <v/>
      </c>
      <c r="CN278" s="57" t="s">
        <v>0</v>
      </c>
      <c r="CO278" s="149"/>
      <c r="CP278" s="57" t="s">
        <v>0</v>
      </c>
      <c r="CQ278" s="62" t="str">
        <f t="shared" si="276"/>
        <v/>
      </c>
      <c r="CR278" s="86" t="str">
        <f>IF(CO278="","",MAX(CR$11:CR277)+1)</f>
        <v/>
      </c>
      <c r="CS278" s="63" t="str">
        <f t="shared" si="277"/>
        <v/>
      </c>
      <c r="CT278" s="57" t="s">
        <v>0</v>
      </c>
      <c r="CU278" s="23" t="str">
        <f t="shared" si="310"/>
        <v/>
      </c>
      <c r="CV278" s="57" t="s">
        <v>0</v>
      </c>
      <c r="CW278" s="72" t="str">
        <f>IF(AND(CG278="NEMA",CK278=""),MAX(CW$11:CW277)+1,"")</f>
        <v/>
      </c>
      <c r="CX278" t="s">
        <v>0</v>
      </c>
      <c r="CY278" s="152" t="str">
        <f t="shared" si="278"/>
        <v/>
      </c>
      <c r="CZ278" t="s">
        <v>0</v>
      </c>
      <c r="DA278" s="62" t="str">
        <f t="shared" si="279"/>
        <v/>
      </c>
      <c r="DB278" s="79" t="str">
        <f t="shared" si="280"/>
        <v/>
      </c>
      <c r="DC278" t="s">
        <v>0</v>
      </c>
      <c r="DD278" s="23" t="str">
        <f t="shared" si="311"/>
        <v/>
      </c>
      <c r="DE278" s="57" t="s">
        <v>0</v>
      </c>
      <c r="DF278" s="95" t="str">
        <f t="shared" si="281"/>
        <v/>
      </c>
      <c r="DG278" s="57" t="s">
        <v>0</v>
      </c>
      <c r="DH278" s="68" t="str">
        <f>IF(BZ278="","",MAX(DH$11:DH277)+1)</f>
        <v/>
      </c>
      <c r="DI278" s="86" t="str">
        <f t="shared" si="282"/>
        <v/>
      </c>
      <c r="DJ278" s="86" t="str">
        <f t="shared" si="312"/>
        <v/>
      </c>
      <c r="DK278" s="86" t="str">
        <f t="shared" si="283"/>
        <v/>
      </c>
      <c r="DL278" s="86" t="str">
        <f t="shared" si="284"/>
        <v/>
      </c>
      <c r="DM278" s="86" t="str">
        <f t="shared" si="285"/>
        <v/>
      </c>
      <c r="DN278" s="86" t="str">
        <f t="shared" si="313"/>
        <v/>
      </c>
      <c r="DO278" s="86"/>
      <c r="DP278" s="86"/>
      <c r="DQ278" s="86"/>
      <c r="DR278" s="63" t="e">
        <f>IF(#REF!="","",#REF!)</f>
        <v>#REF!</v>
      </c>
      <c r="DS278" s="57" t="s">
        <v>0</v>
      </c>
    </row>
    <row r="279" spans="1:123" x14ac:dyDescent="0.25">
      <c r="A279" t="s">
        <v>0</v>
      </c>
      <c r="B279" s="62" t="str">
        <f>IF(csv!E270="","",csv!S270)</f>
        <v/>
      </c>
      <c r="C279" s="36" t="s">
        <v>0</v>
      </c>
      <c r="D279" s="36" t="str">
        <f>IF(csv!E270="","",csv!E270)</f>
        <v/>
      </c>
      <c r="E279" s="36" t="str">
        <f>IF(csv!D270="","",csv!D270)</f>
        <v/>
      </c>
      <c r="F279" s="36" t="s">
        <v>0</v>
      </c>
      <c r="G279" s="86" t="str">
        <f>IF(csv!L270="","",csv!L270)</f>
        <v/>
      </c>
      <c r="H279" s="86" t="str">
        <f>IF(csv!M270="","",csv!M270)</f>
        <v/>
      </c>
      <c r="I279" s="36" t="s">
        <v>0</v>
      </c>
      <c r="J279" s="36" t="str">
        <f>IF(csv!O270="","",csv!O270)</f>
        <v/>
      </c>
      <c r="K279" s="36" t="str">
        <f>IF(csv!P270="","",csv!P270)</f>
        <v/>
      </c>
      <c r="L279" s="36" t="s">
        <v>0</v>
      </c>
      <c r="M279" s="79" t="str">
        <f>IF(csv!Q270="","",csv!Q270)</f>
        <v/>
      </c>
      <c r="N279" s="57" t="s">
        <v>0</v>
      </c>
      <c r="O279" s="62" t="str">
        <f>IF(csv!E270="","",csv!S270)</f>
        <v/>
      </c>
      <c r="P279" s="86" t="str">
        <f>IF(O279="","",IF(COUNTIF(O$11:O278,O279)=0,P278+1,P278))</f>
        <v/>
      </c>
      <c r="Q279" s="102" t="str">
        <f t="shared" si="260"/>
        <v/>
      </c>
      <c r="R279" s="103" t="str" cm="1">
        <f t="array" ref="R279">IF(S279="","",INDEX(natjecanjeStaze_naziv,MATCH(S279,natjecanjeStaze_stazaId,0)))</f>
        <v/>
      </c>
      <c r="S279" s="63" t="str">
        <f t="shared" si="261"/>
        <v/>
      </c>
      <c r="T279" s="57" t="s">
        <v>0</v>
      </c>
      <c r="U279" s="191" t="str">
        <f t="shared" si="262"/>
        <v/>
      </c>
      <c r="V279" s="57" t="s">
        <v>0</v>
      </c>
      <c r="W279" s="62" t="str">
        <f t="shared" si="286"/>
        <v/>
      </c>
      <c r="X279" s="86" t="str">
        <f t="shared" si="263"/>
        <v/>
      </c>
      <c r="Y279" s="36" t="str">
        <f t="shared" si="287"/>
        <v/>
      </c>
      <c r="Z279" s="79" t="str">
        <f>IF(Y279="","",MAX(Z$11:Z278)+1)</f>
        <v/>
      </c>
      <c r="AA279" s="57" t="s">
        <v>0</v>
      </c>
      <c r="AB279" s="149"/>
      <c r="AC279" s="57" t="s">
        <v>0</v>
      </c>
      <c r="AD279" s="23" t="str">
        <f t="shared" si="288"/>
        <v/>
      </c>
      <c r="AE279" s="57" t="s">
        <v>0</v>
      </c>
      <c r="AF279" s="191" t="str">
        <f t="shared" si="289"/>
        <v/>
      </c>
      <c r="AG279" s="57" t="s">
        <v>0</v>
      </c>
      <c r="AH279" s="62" t="str">
        <f t="shared" si="290"/>
        <v/>
      </c>
      <c r="AI279" s="36" t="str">
        <f t="shared" si="291"/>
        <v/>
      </c>
      <c r="AJ279" s="86" t="str">
        <f t="shared" si="264"/>
        <v/>
      </c>
      <c r="AK279" s="36" t="str" cm="1">
        <f t="array" ref="AK279">IF(AJ279="",""&amp;AI279,IF(AJ279="NEMA",AI279,INDEX(klub_naziv,MATCH(INDEX(klubAlias_klubId,AJ279),klub_id,0))))</f>
        <v/>
      </c>
      <c r="AL279" s="36" t="str" cm="1">
        <f t="array" ref="AL279">IFERROR(INDEX(registarNatjecatelji,CG279,4),"")</f>
        <v/>
      </c>
      <c r="AM279" s="105" t="str">
        <f t="shared" si="292"/>
        <v/>
      </c>
      <c r="AN279" s="79" t="str">
        <f t="shared" si="293"/>
        <v/>
      </c>
      <c r="AO279" s="57" t="s">
        <v>0</v>
      </c>
      <c r="AP279" s="95" t="str">
        <f>IF(AJ279&lt;&gt;"NEMA","",IF(IFERROR(MATCH(AI279,AI$11:AI278,0),0)&lt;&gt;0,"",AI279))</f>
        <v/>
      </c>
      <c r="AQ279" s="57" t="s">
        <v>0</v>
      </c>
      <c r="AR279" s="149"/>
      <c r="AS279" s="57" t="s">
        <v>0</v>
      </c>
      <c r="AT279" s="62" t="str">
        <f t="shared" si="294"/>
        <v/>
      </c>
      <c r="AU279" s="36" t="str">
        <f>IF(AT279="","",MAX(AU$11:AU278)+1)</f>
        <v/>
      </c>
      <c r="AV279" s="36" t="str">
        <f t="shared" si="295"/>
        <v/>
      </c>
      <c r="AW279" s="36" t="str">
        <f t="shared" si="296"/>
        <v/>
      </c>
      <c r="AX279" s="36" t="str">
        <f>IF(AR279="","",MAX(AX$11:AX278)+1)</f>
        <v/>
      </c>
      <c r="AY279" s="103" t="str">
        <f t="shared" si="297"/>
        <v/>
      </c>
      <c r="AZ279" s="79" t="str">
        <f t="shared" si="298"/>
        <v/>
      </c>
      <c r="BA279" s="57" t="s">
        <v>0</v>
      </c>
      <c r="BB279" s="23" t="str">
        <f t="shared" si="299"/>
        <v/>
      </c>
      <c r="BC279" s="57" t="s">
        <v>0</v>
      </c>
      <c r="BD279" s="191" t="str">
        <f t="shared" si="300"/>
        <v/>
      </c>
      <c r="BE279" s="57" t="s">
        <v>0</v>
      </c>
      <c r="BF279" s="68" t="str">
        <f t="shared" si="301"/>
        <v/>
      </c>
      <c r="BG279" s="102" t="str">
        <f t="shared" si="302"/>
        <v/>
      </c>
      <c r="BH279" s="238" t="str">
        <f t="shared" si="303"/>
        <v/>
      </c>
      <c r="BI279" s="239" t="str">
        <f t="shared" si="265"/>
        <v/>
      </c>
      <c r="BJ279" s="57" t="s">
        <v>0</v>
      </c>
      <c r="BK279" s="62" t="str">
        <f t="shared" si="304"/>
        <v/>
      </c>
      <c r="BL279" s="36" t="str">
        <f t="shared" si="305"/>
        <v/>
      </c>
      <c r="BM279" s="86" t="str">
        <f t="shared" si="266"/>
        <v/>
      </c>
      <c r="BN279" s="86" t="str">
        <f t="shared" si="267"/>
        <v/>
      </c>
      <c r="BO279" s="36" t="str">
        <f t="shared" si="268"/>
        <v/>
      </c>
      <c r="BP279" s="79" t="str">
        <f t="shared" si="269"/>
        <v/>
      </c>
      <c r="BQ279" s="57" t="s">
        <v>0</v>
      </c>
      <c r="BR279" s="95" t="str">
        <f t="shared" si="270"/>
        <v/>
      </c>
      <c r="BS279" s="57" t="s">
        <v>0</v>
      </c>
      <c r="BT279" s="23" t="str">
        <f>IF(OR(BB279&lt;&gt;"NEMA",BR279&lt;&gt;""),"","SELECT '"&amp;BA279&amp;"',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79" s="57" t="s">
        <v>0</v>
      </c>
      <c r="BV279" s="172"/>
      <c r="BW279" s="172"/>
      <c r="BX279" s="172"/>
      <c r="BY279" s="57" t="s">
        <v>0</v>
      </c>
      <c r="BZ279" s="62" t="str">
        <f t="shared" si="271"/>
        <v/>
      </c>
      <c r="CA279" s="63" t="str">
        <f t="shared" si="306"/>
        <v/>
      </c>
      <c r="CB279" s="57" t="s">
        <v>0</v>
      </c>
      <c r="CC279" s="62" t="str">
        <f t="shared" si="272"/>
        <v/>
      </c>
      <c r="CD279" s="63" t="str">
        <f t="shared" si="307"/>
        <v/>
      </c>
      <c r="CE279" s="57" t="s">
        <v>0</v>
      </c>
      <c r="CF279" s="62" t="str">
        <f t="shared" si="273"/>
        <v/>
      </c>
      <c r="CG279" s="63" t="str">
        <f t="shared" si="308"/>
        <v/>
      </c>
      <c r="CH279" s="57" t="s">
        <v>0</v>
      </c>
      <c r="CI279" s="68" t="str">
        <f t="shared" si="309"/>
        <v/>
      </c>
      <c r="CJ279" s="86" t="str" cm="1">
        <f t="array" ref="CJ279">IF(CI279="","",INDEX(imePrezime_id,CI279,0))</f>
        <v/>
      </c>
      <c r="CK279" s="63" t="str">
        <f t="shared" si="274"/>
        <v/>
      </c>
      <c r="CL279" s="57" t="s">
        <v>0</v>
      </c>
      <c r="CM279" s="23" t="str">
        <f t="shared" si="275"/>
        <v/>
      </c>
      <c r="CN279" s="57" t="s">
        <v>0</v>
      </c>
      <c r="CO279" s="149"/>
      <c r="CP279" s="57" t="s">
        <v>0</v>
      </c>
      <c r="CQ279" s="62" t="str">
        <f t="shared" si="276"/>
        <v/>
      </c>
      <c r="CR279" s="86" t="str">
        <f>IF(CO279="","",MAX(CR$11:CR278)+1)</f>
        <v/>
      </c>
      <c r="CS279" s="63" t="str">
        <f t="shared" si="277"/>
        <v/>
      </c>
      <c r="CT279" s="57" t="s">
        <v>0</v>
      </c>
      <c r="CU279" s="23" t="str">
        <f t="shared" si="310"/>
        <v/>
      </c>
      <c r="CV279" s="57" t="s">
        <v>0</v>
      </c>
      <c r="CW279" s="72" t="str">
        <f>IF(AND(CG279="NEMA",CK279=""),MAX(CW$11:CW278)+1,"")</f>
        <v/>
      </c>
      <c r="CX279" t="s">
        <v>0</v>
      </c>
      <c r="CY279" s="152" t="str">
        <f t="shared" si="278"/>
        <v/>
      </c>
      <c r="CZ279" t="s">
        <v>0</v>
      </c>
      <c r="DA279" s="62" t="str">
        <f t="shared" si="279"/>
        <v/>
      </c>
      <c r="DB279" s="79" t="str">
        <f t="shared" si="280"/>
        <v/>
      </c>
      <c r="DC279" t="s">
        <v>0</v>
      </c>
      <c r="DD279" s="23" t="str">
        <f t="shared" si="311"/>
        <v/>
      </c>
      <c r="DE279" s="57" t="s">
        <v>0</v>
      </c>
      <c r="DF279" s="95" t="str">
        <f t="shared" si="281"/>
        <v/>
      </c>
      <c r="DG279" s="57" t="s">
        <v>0</v>
      </c>
      <c r="DH279" s="68" t="str">
        <f>IF(BZ279="","",MAX(DH$11:DH278)+1)</f>
        <v/>
      </c>
      <c r="DI279" s="86" t="str">
        <f t="shared" si="282"/>
        <v/>
      </c>
      <c r="DJ279" s="86" t="str">
        <f t="shared" si="312"/>
        <v/>
      </c>
      <c r="DK279" s="86" t="str">
        <f t="shared" si="283"/>
        <v/>
      </c>
      <c r="DL279" s="86" t="str">
        <f t="shared" si="284"/>
        <v/>
      </c>
      <c r="DM279" s="86" t="str">
        <f t="shared" si="285"/>
        <v/>
      </c>
      <c r="DN279" s="86" t="str">
        <f t="shared" si="313"/>
        <v/>
      </c>
      <c r="DO279" s="86"/>
      <c r="DP279" s="86"/>
      <c r="DQ279" s="86"/>
      <c r="DR279" s="63" t="e">
        <f>IF(#REF!="","",#REF!)</f>
        <v>#REF!</v>
      </c>
      <c r="DS279" s="57" t="s">
        <v>0</v>
      </c>
    </row>
    <row r="280" spans="1:123" x14ac:dyDescent="0.25">
      <c r="A280" t="s">
        <v>0</v>
      </c>
      <c r="B280" s="62" t="str">
        <f>IF(csv!E271="","",csv!S271)</f>
        <v/>
      </c>
      <c r="C280" s="36" t="s">
        <v>0</v>
      </c>
      <c r="D280" s="36" t="str">
        <f>IF(csv!E271="","",csv!E271)</f>
        <v/>
      </c>
      <c r="E280" s="36" t="str">
        <f>IF(csv!D271="","",csv!D271)</f>
        <v/>
      </c>
      <c r="F280" s="36" t="s">
        <v>0</v>
      </c>
      <c r="G280" s="86" t="str">
        <f>IF(csv!L271="","",csv!L271)</f>
        <v/>
      </c>
      <c r="H280" s="86" t="str">
        <f>IF(csv!M271="","",csv!M271)</f>
        <v/>
      </c>
      <c r="I280" s="36" t="s">
        <v>0</v>
      </c>
      <c r="J280" s="36" t="str">
        <f>IF(csv!O271="","",csv!O271)</f>
        <v/>
      </c>
      <c r="K280" s="36" t="str">
        <f>IF(csv!P271="","",csv!P271)</f>
        <v/>
      </c>
      <c r="L280" s="36" t="s">
        <v>0</v>
      </c>
      <c r="M280" s="79" t="str">
        <f>IF(csv!Q271="","",csv!Q271)</f>
        <v/>
      </c>
      <c r="N280" s="57" t="s">
        <v>0</v>
      </c>
      <c r="O280" s="62" t="str">
        <f>IF(csv!E271="","",csv!S271)</f>
        <v/>
      </c>
      <c r="P280" s="86" t="str">
        <f>IF(O280="","",IF(COUNTIF(O$11:O279,O280)=0,P279+1,P279))</f>
        <v/>
      </c>
      <c r="Q280" s="102" t="str">
        <f t="shared" si="260"/>
        <v/>
      </c>
      <c r="R280" s="103" t="str" cm="1">
        <f t="array" ref="R280">IF(S280="","",INDEX(natjecanjeStaze_naziv,MATCH(S280,natjecanjeStaze_stazaId,0)))</f>
        <v/>
      </c>
      <c r="S280" s="63" t="str">
        <f t="shared" si="261"/>
        <v/>
      </c>
      <c r="T280" s="57" t="s">
        <v>0</v>
      </c>
      <c r="U280" s="191" t="str">
        <f t="shared" si="262"/>
        <v/>
      </c>
      <c r="V280" s="57" t="s">
        <v>0</v>
      </c>
      <c r="W280" s="62" t="str">
        <f t="shared" si="286"/>
        <v/>
      </c>
      <c r="X280" s="86" t="str">
        <f t="shared" si="263"/>
        <v/>
      </c>
      <c r="Y280" s="36" t="str">
        <f t="shared" si="287"/>
        <v/>
      </c>
      <c r="Z280" s="79" t="str">
        <f>IF(Y280="","",MAX(Z$11:Z279)+1)</f>
        <v/>
      </c>
      <c r="AA280" s="57" t="s">
        <v>0</v>
      </c>
      <c r="AB280" s="149"/>
      <c r="AC280" s="57" t="s">
        <v>0</v>
      </c>
      <c r="AD280" s="23" t="str">
        <f t="shared" si="288"/>
        <v/>
      </c>
      <c r="AE280" s="57" t="s">
        <v>0</v>
      </c>
      <c r="AF280" s="191" t="str">
        <f t="shared" si="289"/>
        <v/>
      </c>
      <c r="AG280" s="57" t="s">
        <v>0</v>
      </c>
      <c r="AH280" s="62" t="str">
        <f t="shared" si="290"/>
        <v/>
      </c>
      <c r="AI280" s="36" t="str">
        <f t="shared" si="291"/>
        <v/>
      </c>
      <c r="AJ280" s="86" t="str">
        <f t="shared" si="264"/>
        <v/>
      </c>
      <c r="AK280" s="36" t="str" cm="1">
        <f t="array" ref="AK280">IF(AJ280="",""&amp;AI280,IF(AJ280="NEMA",AI280,INDEX(klub_naziv,MATCH(INDEX(klubAlias_klubId,AJ280),klub_id,0))))</f>
        <v/>
      </c>
      <c r="AL280" s="36" t="str" cm="1">
        <f t="array" ref="AL280">IFERROR(INDEX(registarNatjecatelji,CG280,4),"")</f>
        <v/>
      </c>
      <c r="AM280" s="105" t="str">
        <f t="shared" si="292"/>
        <v/>
      </c>
      <c r="AN280" s="79" t="str">
        <f t="shared" si="293"/>
        <v/>
      </c>
      <c r="AO280" s="57" t="s">
        <v>0</v>
      </c>
      <c r="AP280" s="95" t="str">
        <f>IF(AJ280&lt;&gt;"NEMA","",IF(IFERROR(MATCH(AI280,AI$11:AI279,0),0)&lt;&gt;0,"",AI280))</f>
        <v/>
      </c>
      <c r="AQ280" s="57" t="s">
        <v>0</v>
      </c>
      <c r="AR280" s="149"/>
      <c r="AS280" s="57" t="s">
        <v>0</v>
      </c>
      <c r="AT280" s="62" t="str">
        <f t="shared" si="294"/>
        <v/>
      </c>
      <c r="AU280" s="36" t="str">
        <f>IF(AT280="","",MAX(AU$11:AU279)+1)</f>
        <v/>
      </c>
      <c r="AV280" s="36" t="str">
        <f t="shared" si="295"/>
        <v/>
      </c>
      <c r="AW280" s="36" t="str">
        <f t="shared" si="296"/>
        <v/>
      </c>
      <c r="AX280" s="36" t="str">
        <f>IF(AR280="","",MAX(AX$11:AX279)+1)</f>
        <v/>
      </c>
      <c r="AY280" s="103" t="str">
        <f t="shared" si="297"/>
        <v/>
      </c>
      <c r="AZ280" s="79" t="str">
        <f t="shared" si="298"/>
        <v/>
      </c>
      <c r="BA280" s="57" t="s">
        <v>0</v>
      </c>
      <c r="BB280" s="23" t="str">
        <f t="shared" si="299"/>
        <v/>
      </c>
      <c r="BC280" s="57" t="s">
        <v>0</v>
      </c>
      <c r="BD280" s="191" t="str">
        <f t="shared" si="300"/>
        <v/>
      </c>
      <c r="BE280" s="57" t="s">
        <v>0</v>
      </c>
      <c r="BF280" s="68" t="str">
        <f t="shared" si="301"/>
        <v/>
      </c>
      <c r="BG280" s="102" t="str">
        <f t="shared" si="302"/>
        <v/>
      </c>
      <c r="BH280" s="238" t="str">
        <f t="shared" si="303"/>
        <v/>
      </c>
      <c r="BI280" s="239" t="str">
        <f t="shared" si="265"/>
        <v/>
      </c>
      <c r="BJ280" s="57" t="s">
        <v>0</v>
      </c>
      <c r="BK280" s="62" t="str">
        <f t="shared" si="304"/>
        <v/>
      </c>
      <c r="BL280" s="36" t="str">
        <f t="shared" si="305"/>
        <v/>
      </c>
      <c r="BM280" s="86" t="str">
        <f t="shared" si="266"/>
        <v/>
      </c>
      <c r="BN280" s="86" t="str">
        <f t="shared" si="267"/>
        <v/>
      </c>
      <c r="BO280" s="36" t="str">
        <f t="shared" si="268"/>
        <v/>
      </c>
      <c r="BP280" s="79" t="str">
        <f t="shared" si="269"/>
        <v/>
      </c>
      <c r="BQ280" s="57" t="s">
        <v>0</v>
      </c>
      <c r="BR280" s="95" t="str">
        <f t="shared" si="270"/>
        <v/>
      </c>
      <c r="BS280" s="57" t="s">
        <v>0</v>
      </c>
      <c r="BT280" s="23" t="str">
        <f>IF(OR(BB280&lt;&gt;"NEMA",BR280&lt;&gt;""),"","SELECT '"&amp;BA280&amp;"',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0" s="57" t="s">
        <v>0</v>
      </c>
      <c r="BV280" s="172"/>
      <c r="BW280" s="172"/>
      <c r="BX280" s="172"/>
      <c r="BY280" s="57" t="s">
        <v>0</v>
      </c>
      <c r="BZ280" s="62" t="str">
        <f t="shared" si="271"/>
        <v/>
      </c>
      <c r="CA280" s="63" t="str">
        <f t="shared" si="306"/>
        <v/>
      </c>
      <c r="CB280" s="57" t="s">
        <v>0</v>
      </c>
      <c r="CC280" s="62" t="str">
        <f t="shared" si="272"/>
        <v/>
      </c>
      <c r="CD280" s="63" t="str">
        <f t="shared" si="307"/>
        <v/>
      </c>
      <c r="CE280" s="57" t="s">
        <v>0</v>
      </c>
      <c r="CF280" s="62" t="str">
        <f t="shared" si="273"/>
        <v/>
      </c>
      <c r="CG280" s="63" t="str">
        <f t="shared" si="308"/>
        <v/>
      </c>
      <c r="CH280" s="57" t="s">
        <v>0</v>
      </c>
      <c r="CI280" s="68" t="str">
        <f t="shared" si="309"/>
        <v/>
      </c>
      <c r="CJ280" s="86" t="str" cm="1">
        <f t="array" ref="CJ280">IF(CI280="","",INDEX(imePrezime_id,CI280,0))</f>
        <v/>
      </c>
      <c r="CK280" s="63" t="str">
        <f t="shared" si="274"/>
        <v/>
      </c>
      <c r="CL280" s="57" t="s">
        <v>0</v>
      </c>
      <c r="CM280" s="23" t="str">
        <f t="shared" si="275"/>
        <v/>
      </c>
      <c r="CN280" s="57" t="s">
        <v>0</v>
      </c>
      <c r="CO280" s="149"/>
      <c r="CP280" s="57" t="s">
        <v>0</v>
      </c>
      <c r="CQ280" s="62" t="str">
        <f t="shared" si="276"/>
        <v/>
      </c>
      <c r="CR280" s="86" t="str">
        <f>IF(CO280="","",MAX(CR$11:CR279)+1)</f>
        <v/>
      </c>
      <c r="CS280" s="63" t="str">
        <f t="shared" si="277"/>
        <v/>
      </c>
      <c r="CT280" s="57" t="s">
        <v>0</v>
      </c>
      <c r="CU280" s="23" t="str">
        <f t="shared" si="310"/>
        <v/>
      </c>
      <c r="CV280" s="57" t="s">
        <v>0</v>
      </c>
      <c r="CW280" s="72" t="str">
        <f>IF(AND(CG280="NEMA",CK280=""),MAX(CW$11:CW279)+1,"")</f>
        <v/>
      </c>
      <c r="CX280" t="s">
        <v>0</v>
      </c>
      <c r="CY280" s="152" t="str">
        <f t="shared" si="278"/>
        <v/>
      </c>
      <c r="CZ280" t="s">
        <v>0</v>
      </c>
      <c r="DA280" s="62" t="str">
        <f t="shared" si="279"/>
        <v/>
      </c>
      <c r="DB280" s="79" t="str">
        <f t="shared" si="280"/>
        <v/>
      </c>
      <c r="DC280" t="s">
        <v>0</v>
      </c>
      <c r="DD280" s="23" t="str">
        <f t="shared" si="311"/>
        <v/>
      </c>
      <c r="DE280" s="57" t="s">
        <v>0</v>
      </c>
      <c r="DF280" s="95" t="str">
        <f t="shared" si="281"/>
        <v/>
      </c>
      <c r="DG280" s="57" t="s">
        <v>0</v>
      </c>
      <c r="DH280" s="68" t="str">
        <f>IF(BZ280="","",MAX(DH$11:DH279)+1)</f>
        <v/>
      </c>
      <c r="DI280" s="86" t="str">
        <f t="shared" si="282"/>
        <v/>
      </c>
      <c r="DJ280" s="86" t="str">
        <f t="shared" si="312"/>
        <v/>
      </c>
      <c r="DK280" s="86" t="str">
        <f t="shared" si="283"/>
        <v/>
      </c>
      <c r="DL280" s="86" t="str">
        <f t="shared" si="284"/>
        <v/>
      </c>
      <c r="DM280" s="86" t="str">
        <f t="shared" si="285"/>
        <v/>
      </c>
      <c r="DN280" s="86" t="str">
        <f t="shared" si="313"/>
        <v/>
      </c>
      <c r="DO280" s="86"/>
      <c r="DP280" s="86"/>
      <c r="DQ280" s="86"/>
      <c r="DR280" s="63" t="e">
        <f>IF(#REF!="","",#REF!)</f>
        <v>#REF!</v>
      </c>
      <c r="DS280" s="57" t="s">
        <v>0</v>
      </c>
    </row>
    <row r="281" spans="1:123" x14ac:dyDescent="0.25">
      <c r="A281" t="s">
        <v>0</v>
      </c>
      <c r="B281" s="62" t="str">
        <f>IF(csv!E272="","",csv!S272)</f>
        <v/>
      </c>
      <c r="C281" s="36" t="s">
        <v>0</v>
      </c>
      <c r="D281" s="36" t="str">
        <f>IF(csv!E272="","",csv!E272)</f>
        <v/>
      </c>
      <c r="E281" s="36" t="str">
        <f>IF(csv!D272="","",csv!D272)</f>
        <v/>
      </c>
      <c r="F281" s="36" t="s">
        <v>0</v>
      </c>
      <c r="G281" s="86" t="str">
        <f>IF(csv!L272="","",csv!L272)</f>
        <v/>
      </c>
      <c r="H281" s="86" t="str">
        <f>IF(csv!M272="","",csv!M272)</f>
        <v/>
      </c>
      <c r="I281" s="36" t="s">
        <v>0</v>
      </c>
      <c r="J281" s="36" t="str">
        <f>IF(csv!O272="","",csv!O272)</f>
        <v/>
      </c>
      <c r="K281" s="36" t="str">
        <f>IF(csv!P272="","",csv!P272)</f>
        <v/>
      </c>
      <c r="L281" s="36" t="s">
        <v>0</v>
      </c>
      <c r="M281" s="79" t="str">
        <f>IF(csv!Q272="","",csv!Q272)</f>
        <v/>
      </c>
      <c r="N281" s="57" t="s">
        <v>0</v>
      </c>
      <c r="O281" s="62" t="str">
        <f>IF(csv!E272="","",csv!S272)</f>
        <v/>
      </c>
      <c r="P281" s="86" t="str">
        <f>IF(O281="","",IF(COUNTIF(O$11:O280,O281)=0,P280+1,P280))</f>
        <v/>
      </c>
      <c r="Q281" s="102" t="str">
        <f t="shared" si="260"/>
        <v/>
      </c>
      <c r="R281" s="103" t="str" cm="1">
        <f t="array" ref="R281">IF(S281="","",INDEX(natjecanjeStaze_naziv,MATCH(S281,natjecanjeStaze_stazaId,0)))</f>
        <v/>
      </c>
      <c r="S281" s="63" t="str">
        <f t="shared" si="261"/>
        <v/>
      </c>
      <c r="T281" s="57" t="s">
        <v>0</v>
      </c>
      <c r="U281" s="191" t="str">
        <f t="shared" si="262"/>
        <v/>
      </c>
      <c r="V281" s="57" t="s">
        <v>0</v>
      </c>
      <c r="W281" s="62" t="str">
        <f t="shared" si="286"/>
        <v/>
      </c>
      <c r="X281" s="86" t="str">
        <f t="shared" si="263"/>
        <v/>
      </c>
      <c r="Y281" s="36" t="str">
        <f t="shared" si="287"/>
        <v/>
      </c>
      <c r="Z281" s="79" t="str">
        <f>IF(Y281="","",MAX(Z$11:Z280)+1)</f>
        <v/>
      </c>
      <c r="AA281" s="57" t="s">
        <v>0</v>
      </c>
      <c r="AB281" s="149"/>
      <c r="AC281" s="57" t="s">
        <v>0</v>
      </c>
      <c r="AD281" s="23" t="str">
        <f t="shared" si="288"/>
        <v/>
      </c>
      <c r="AE281" s="57" t="s">
        <v>0</v>
      </c>
      <c r="AF281" s="191" t="str">
        <f t="shared" si="289"/>
        <v/>
      </c>
      <c r="AG281" s="57" t="s">
        <v>0</v>
      </c>
      <c r="AH281" s="62" t="str">
        <f t="shared" si="290"/>
        <v/>
      </c>
      <c r="AI281" s="36" t="str">
        <f t="shared" si="291"/>
        <v/>
      </c>
      <c r="AJ281" s="86" t="str">
        <f t="shared" si="264"/>
        <v/>
      </c>
      <c r="AK281" s="36" t="str" cm="1">
        <f t="array" ref="AK281">IF(AJ281="",""&amp;AI281,IF(AJ281="NEMA",AI281,INDEX(klub_naziv,MATCH(INDEX(klubAlias_klubId,AJ281),klub_id,0))))</f>
        <v/>
      </c>
      <c r="AL281" s="36" t="str" cm="1">
        <f t="array" ref="AL281">IFERROR(INDEX(registarNatjecatelji,CG281,4),"")</f>
        <v/>
      </c>
      <c r="AM281" s="105" t="str">
        <f t="shared" si="292"/>
        <v/>
      </c>
      <c r="AN281" s="79" t="str">
        <f t="shared" si="293"/>
        <v/>
      </c>
      <c r="AO281" s="57" t="s">
        <v>0</v>
      </c>
      <c r="AP281" s="95" t="str">
        <f>IF(AJ281&lt;&gt;"NEMA","",IF(IFERROR(MATCH(AI281,AI$11:AI280,0),0)&lt;&gt;0,"",AI281))</f>
        <v/>
      </c>
      <c r="AQ281" s="57" t="s">
        <v>0</v>
      </c>
      <c r="AR281" s="149"/>
      <c r="AS281" s="57" t="s">
        <v>0</v>
      </c>
      <c r="AT281" s="62" t="str">
        <f t="shared" si="294"/>
        <v/>
      </c>
      <c r="AU281" s="36" t="str">
        <f>IF(AT281="","",MAX(AU$11:AU280)+1)</f>
        <v/>
      </c>
      <c r="AV281" s="36" t="str">
        <f t="shared" si="295"/>
        <v/>
      </c>
      <c r="AW281" s="36" t="str">
        <f t="shared" si="296"/>
        <v/>
      </c>
      <c r="AX281" s="36" t="str">
        <f>IF(AR281="","",MAX(AX$11:AX280)+1)</f>
        <v/>
      </c>
      <c r="AY281" s="103" t="str">
        <f t="shared" si="297"/>
        <v/>
      </c>
      <c r="AZ281" s="79" t="str">
        <f t="shared" si="298"/>
        <v/>
      </c>
      <c r="BA281" s="57" t="s">
        <v>0</v>
      </c>
      <c r="BB281" s="23" t="str">
        <f t="shared" si="299"/>
        <v/>
      </c>
      <c r="BC281" s="57" t="s">
        <v>0</v>
      </c>
      <c r="BD281" s="191" t="str">
        <f t="shared" si="300"/>
        <v/>
      </c>
      <c r="BE281" s="57" t="s">
        <v>0</v>
      </c>
      <c r="BF281" s="68" t="str">
        <f t="shared" si="301"/>
        <v/>
      </c>
      <c r="BG281" s="102" t="str">
        <f t="shared" si="302"/>
        <v/>
      </c>
      <c r="BH281" s="238" t="str">
        <f t="shared" si="303"/>
        <v/>
      </c>
      <c r="BI281" s="239" t="str">
        <f t="shared" si="265"/>
        <v/>
      </c>
      <c r="BJ281" s="57" t="s">
        <v>0</v>
      </c>
      <c r="BK281" s="62" t="str">
        <f t="shared" si="304"/>
        <v/>
      </c>
      <c r="BL281" s="36" t="str">
        <f t="shared" si="305"/>
        <v/>
      </c>
      <c r="BM281" s="86" t="str">
        <f t="shared" si="266"/>
        <v/>
      </c>
      <c r="BN281" s="86" t="str">
        <f t="shared" si="267"/>
        <v/>
      </c>
      <c r="BO281" s="36" t="str">
        <f t="shared" si="268"/>
        <v/>
      </c>
      <c r="BP281" s="79" t="str">
        <f t="shared" si="269"/>
        <v/>
      </c>
      <c r="BQ281" s="57" t="s">
        <v>0</v>
      </c>
      <c r="BR281" s="95" t="str">
        <f t="shared" si="270"/>
        <v/>
      </c>
      <c r="BS281" s="57" t="s">
        <v>0</v>
      </c>
      <c r="BT281" s="23" t="str">
        <f>IF(OR(BB281&lt;&gt;"NEMA",BR281&lt;&gt;""),"","SELECT '"&amp;BA281&amp;"',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1" s="57" t="s">
        <v>0</v>
      </c>
      <c r="BV281" s="172"/>
      <c r="BW281" s="172"/>
      <c r="BX281" s="172"/>
      <c r="BY281" s="57" t="s">
        <v>0</v>
      </c>
      <c r="BZ281" s="62" t="str">
        <f t="shared" si="271"/>
        <v/>
      </c>
      <c r="CA281" s="63" t="str">
        <f t="shared" si="306"/>
        <v/>
      </c>
      <c r="CB281" s="57" t="s">
        <v>0</v>
      </c>
      <c r="CC281" s="62" t="str">
        <f t="shared" si="272"/>
        <v/>
      </c>
      <c r="CD281" s="63" t="str">
        <f t="shared" si="307"/>
        <v/>
      </c>
      <c r="CE281" s="57" t="s">
        <v>0</v>
      </c>
      <c r="CF281" s="62" t="str">
        <f t="shared" si="273"/>
        <v/>
      </c>
      <c r="CG281" s="63" t="str">
        <f t="shared" si="308"/>
        <v/>
      </c>
      <c r="CH281" s="57" t="s">
        <v>0</v>
      </c>
      <c r="CI281" s="68" t="str">
        <f t="shared" si="309"/>
        <v/>
      </c>
      <c r="CJ281" s="86" t="str" cm="1">
        <f t="array" ref="CJ281">IF(CI281="","",INDEX(imePrezime_id,CI281,0))</f>
        <v/>
      </c>
      <c r="CK281" s="63" t="str">
        <f t="shared" si="274"/>
        <v/>
      </c>
      <c r="CL281" s="57" t="s">
        <v>0</v>
      </c>
      <c r="CM281" s="23" t="str">
        <f t="shared" si="275"/>
        <v/>
      </c>
      <c r="CN281" s="57" t="s">
        <v>0</v>
      </c>
      <c r="CO281" s="149"/>
      <c r="CP281" s="57" t="s">
        <v>0</v>
      </c>
      <c r="CQ281" s="62" t="str">
        <f t="shared" si="276"/>
        <v/>
      </c>
      <c r="CR281" s="86" t="str">
        <f>IF(CO281="","",MAX(CR$11:CR280)+1)</f>
        <v/>
      </c>
      <c r="CS281" s="63" t="str">
        <f t="shared" si="277"/>
        <v/>
      </c>
      <c r="CT281" s="57" t="s">
        <v>0</v>
      </c>
      <c r="CU281" s="23" t="str">
        <f t="shared" si="310"/>
        <v/>
      </c>
      <c r="CV281" s="57" t="s">
        <v>0</v>
      </c>
      <c r="CW281" s="72" t="str">
        <f>IF(AND(CG281="NEMA",CK281=""),MAX(CW$11:CW280)+1,"")</f>
        <v/>
      </c>
      <c r="CX281" t="s">
        <v>0</v>
      </c>
      <c r="CY281" s="152" t="str">
        <f t="shared" si="278"/>
        <v/>
      </c>
      <c r="CZ281" t="s">
        <v>0</v>
      </c>
      <c r="DA281" s="62" t="str">
        <f t="shared" si="279"/>
        <v/>
      </c>
      <c r="DB281" s="79" t="str">
        <f t="shared" si="280"/>
        <v/>
      </c>
      <c r="DC281" t="s">
        <v>0</v>
      </c>
      <c r="DD281" s="23" t="str">
        <f t="shared" si="311"/>
        <v/>
      </c>
      <c r="DE281" s="57" t="s">
        <v>0</v>
      </c>
      <c r="DF281" s="95" t="str">
        <f t="shared" si="281"/>
        <v/>
      </c>
      <c r="DG281" s="57" t="s">
        <v>0</v>
      </c>
      <c r="DH281" s="68" t="str">
        <f>IF(BZ281="","",MAX(DH$11:DH280)+1)</f>
        <v/>
      </c>
      <c r="DI281" s="86" t="str">
        <f t="shared" si="282"/>
        <v/>
      </c>
      <c r="DJ281" s="86" t="str">
        <f t="shared" si="312"/>
        <v/>
      </c>
      <c r="DK281" s="86" t="str">
        <f t="shared" si="283"/>
        <v/>
      </c>
      <c r="DL281" s="86" t="str">
        <f t="shared" si="284"/>
        <v/>
      </c>
      <c r="DM281" s="86" t="str">
        <f t="shared" si="285"/>
        <v/>
      </c>
      <c r="DN281" s="86" t="str">
        <f t="shared" si="313"/>
        <v/>
      </c>
      <c r="DO281" s="86"/>
      <c r="DP281" s="86"/>
      <c r="DQ281" s="86"/>
      <c r="DR281" s="63" t="e">
        <f>IF(#REF!="","",#REF!)</f>
        <v>#REF!</v>
      </c>
      <c r="DS281" s="57" t="s">
        <v>0</v>
      </c>
    </row>
    <row r="282" spans="1:123" x14ac:dyDescent="0.25">
      <c r="A282" t="s">
        <v>0</v>
      </c>
      <c r="B282" s="62" t="str">
        <f>IF(csv!E273="","",csv!S273)</f>
        <v/>
      </c>
      <c r="C282" s="36" t="s">
        <v>0</v>
      </c>
      <c r="D282" s="36" t="str">
        <f>IF(csv!E273="","",csv!E273)</f>
        <v/>
      </c>
      <c r="E282" s="36" t="str">
        <f>IF(csv!D273="","",csv!D273)</f>
        <v/>
      </c>
      <c r="F282" s="36" t="s">
        <v>0</v>
      </c>
      <c r="G282" s="86" t="str">
        <f>IF(csv!L273="","",csv!L273)</f>
        <v/>
      </c>
      <c r="H282" s="86" t="str">
        <f>IF(csv!M273="","",csv!M273)</f>
        <v/>
      </c>
      <c r="I282" s="36" t="s">
        <v>0</v>
      </c>
      <c r="J282" s="36" t="str">
        <f>IF(csv!O273="","",csv!O273)</f>
        <v/>
      </c>
      <c r="K282" s="36" t="str">
        <f>IF(csv!P273="","",csv!P273)</f>
        <v/>
      </c>
      <c r="L282" s="36" t="s">
        <v>0</v>
      </c>
      <c r="M282" s="79" t="str">
        <f>IF(csv!Q273="","",csv!Q273)</f>
        <v/>
      </c>
      <c r="N282" s="57" t="s">
        <v>0</v>
      </c>
      <c r="O282" s="62" t="str">
        <f>IF(csv!E273="","",csv!S273)</f>
        <v/>
      </c>
      <c r="P282" s="86" t="str">
        <f>IF(O282="","",IF(COUNTIF(O$11:O281,O282)=0,P281+1,P281))</f>
        <v/>
      </c>
      <c r="Q282" s="102" t="str">
        <f t="shared" si="260"/>
        <v/>
      </c>
      <c r="R282" s="103" t="str" cm="1">
        <f t="array" ref="R282">IF(S282="","",INDEX(natjecanjeStaze_naziv,MATCH(S282,natjecanjeStaze_stazaId,0)))</f>
        <v/>
      </c>
      <c r="S282" s="63" t="str">
        <f t="shared" si="261"/>
        <v/>
      </c>
      <c r="T282" s="57" t="s">
        <v>0</v>
      </c>
      <c r="U282" s="191" t="str">
        <f t="shared" si="262"/>
        <v/>
      </c>
      <c r="V282" s="57" t="s">
        <v>0</v>
      </c>
      <c r="W282" s="62" t="str">
        <f t="shared" si="286"/>
        <v/>
      </c>
      <c r="X282" s="86" t="str">
        <f t="shared" si="263"/>
        <v/>
      </c>
      <c r="Y282" s="36" t="str">
        <f t="shared" si="287"/>
        <v/>
      </c>
      <c r="Z282" s="79" t="str">
        <f>IF(Y282="","",MAX(Z$11:Z281)+1)</f>
        <v/>
      </c>
      <c r="AA282" s="57" t="s">
        <v>0</v>
      </c>
      <c r="AB282" s="149"/>
      <c r="AC282" s="57" t="s">
        <v>0</v>
      </c>
      <c r="AD282" s="23" t="str">
        <f t="shared" si="288"/>
        <v/>
      </c>
      <c r="AE282" s="57" t="s">
        <v>0</v>
      </c>
      <c r="AF282" s="191" t="str">
        <f t="shared" si="289"/>
        <v/>
      </c>
      <c r="AG282" s="57" t="s">
        <v>0</v>
      </c>
      <c r="AH282" s="62" t="str">
        <f t="shared" si="290"/>
        <v/>
      </c>
      <c r="AI282" s="36" t="str">
        <f t="shared" si="291"/>
        <v/>
      </c>
      <c r="AJ282" s="86" t="str">
        <f t="shared" si="264"/>
        <v/>
      </c>
      <c r="AK282" s="36" t="str" cm="1">
        <f t="array" ref="AK282">IF(AJ282="",""&amp;AI282,IF(AJ282="NEMA",AI282,INDEX(klub_naziv,MATCH(INDEX(klubAlias_klubId,AJ282),klub_id,0))))</f>
        <v/>
      </c>
      <c r="AL282" s="36" t="str" cm="1">
        <f t="array" ref="AL282">IFERROR(INDEX(registarNatjecatelji,CG282,4),"")</f>
        <v/>
      </c>
      <c r="AM282" s="105" t="str">
        <f t="shared" si="292"/>
        <v/>
      </c>
      <c r="AN282" s="79" t="str">
        <f t="shared" si="293"/>
        <v/>
      </c>
      <c r="AO282" s="57" t="s">
        <v>0</v>
      </c>
      <c r="AP282" s="95" t="str">
        <f>IF(AJ282&lt;&gt;"NEMA","",IF(IFERROR(MATCH(AI282,AI$11:AI281,0),0)&lt;&gt;0,"",AI282))</f>
        <v/>
      </c>
      <c r="AQ282" s="57" t="s">
        <v>0</v>
      </c>
      <c r="AR282" s="149"/>
      <c r="AS282" s="57" t="s">
        <v>0</v>
      </c>
      <c r="AT282" s="62" t="str">
        <f t="shared" si="294"/>
        <v/>
      </c>
      <c r="AU282" s="36" t="str">
        <f>IF(AT282="","",MAX(AU$11:AU281)+1)</f>
        <v/>
      </c>
      <c r="AV282" s="36" t="str">
        <f t="shared" si="295"/>
        <v/>
      </c>
      <c r="AW282" s="36" t="str">
        <f t="shared" si="296"/>
        <v/>
      </c>
      <c r="AX282" s="36" t="str">
        <f>IF(AR282="","",MAX(AX$11:AX281)+1)</f>
        <v/>
      </c>
      <c r="AY282" s="103" t="str">
        <f t="shared" si="297"/>
        <v/>
      </c>
      <c r="AZ282" s="79" t="str">
        <f t="shared" si="298"/>
        <v/>
      </c>
      <c r="BA282" s="57" t="s">
        <v>0</v>
      </c>
      <c r="BB282" s="23" t="str">
        <f t="shared" si="299"/>
        <v/>
      </c>
      <c r="BC282" s="57" t="s">
        <v>0</v>
      </c>
      <c r="BD282" s="191" t="str">
        <f t="shared" si="300"/>
        <v/>
      </c>
      <c r="BE282" s="57" t="s">
        <v>0</v>
      </c>
      <c r="BF282" s="68" t="str">
        <f t="shared" si="301"/>
        <v/>
      </c>
      <c r="BG282" s="102" t="str">
        <f t="shared" si="302"/>
        <v/>
      </c>
      <c r="BH282" s="238" t="str">
        <f t="shared" si="303"/>
        <v/>
      </c>
      <c r="BI282" s="239" t="str">
        <f t="shared" si="265"/>
        <v/>
      </c>
      <c r="BJ282" s="57" t="s">
        <v>0</v>
      </c>
      <c r="BK282" s="62" t="str">
        <f t="shared" si="304"/>
        <v/>
      </c>
      <c r="BL282" s="36" t="str">
        <f t="shared" si="305"/>
        <v/>
      </c>
      <c r="BM282" s="86" t="str">
        <f t="shared" si="266"/>
        <v/>
      </c>
      <c r="BN282" s="86" t="str">
        <f t="shared" si="267"/>
        <v/>
      </c>
      <c r="BO282" s="36" t="str">
        <f t="shared" si="268"/>
        <v/>
      </c>
      <c r="BP282" s="79" t="str">
        <f t="shared" si="269"/>
        <v/>
      </c>
      <c r="BQ282" s="57" t="s">
        <v>0</v>
      </c>
      <c r="BR282" s="95" t="str">
        <f t="shared" si="270"/>
        <v/>
      </c>
      <c r="BS282" s="57" t="s">
        <v>0</v>
      </c>
      <c r="BT282" s="23" t="str">
        <f>IF(OR(BB282&lt;&gt;"NEMA",BR282&lt;&gt;""),"","SELECT '"&amp;BA282&amp;"',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2" s="57" t="s">
        <v>0</v>
      </c>
      <c r="BV282" s="172"/>
      <c r="BW282" s="172"/>
      <c r="BX282" s="172"/>
      <c r="BY282" s="57" t="s">
        <v>0</v>
      </c>
      <c r="BZ282" s="62" t="str">
        <f t="shared" si="271"/>
        <v/>
      </c>
      <c r="CA282" s="63" t="str">
        <f t="shared" si="306"/>
        <v/>
      </c>
      <c r="CB282" s="57" t="s">
        <v>0</v>
      </c>
      <c r="CC282" s="62" t="str">
        <f t="shared" si="272"/>
        <v/>
      </c>
      <c r="CD282" s="63" t="str">
        <f t="shared" si="307"/>
        <v/>
      </c>
      <c r="CE282" s="57" t="s">
        <v>0</v>
      </c>
      <c r="CF282" s="62" t="str">
        <f t="shared" si="273"/>
        <v/>
      </c>
      <c r="CG282" s="63" t="str">
        <f t="shared" si="308"/>
        <v/>
      </c>
      <c r="CH282" s="57" t="s">
        <v>0</v>
      </c>
      <c r="CI282" s="68" t="str">
        <f t="shared" si="309"/>
        <v/>
      </c>
      <c r="CJ282" s="86" t="str" cm="1">
        <f t="array" ref="CJ282">IF(CI282="","",INDEX(imePrezime_id,CI282,0))</f>
        <v/>
      </c>
      <c r="CK282" s="63" t="str">
        <f t="shared" si="274"/>
        <v/>
      </c>
      <c r="CL282" s="57" t="s">
        <v>0</v>
      </c>
      <c r="CM282" s="23" t="str">
        <f t="shared" si="275"/>
        <v/>
      </c>
      <c r="CN282" s="57" t="s">
        <v>0</v>
      </c>
      <c r="CO282" s="149"/>
      <c r="CP282" s="57" t="s">
        <v>0</v>
      </c>
      <c r="CQ282" s="62" t="str">
        <f t="shared" si="276"/>
        <v/>
      </c>
      <c r="CR282" s="86" t="str">
        <f>IF(CO282="","",MAX(CR$11:CR281)+1)</f>
        <v/>
      </c>
      <c r="CS282" s="63" t="str">
        <f t="shared" si="277"/>
        <v/>
      </c>
      <c r="CT282" s="57" t="s">
        <v>0</v>
      </c>
      <c r="CU282" s="23" t="str">
        <f t="shared" si="310"/>
        <v/>
      </c>
      <c r="CV282" s="57" t="s">
        <v>0</v>
      </c>
      <c r="CW282" s="72" t="str">
        <f>IF(AND(CG282="NEMA",CK282=""),MAX(CW$11:CW281)+1,"")</f>
        <v/>
      </c>
      <c r="CX282" t="s">
        <v>0</v>
      </c>
      <c r="CY282" s="152" t="str">
        <f t="shared" si="278"/>
        <v/>
      </c>
      <c r="CZ282" t="s">
        <v>0</v>
      </c>
      <c r="DA282" s="62" t="str">
        <f t="shared" si="279"/>
        <v/>
      </c>
      <c r="DB282" s="79" t="str">
        <f t="shared" si="280"/>
        <v/>
      </c>
      <c r="DC282" t="s">
        <v>0</v>
      </c>
      <c r="DD282" s="23" t="str">
        <f t="shared" si="311"/>
        <v/>
      </c>
      <c r="DE282" s="57" t="s">
        <v>0</v>
      </c>
      <c r="DF282" s="95" t="str">
        <f t="shared" si="281"/>
        <v/>
      </c>
      <c r="DG282" s="57" t="s">
        <v>0</v>
      </c>
      <c r="DH282" s="68" t="str">
        <f>IF(BZ282="","",MAX(DH$11:DH281)+1)</f>
        <v/>
      </c>
      <c r="DI282" s="86" t="str">
        <f t="shared" si="282"/>
        <v/>
      </c>
      <c r="DJ282" s="86" t="str">
        <f t="shared" si="312"/>
        <v/>
      </c>
      <c r="DK282" s="86" t="str">
        <f t="shared" si="283"/>
        <v/>
      </c>
      <c r="DL282" s="86" t="str">
        <f t="shared" si="284"/>
        <v/>
      </c>
      <c r="DM282" s="86" t="str">
        <f t="shared" si="285"/>
        <v/>
      </c>
      <c r="DN282" s="86" t="str">
        <f t="shared" si="313"/>
        <v/>
      </c>
      <c r="DO282" s="86"/>
      <c r="DP282" s="86"/>
      <c r="DQ282" s="86"/>
      <c r="DR282" s="63" t="e">
        <f>IF(#REF!="","",#REF!)</f>
        <v>#REF!</v>
      </c>
      <c r="DS282" s="57" t="s">
        <v>0</v>
      </c>
    </row>
    <row r="283" spans="1:123" x14ac:dyDescent="0.25">
      <c r="A283" t="s">
        <v>0</v>
      </c>
      <c r="B283" s="62" t="str">
        <f>IF(csv!E274="","",csv!S274)</f>
        <v/>
      </c>
      <c r="C283" s="36" t="s">
        <v>0</v>
      </c>
      <c r="D283" s="36" t="str">
        <f>IF(csv!E274="","",csv!E274)</f>
        <v/>
      </c>
      <c r="E283" s="36" t="str">
        <f>IF(csv!D274="","",csv!D274)</f>
        <v/>
      </c>
      <c r="F283" s="36" t="s">
        <v>0</v>
      </c>
      <c r="G283" s="86" t="str">
        <f>IF(csv!L274="","",csv!L274)</f>
        <v/>
      </c>
      <c r="H283" s="86" t="str">
        <f>IF(csv!M274="","",csv!M274)</f>
        <v/>
      </c>
      <c r="I283" s="36" t="s">
        <v>0</v>
      </c>
      <c r="J283" s="36" t="str">
        <f>IF(csv!O274="","",csv!O274)</f>
        <v/>
      </c>
      <c r="K283" s="36" t="str">
        <f>IF(csv!P274="","",csv!P274)</f>
        <v/>
      </c>
      <c r="L283" s="36" t="s">
        <v>0</v>
      </c>
      <c r="M283" s="79" t="str">
        <f>IF(csv!Q274="","",csv!Q274)</f>
        <v/>
      </c>
      <c r="N283" s="57" t="s">
        <v>0</v>
      </c>
      <c r="O283" s="62" t="str">
        <f>IF(csv!E274="","",csv!S274)</f>
        <v/>
      </c>
      <c r="P283" s="86" t="str">
        <f>IF(O283="","",IF(COUNTIF(O$11:O282,O283)=0,P282+1,P282))</f>
        <v/>
      </c>
      <c r="Q283" s="102" t="str">
        <f t="shared" si="260"/>
        <v/>
      </c>
      <c r="R283" s="103" t="str" cm="1">
        <f t="array" ref="R283">IF(S283="","",INDEX(natjecanjeStaze_naziv,MATCH(S283,natjecanjeStaze_stazaId,0)))</f>
        <v/>
      </c>
      <c r="S283" s="63" t="str">
        <f t="shared" si="261"/>
        <v/>
      </c>
      <c r="T283" s="57" t="s">
        <v>0</v>
      </c>
      <c r="U283" s="191" t="str">
        <f t="shared" si="262"/>
        <v/>
      </c>
      <c r="V283" s="57" t="s">
        <v>0</v>
      </c>
      <c r="W283" s="62" t="str">
        <f t="shared" si="286"/>
        <v/>
      </c>
      <c r="X283" s="86" t="str">
        <f t="shared" si="263"/>
        <v/>
      </c>
      <c r="Y283" s="36" t="str">
        <f t="shared" si="287"/>
        <v/>
      </c>
      <c r="Z283" s="79" t="str">
        <f>IF(Y283="","",MAX(Z$11:Z282)+1)</f>
        <v/>
      </c>
      <c r="AA283" s="57" t="s">
        <v>0</v>
      </c>
      <c r="AB283" s="149"/>
      <c r="AC283" s="57" t="s">
        <v>0</v>
      </c>
      <c r="AD283" s="23" t="str">
        <f t="shared" si="288"/>
        <v/>
      </c>
      <c r="AE283" s="57" t="s">
        <v>0</v>
      </c>
      <c r="AF283" s="191" t="str">
        <f t="shared" si="289"/>
        <v/>
      </c>
      <c r="AG283" s="57" t="s">
        <v>0</v>
      </c>
      <c r="AH283" s="62" t="str">
        <f t="shared" si="290"/>
        <v/>
      </c>
      <c r="AI283" s="36" t="str">
        <f t="shared" si="291"/>
        <v/>
      </c>
      <c r="AJ283" s="86" t="str">
        <f t="shared" si="264"/>
        <v/>
      </c>
      <c r="AK283" s="36" t="str" cm="1">
        <f t="array" ref="AK283">IF(AJ283="",""&amp;AI283,IF(AJ283="NEMA",AI283,INDEX(klub_naziv,MATCH(INDEX(klubAlias_klubId,AJ283),klub_id,0))))</f>
        <v/>
      </c>
      <c r="AL283" s="36" t="str" cm="1">
        <f t="array" ref="AL283">IFERROR(INDEX(registarNatjecatelji,CG283,4),"")</f>
        <v/>
      </c>
      <c r="AM283" s="105" t="str">
        <f t="shared" si="292"/>
        <v/>
      </c>
      <c r="AN283" s="79" t="str">
        <f t="shared" si="293"/>
        <v/>
      </c>
      <c r="AO283" s="57" t="s">
        <v>0</v>
      </c>
      <c r="AP283" s="95" t="str">
        <f>IF(AJ283&lt;&gt;"NEMA","",IF(IFERROR(MATCH(AI283,AI$11:AI282,0),0)&lt;&gt;0,"",AI283))</f>
        <v/>
      </c>
      <c r="AQ283" s="57" t="s">
        <v>0</v>
      </c>
      <c r="AR283" s="149"/>
      <c r="AS283" s="57" t="s">
        <v>0</v>
      </c>
      <c r="AT283" s="62" t="str">
        <f t="shared" si="294"/>
        <v/>
      </c>
      <c r="AU283" s="36" t="str">
        <f>IF(AT283="","",MAX(AU$11:AU282)+1)</f>
        <v/>
      </c>
      <c r="AV283" s="36" t="str">
        <f t="shared" si="295"/>
        <v/>
      </c>
      <c r="AW283" s="36" t="str">
        <f t="shared" si="296"/>
        <v/>
      </c>
      <c r="AX283" s="36" t="str">
        <f>IF(AR283="","",MAX(AX$11:AX282)+1)</f>
        <v/>
      </c>
      <c r="AY283" s="103" t="str">
        <f t="shared" si="297"/>
        <v/>
      </c>
      <c r="AZ283" s="79" t="str">
        <f t="shared" si="298"/>
        <v/>
      </c>
      <c r="BA283" s="57" t="s">
        <v>0</v>
      </c>
      <c r="BB283" s="23" t="str">
        <f t="shared" si="299"/>
        <v/>
      </c>
      <c r="BC283" s="57" t="s">
        <v>0</v>
      </c>
      <c r="BD283" s="191" t="str">
        <f t="shared" si="300"/>
        <v/>
      </c>
      <c r="BE283" s="57" t="s">
        <v>0</v>
      </c>
      <c r="BF283" s="68" t="str">
        <f t="shared" si="301"/>
        <v/>
      </c>
      <c r="BG283" s="102" t="str">
        <f t="shared" si="302"/>
        <v/>
      </c>
      <c r="BH283" s="238" t="str">
        <f t="shared" si="303"/>
        <v/>
      </c>
      <c r="BI283" s="239" t="str">
        <f t="shared" si="265"/>
        <v/>
      </c>
      <c r="BJ283" s="57" t="s">
        <v>0</v>
      </c>
      <c r="BK283" s="62" t="str">
        <f t="shared" si="304"/>
        <v/>
      </c>
      <c r="BL283" s="36" t="str">
        <f t="shared" si="305"/>
        <v/>
      </c>
      <c r="BM283" s="86" t="str">
        <f t="shared" si="266"/>
        <v/>
      </c>
      <c r="BN283" s="86" t="str">
        <f t="shared" si="267"/>
        <v/>
      </c>
      <c r="BO283" s="36" t="str">
        <f t="shared" si="268"/>
        <v/>
      </c>
      <c r="BP283" s="79" t="str">
        <f t="shared" si="269"/>
        <v/>
      </c>
      <c r="BQ283" s="57" t="s">
        <v>0</v>
      </c>
      <c r="BR283" s="95" t="str">
        <f t="shared" si="270"/>
        <v/>
      </c>
      <c r="BS283" s="57" t="s">
        <v>0</v>
      </c>
      <c r="BT283" s="23" t="str">
        <f>IF(OR(BB283&lt;&gt;"NEMA",BR283&lt;&gt;""),"","SELECT '"&amp;BA283&amp;"',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3" s="57" t="s">
        <v>0</v>
      </c>
      <c r="BV283" s="172"/>
      <c r="BW283" s="172"/>
      <c r="BX283" s="172"/>
      <c r="BY283" s="57" t="s">
        <v>0</v>
      </c>
      <c r="BZ283" s="62" t="str">
        <f t="shared" si="271"/>
        <v/>
      </c>
      <c r="CA283" s="63" t="str">
        <f t="shared" si="306"/>
        <v/>
      </c>
      <c r="CB283" s="57" t="s">
        <v>0</v>
      </c>
      <c r="CC283" s="62" t="str">
        <f t="shared" si="272"/>
        <v/>
      </c>
      <c r="CD283" s="63" t="str">
        <f t="shared" si="307"/>
        <v/>
      </c>
      <c r="CE283" s="57" t="s">
        <v>0</v>
      </c>
      <c r="CF283" s="62" t="str">
        <f t="shared" si="273"/>
        <v/>
      </c>
      <c r="CG283" s="63" t="str">
        <f t="shared" si="308"/>
        <v/>
      </c>
      <c r="CH283" s="57" t="s">
        <v>0</v>
      </c>
      <c r="CI283" s="68" t="str">
        <f t="shared" si="309"/>
        <v/>
      </c>
      <c r="CJ283" s="86" t="str" cm="1">
        <f t="array" ref="CJ283">IF(CI283="","",INDEX(imePrezime_id,CI283,0))</f>
        <v/>
      </c>
      <c r="CK283" s="63" t="str">
        <f t="shared" si="274"/>
        <v/>
      </c>
      <c r="CL283" s="57" t="s">
        <v>0</v>
      </c>
      <c r="CM283" s="23" t="str">
        <f t="shared" si="275"/>
        <v/>
      </c>
      <c r="CN283" s="57" t="s">
        <v>0</v>
      </c>
      <c r="CO283" s="149"/>
      <c r="CP283" s="57" t="s">
        <v>0</v>
      </c>
      <c r="CQ283" s="62" t="str">
        <f t="shared" si="276"/>
        <v/>
      </c>
      <c r="CR283" s="86" t="str">
        <f>IF(CO283="","",MAX(CR$11:CR282)+1)</f>
        <v/>
      </c>
      <c r="CS283" s="63" t="str">
        <f t="shared" si="277"/>
        <v/>
      </c>
      <c r="CT283" s="57" t="s">
        <v>0</v>
      </c>
      <c r="CU283" s="23" t="str">
        <f t="shared" si="310"/>
        <v/>
      </c>
      <c r="CV283" s="57" t="s">
        <v>0</v>
      </c>
      <c r="CW283" s="72" t="str">
        <f>IF(AND(CG283="NEMA",CK283=""),MAX(CW$11:CW282)+1,"")</f>
        <v/>
      </c>
      <c r="CX283" t="s">
        <v>0</v>
      </c>
      <c r="CY283" s="152" t="str">
        <f t="shared" si="278"/>
        <v/>
      </c>
      <c r="CZ283" t="s">
        <v>0</v>
      </c>
      <c r="DA283" s="62" t="str">
        <f t="shared" si="279"/>
        <v/>
      </c>
      <c r="DB283" s="79" t="str">
        <f t="shared" si="280"/>
        <v/>
      </c>
      <c r="DC283" t="s">
        <v>0</v>
      </c>
      <c r="DD283" s="23" t="str">
        <f t="shared" si="311"/>
        <v/>
      </c>
      <c r="DE283" s="57" t="s">
        <v>0</v>
      </c>
      <c r="DF283" s="95" t="str">
        <f t="shared" si="281"/>
        <v/>
      </c>
      <c r="DG283" s="57" t="s">
        <v>0</v>
      </c>
      <c r="DH283" s="68" t="str">
        <f>IF(BZ283="","",MAX(DH$11:DH282)+1)</f>
        <v/>
      </c>
      <c r="DI283" s="86" t="str">
        <f t="shared" si="282"/>
        <v/>
      </c>
      <c r="DJ283" s="86" t="str">
        <f t="shared" si="312"/>
        <v/>
      </c>
      <c r="DK283" s="86" t="str">
        <f t="shared" si="283"/>
        <v/>
      </c>
      <c r="DL283" s="86" t="str">
        <f t="shared" si="284"/>
        <v/>
      </c>
      <c r="DM283" s="86" t="str">
        <f t="shared" si="285"/>
        <v/>
      </c>
      <c r="DN283" s="86" t="str">
        <f t="shared" si="313"/>
        <v/>
      </c>
      <c r="DO283" s="86"/>
      <c r="DP283" s="86"/>
      <c r="DQ283" s="86"/>
      <c r="DR283" s="63" t="e">
        <f>IF(#REF!="","",#REF!)</f>
        <v>#REF!</v>
      </c>
      <c r="DS283" s="57" t="s">
        <v>0</v>
      </c>
    </row>
    <row r="284" spans="1:123" x14ac:dyDescent="0.25">
      <c r="A284" t="s">
        <v>0</v>
      </c>
      <c r="B284" s="62" t="str">
        <f>IF(csv!E275="","",csv!S275)</f>
        <v/>
      </c>
      <c r="C284" s="36" t="s">
        <v>0</v>
      </c>
      <c r="D284" s="36" t="str">
        <f>IF(csv!E275="","",csv!E275)</f>
        <v/>
      </c>
      <c r="E284" s="36" t="str">
        <f>IF(csv!D275="","",csv!D275)</f>
        <v/>
      </c>
      <c r="F284" s="36" t="s">
        <v>0</v>
      </c>
      <c r="G284" s="86" t="str">
        <f>IF(csv!L275="","",csv!L275)</f>
        <v/>
      </c>
      <c r="H284" s="86" t="str">
        <f>IF(csv!M275="","",csv!M275)</f>
        <v/>
      </c>
      <c r="I284" s="36" t="s">
        <v>0</v>
      </c>
      <c r="J284" s="36" t="str">
        <f>IF(csv!O275="","",csv!O275)</f>
        <v/>
      </c>
      <c r="K284" s="36" t="str">
        <f>IF(csv!P275="","",csv!P275)</f>
        <v/>
      </c>
      <c r="L284" s="36" t="s">
        <v>0</v>
      </c>
      <c r="M284" s="79" t="str">
        <f>IF(csv!Q275="","",csv!Q275)</f>
        <v/>
      </c>
      <c r="N284" s="57" t="s">
        <v>0</v>
      </c>
      <c r="O284" s="62" t="str">
        <f>IF(csv!E275="","",csv!S275)</f>
        <v/>
      </c>
      <c r="P284" s="86" t="str">
        <f>IF(O284="","",IF(COUNTIF(O$11:O283,O284)=0,P283+1,P283))</f>
        <v/>
      </c>
      <c r="Q284" s="102" t="str">
        <f t="shared" si="260"/>
        <v/>
      </c>
      <c r="R284" s="103" t="str" cm="1">
        <f t="array" ref="R284">IF(S284="","",INDEX(natjecanjeStaze_naziv,MATCH(S284,natjecanjeStaze_stazaId,0)))</f>
        <v/>
      </c>
      <c r="S284" s="63" t="str">
        <f t="shared" si="261"/>
        <v/>
      </c>
      <c r="T284" s="57" t="s">
        <v>0</v>
      </c>
      <c r="U284" s="191" t="str">
        <f t="shared" si="262"/>
        <v/>
      </c>
      <c r="V284" s="57" t="s">
        <v>0</v>
      </c>
      <c r="W284" s="62" t="str">
        <f t="shared" si="286"/>
        <v/>
      </c>
      <c r="X284" s="86" t="str">
        <f t="shared" si="263"/>
        <v/>
      </c>
      <c r="Y284" s="36" t="str">
        <f t="shared" si="287"/>
        <v/>
      </c>
      <c r="Z284" s="79" t="str">
        <f>IF(Y284="","",MAX(Z$11:Z283)+1)</f>
        <v/>
      </c>
      <c r="AA284" s="57" t="s">
        <v>0</v>
      </c>
      <c r="AB284" s="149"/>
      <c r="AC284" s="57" t="s">
        <v>0</v>
      </c>
      <c r="AD284" s="23" t="str">
        <f t="shared" si="288"/>
        <v/>
      </c>
      <c r="AE284" s="57" t="s">
        <v>0</v>
      </c>
      <c r="AF284" s="191" t="str">
        <f t="shared" si="289"/>
        <v/>
      </c>
      <c r="AG284" s="57" t="s">
        <v>0</v>
      </c>
      <c r="AH284" s="62" t="str">
        <f t="shared" si="290"/>
        <v/>
      </c>
      <c r="AI284" s="36" t="str">
        <f t="shared" si="291"/>
        <v/>
      </c>
      <c r="AJ284" s="86" t="str">
        <f t="shared" si="264"/>
        <v/>
      </c>
      <c r="AK284" s="36" t="str" cm="1">
        <f t="array" ref="AK284">IF(AJ284="",""&amp;AI284,IF(AJ284="NEMA",AI284,INDEX(klub_naziv,MATCH(INDEX(klubAlias_klubId,AJ284),klub_id,0))))</f>
        <v/>
      </c>
      <c r="AL284" s="36" t="str" cm="1">
        <f t="array" ref="AL284">IFERROR(INDEX(registarNatjecatelji,CG284,4),"")</f>
        <v/>
      </c>
      <c r="AM284" s="105" t="str">
        <f t="shared" si="292"/>
        <v/>
      </c>
      <c r="AN284" s="79" t="str">
        <f t="shared" si="293"/>
        <v/>
      </c>
      <c r="AO284" s="57" t="s">
        <v>0</v>
      </c>
      <c r="AP284" s="95" t="str">
        <f>IF(AJ284&lt;&gt;"NEMA","",IF(IFERROR(MATCH(AI284,AI$11:AI283,0),0)&lt;&gt;0,"",AI284))</f>
        <v/>
      </c>
      <c r="AQ284" s="57" t="s">
        <v>0</v>
      </c>
      <c r="AR284" s="149"/>
      <c r="AS284" s="57" t="s">
        <v>0</v>
      </c>
      <c r="AT284" s="62" t="str">
        <f t="shared" si="294"/>
        <v/>
      </c>
      <c r="AU284" s="36" t="str">
        <f>IF(AT284="","",MAX(AU$11:AU283)+1)</f>
        <v/>
      </c>
      <c r="AV284" s="36" t="str">
        <f t="shared" si="295"/>
        <v/>
      </c>
      <c r="AW284" s="36" t="str">
        <f t="shared" si="296"/>
        <v/>
      </c>
      <c r="AX284" s="36" t="str">
        <f>IF(AR284="","",MAX(AX$11:AX283)+1)</f>
        <v/>
      </c>
      <c r="AY284" s="103" t="str">
        <f t="shared" si="297"/>
        <v/>
      </c>
      <c r="AZ284" s="79" t="str">
        <f t="shared" si="298"/>
        <v/>
      </c>
      <c r="BA284" s="57" t="s">
        <v>0</v>
      </c>
      <c r="BB284" s="23" t="str">
        <f t="shared" si="299"/>
        <v/>
      </c>
      <c r="BC284" s="57" t="s">
        <v>0</v>
      </c>
      <c r="BD284" s="191" t="str">
        <f t="shared" si="300"/>
        <v/>
      </c>
      <c r="BE284" s="57" t="s">
        <v>0</v>
      </c>
      <c r="BF284" s="68" t="str">
        <f t="shared" si="301"/>
        <v/>
      </c>
      <c r="BG284" s="102" t="str">
        <f t="shared" si="302"/>
        <v/>
      </c>
      <c r="BH284" s="238" t="str">
        <f t="shared" si="303"/>
        <v/>
      </c>
      <c r="BI284" s="239" t="str">
        <f t="shared" si="265"/>
        <v/>
      </c>
      <c r="BJ284" s="57" t="s">
        <v>0</v>
      </c>
      <c r="BK284" s="62" t="str">
        <f t="shared" si="304"/>
        <v/>
      </c>
      <c r="BL284" s="36" t="str">
        <f t="shared" si="305"/>
        <v/>
      </c>
      <c r="BM284" s="86" t="str">
        <f t="shared" si="266"/>
        <v/>
      </c>
      <c r="BN284" s="86" t="str">
        <f t="shared" si="267"/>
        <v/>
      </c>
      <c r="BO284" s="36" t="str">
        <f t="shared" si="268"/>
        <v/>
      </c>
      <c r="BP284" s="79" t="str">
        <f t="shared" si="269"/>
        <v/>
      </c>
      <c r="BQ284" s="57" t="s">
        <v>0</v>
      </c>
      <c r="BR284" s="95" t="str">
        <f t="shared" si="270"/>
        <v/>
      </c>
      <c r="BS284" s="57" t="s">
        <v>0</v>
      </c>
      <c r="BT284" s="23" t="str">
        <f>IF(OR(BB284&lt;&gt;"NEMA",BR284&lt;&gt;""),"","SELECT '"&amp;BA284&amp;"',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4" s="57" t="s">
        <v>0</v>
      </c>
      <c r="BV284" s="172"/>
      <c r="BW284" s="172"/>
      <c r="BX284" s="172"/>
      <c r="BY284" s="57" t="s">
        <v>0</v>
      </c>
      <c r="BZ284" s="62" t="str">
        <f t="shared" si="271"/>
        <v/>
      </c>
      <c r="CA284" s="63" t="str">
        <f t="shared" si="306"/>
        <v/>
      </c>
      <c r="CB284" s="57" t="s">
        <v>0</v>
      </c>
      <c r="CC284" s="62" t="str">
        <f t="shared" si="272"/>
        <v/>
      </c>
      <c r="CD284" s="63" t="str">
        <f t="shared" si="307"/>
        <v/>
      </c>
      <c r="CE284" s="57" t="s">
        <v>0</v>
      </c>
      <c r="CF284" s="62" t="str">
        <f t="shared" si="273"/>
        <v/>
      </c>
      <c r="CG284" s="63" t="str">
        <f t="shared" si="308"/>
        <v/>
      </c>
      <c r="CH284" s="57" t="s">
        <v>0</v>
      </c>
      <c r="CI284" s="68" t="str">
        <f t="shared" si="309"/>
        <v/>
      </c>
      <c r="CJ284" s="86" t="str" cm="1">
        <f t="array" ref="CJ284">IF(CI284="","",INDEX(imePrezime_id,CI284,0))</f>
        <v/>
      </c>
      <c r="CK284" s="63" t="str">
        <f t="shared" si="274"/>
        <v/>
      </c>
      <c r="CL284" s="57" t="s">
        <v>0</v>
      </c>
      <c r="CM284" s="23" t="str">
        <f t="shared" si="275"/>
        <v/>
      </c>
      <c r="CN284" s="57" t="s">
        <v>0</v>
      </c>
      <c r="CO284" s="149"/>
      <c r="CP284" s="57" t="s">
        <v>0</v>
      </c>
      <c r="CQ284" s="62" t="str">
        <f t="shared" si="276"/>
        <v/>
      </c>
      <c r="CR284" s="86" t="str">
        <f>IF(CO284="","",MAX(CR$11:CR283)+1)</f>
        <v/>
      </c>
      <c r="CS284" s="63" t="str">
        <f t="shared" si="277"/>
        <v/>
      </c>
      <c r="CT284" s="57" t="s">
        <v>0</v>
      </c>
      <c r="CU284" s="23" t="str">
        <f t="shared" si="310"/>
        <v/>
      </c>
      <c r="CV284" s="57" t="s">
        <v>0</v>
      </c>
      <c r="CW284" s="72" t="str">
        <f>IF(AND(CG284="NEMA",CK284=""),MAX(CW$11:CW283)+1,"")</f>
        <v/>
      </c>
      <c r="CX284" t="s">
        <v>0</v>
      </c>
      <c r="CY284" s="152" t="str">
        <f t="shared" si="278"/>
        <v/>
      </c>
      <c r="CZ284" t="s">
        <v>0</v>
      </c>
      <c r="DA284" s="62" t="str">
        <f t="shared" si="279"/>
        <v/>
      </c>
      <c r="DB284" s="79" t="str">
        <f t="shared" si="280"/>
        <v/>
      </c>
      <c r="DC284" t="s">
        <v>0</v>
      </c>
      <c r="DD284" s="23" t="str">
        <f t="shared" si="311"/>
        <v/>
      </c>
      <c r="DE284" s="57" t="s">
        <v>0</v>
      </c>
      <c r="DF284" s="95" t="str">
        <f t="shared" si="281"/>
        <v/>
      </c>
      <c r="DG284" s="57" t="s">
        <v>0</v>
      </c>
      <c r="DH284" s="68" t="str">
        <f>IF(BZ284="","",MAX(DH$11:DH283)+1)</f>
        <v/>
      </c>
      <c r="DI284" s="86" t="str">
        <f t="shared" si="282"/>
        <v/>
      </c>
      <c r="DJ284" s="86" t="str">
        <f t="shared" si="312"/>
        <v/>
      </c>
      <c r="DK284" s="86" t="str">
        <f t="shared" si="283"/>
        <v/>
      </c>
      <c r="DL284" s="86" t="str">
        <f t="shared" si="284"/>
        <v/>
      </c>
      <c r="DM284" s="86" t="str">
        <f t="shared" si="285"/>
        <v/>
      </c>
      <c r="DN284" s="86" t="str">
        <f t="shared" si="313"/>
        <v/>
      </c>
      <c r="DO284" s="86"/>
      <c r="DP284" s="86"/>
      <c r="DQ284" s="86"/>
      <c r="DR284" s="63" t="e">
        <f>IF(#REF!="","",#REF!)</f>
        <v>#REF!</v>
      </c>
      <c r="DS284" s="57" t="s">
        <v>0</v>
      </c>
    </row>
    <row r="285" spans="1:123" x14ac:dyDescent="0.25">
      <c r="A285" t="s">
        <v>0</v>
      </c>
      <c r="B285" s="62" t="str">
        <f>IF(csv!E276="","",csv!S276)</f>
        <v/>
      </c>
      <c r="C285" s="36" t="s">
        <v>0</v>
      </c>
      <c r="D285" s="36" t="str">
        <f>IF(csv!E276="","",csv!E276)</f>
        <v/>
      </c>
      <c r="E285" s="36" t="str">
        <f>IF(csv!D276="","",csv!D276)</f>
        <v/>
      </c>
      <c r="F285" s="36" t="s">
        <v>0</v>
      </c>
      <c r="G285" s="86" t="str">
        <f>IF(csv!L276="","",csv!L276)</f>
        <v/>
      </c>
      <c r="H285" s="86" t="str">
        <f>IF(csv!M276="","",csv!M276)</f>
        <v/>
      </c>
      <c r="I285" s="36" t="s">
        <v>0</v>
      </c>
      <c r="J285" s="36" t="str">
        <f>IF(csv!O276="","",csv!O276)</f>
        <v/>
      </c>
      <c r="K285" s="36" t="str">
        <f>IF(csv!P276="","",csv!P276)</f>
        <v/>
      </c>
      <c r="L285" s="36" t="s">
        <v>0</v>
      </c>
      <c r="M285" s="79" t="str">
        <f>IF(csv!Q276="","",csv!Q276)</f>
        <v/>
      </c>
      <c r="N285" s="57" t="s">
        <v>0</v>
      </c>
      <c r="O285" s="62" t="str">
        <f>IF(csv!E276="","",csv!S276)</f>
        <v/>
      </c>
      <c r="P285" s="86" t="str">
        <f>IF(O285="","",IF(COUNTIF(O$11:O284,O285)=0,P284+1,P284))</f>
        <v/>
      </c>
      <c r="Q285" s="102" t="str">
        <f t="shared" si="260"/>
        <v/>
      </c>
      <c r="R285" s="103" t="str" cm="1">
        <f t="array" ref="R285">IF(S285="","",INDEX(natjecanjeStaze_naziv,MATCH(S285,natjecanjeStaze_stazaId,0)))</f>
        <v/>
      </c>
      <c r="S285" s="63" t="str">
        <f t="shared" si="261"/>
        <v/>
      </c>
      <c r="T285" s="57" t="s">
        <v>0</v>
      </c>
      <c r="U285" s="191" t="str">
        <f t="shared" si="262"/>
        <v/>
      </c>
      <c r="V285" s="57" t="s">
        <v>0</v>
      </c>
      <c r="W285" s="62" t="str">
        <f t="shared" si="286"/>
        <v/>
      </c>
      <c r="X285" s="86" t="str">
        <f t="shared" si="263"/>
        <v/>
      </c>
      <c r="Y285" s="36" t="str">
        <f t="shared" si="287"/>
        <v/>
      </c>
      <c r="Z285" s="79" t="str">
        <f>IF(Y285="","",MAX(Z$11:Z284)+1)</f>
        <v/>
      </c>
      <c r="AA285" s="57" t="s">
        <v>0</v>
      </c>
      <c r="AB285" s="149"/>
      <c r="AC285" s="57" t="s">
        <v>0</v>
      </c>
      <c r="AD285" s="23" t="str">
        <f t="shared" si="288"/>
        <v/>
      </c>
      <c r="AE285" s="57" t="s">
        <v>0</v>
      </c>
      <c r="AF285" s="191" t="str">
        <f t="shared" si="289"/>
        <v/>
      </c>
      <c r="AG285" s="57" t="s">
        <v>0</v>
      </c>
      <c r="AH285" s="62" t="str">
        <f t="shared" si="290"/>
        <v/>
      </c>
      <c r="AI285" s="36" t="str">
        <f t="shared" si="291"/>
        <v/>
      </c>
      <c r="AJ285" s="86" t="str">
        <f t="shared" si="264"/>
        <v/>
      </c>
      <c r="AK285" s="36" t="str" cm="1">
        <f t="array" ref="AK285">IF(AJ285="",""&amp;AI285,IF(AJ285="NEMA",AI285,INDEX(klub_naziv,MATCH(INDEX(klubAlias_klubId,AJ285),klub_id,0))))</f>
        <v/>
      </c>
      <c r="AL285" s="36" t="str" cm="1">
        <f t="array" ref="AL285">IFERROR(INDEX(registarNatjecatelji,CG285,4),"")</f>
        <v/>
      </c>
      <c r="AM285" s="105" t="str">
        <f t="shared" si="292"/>
        <v/>
      </c>
      <c r="AN285" s="79" t="str">
        <f t="shared" si="293"/>
        <v/>
      </c>
      <c r="AO285" s="57" t="s">
        <v>0</v>
      </c>
      <c r="AP285" s="95" t="str">
        <f>IF(AJ285&lt;&gt;"NEMA","",IF(IFERROR(MATCH(AI285,AI$11:AI284,0),0)&lt;&gt;0,"",AI285))</f>
        <v/>
      </c>
      <c r="AQ285" s="57" t="s">
        <v>0</v>
      </c>
      <c r="AR285" s="149"/>
      <c r="AS285" s="57" t="s">
        <v>0</v>
      </c>
      <c r="AT285" s="62" t="str">
        <f t="shared" si="294"/>
        <v/>
      </c>
      <c r="AU285" s="36" t="str">
        <f>IF(AT285="","",MAX(AU$11:AU284)+1)</f>
        <v/>
      </c>
      <c r="AV285" s="36" t="str">
        <f t="shared" si="295"/>
        <v/>
      </c>
      <c r="AW285" s="36" t="str">
        <f t="shared" si="296"/>
        <v/>
      </c>
      <c r="AX285" s="36" t="str">
        <f>IF(AR285="","",MAX(AX$11:AX284)+1)</f>
        <v/>
      </c>
      <c r="AY285" s="103" t="str">
        <f t="shared" si="297"/>
        <v/>
      </c>
      <c r="AZ285" s="79" t="str">
        <f t="shared" si="298"/>
        <v/>
      </c>
      <c r="BA285" s="57" t="s">
        <v>0</v>
      </c>
      <c r="BB285" s="23" t="str">
        <f t="shared" si="299"/>
        <v/>
      </c>
      <c r="BC285" s="57" t="s">
        <v>0</v>
      </c>
      <c r="BD285" s="191" t="str">
        <f t="shared" si="300"/>
        <v/>
      </c>
      <c r="BE285" s="57" t="s">
        <v>0</v>
      </c>
      <c r="BF285" s="68" t="str">
        <f t="shared" si="301"/>
        <v/>
      </c>
      <c r="BG285" s="102" t="str">
        <f t="shared" si="302"/>
        <v/>
      </c>
      <c r="BH285" s="238" t="str">
        <f t="shared" si="303"/>
        <v/>
      </c>
      <c r="BI285" s="239" t="str">
        <f t="shared" si="265"/>
        <v/>
      </c>
      <c r="BJ285" s="57" t="s">
        <v>0</v>
      </c>
      <c r="BK285" s="62" t="str">
        <f t="shared" si="304"/>
        <v/>
      </c>
      <c r="BL285" s="36" t="str">
        <f t="shared" si="305"/>
        <v/>
      </c>
      <c r="BM285" s="86" t="str">
        <f t="shared" si="266"/>
        <v/>
      </c>
      <c r="BN285" s="86" t="str">
        <f t="shared" si="267"/>
        <v/>
      </c>
      <c r="BO285" s="36" t="str">
        <f t="shared" si="268"/>
        <v/>
      </c>
      <c r="BP285" s="79" t="str">
        <f t="shared" si="269"/>
        <v/>
      </c>
      <c r="BQ285" s="57" t="s">
        <v>0</v>
      </c>
      <c r="BR285" s="95" t="str">
        <f t="shared" si="270"/>
        <v/>
      </c>
      <c r="BS285" s="57" t="s">
        <v>0</v>
      </c>
      <c r="BT285" s="23" t="str">
        <f>IF(OR(BB285&lt;&gt;"NEMA",BR285&lt;&gt;""),"","SELECT '"&amp;BA285&amp;"',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5" s="57" t="s">
        <v>0</v>
      </c>
      <c r="BV285" s="172"/>
      <c r="BW285" s="172"/>
      <c r="BX285" s="172"/>
      <c r="BY285" s="57" t="s">
        <v>0</v>
      </c>
      <c r="BZ285" s="62" t="str">
        <f t="shared" si="271"/>
        <v/>
      </c>
      <c r="CA285" s="63" t="str">
        <f t="shared" si="306"/>
        <v/>
      </c>
      <c r="CB285" s="57" t="s">
        <v>0</v>
      </c>
      <c r="CC285" s="62" t="str">
        <f t="shared" si="272"/>
        <v/>
      </c>
      <c r="CD285" s="63" t="str">
        <f t="shared" si="307"/>
        <v/>
      </c>
      <c r="CE285" s="57" t="s">
        <v>0</v>
      </c>
      <c r="CF285" s="62" t="str">
        <f t="shared" si="273"/>
        <v/>
      </c>
      <c r="CG285" s="63" t="str">
        <f t="shared" si="308"/>
        <v/>
      </c>
      <c r="CH285" s="57" t="s">
        <v>0</v>
      </c>
      <c r="CI285" s="68" t="str">
        <f t="shared" si="309"/>
        <v/>
      </c>
      <c r="CJ285" s="86" t="str" cm="1">
        <f t="array" ref="CJ285">IF(CI285="","",INDEX(imePrezime_id,CI285,0))</f>
        <v/>
      </c>
      <c r="CK285" s="63" t="str">
        <f t="shared" si="274"/>
        <v/>
      </c>
      <c r="CL285" s="57" t="s">
        <v>0</v>
      </c>
      <c r="CM285" s="23" t="str">
        <f t="shared" si="275"/>
        <v/>
      </c>
      <c r="CN285" s="57" t="s">
        <v>0</v>
      </c>
      <c r="CO285" s="149"/>
      <c r="CP285" s="57" t="s">
        <v>0</v>
      </c>
      <c r="CQ285" s="62" t="str">
        <f t="shared" si="276"/>
        <v/>
      </c>
      <c r="CR285" s="86" t="str">
        <f>IF(CO285="","",MAX(CR$11:CR284)+1)</f>
        <v/>
      </c>
      <c r="CS285" s="63" t="str">
        <f t="shared" si="277"/>
        <v/>
      </c>
      <c r="CT285" s="57" t="s">
        <v>0</v>
      </c>
      <c r="CU285" s="23" t="str">
        <f t="shared" si="310"/>
        <v/>
      </c>
      <c r="CV285" s="57" t="s">
        <v>0</v>
      </c>
      <c r="CW285" s="72" t="str">
        <f>IF(AND(CG285="NEMA",CK285=""),MAX(CW$11:CW284)+1,"")</f>
        <v/>
      </c>
      <c r="CX285" t="s">
        <v>0</v>
      </c>
      <c r="CY285" s="152" t="str">
        <f t="shared" si="278"/>
        <v/>
      </c>
      <c r="CZ285" t="s">
        <v>0</v>
      </c>
      <c r="DA285" s="62" t="str">
        <f t="shared" si="279"/>
        <v/>
      </c>
      <c r="DB285" s="79" t="str">
        <f t="shared" si="280"/>
        <v/>
      </c>
      <c r="DC285" t="s">
        <v>0</v>
      </c>
      <c r="DD285" s="23" t="str">
        <f t="shared" si="311"/>
        <v/>
      </c>
      <c r="DE285" s="57" t="s">
        <v>0</v>
      </c>
      <c r="DF285" s="95" t="str">
        <f t="shared" si="281"/>
        <v/>
      </c>
      <c r="DG285" s="57" t="s">
        <v>0</v>
      </c>
      <c r="DH285" s="68" t="str">
        <f>IF(BZ285="","",MAX(DH$11:DH284)+1)</f>
        <v/>
      </c>
      <c r="DI285" s="86" t="str">
        <f t="shared" si="282"/>
        <v/>
      </c>
      <c r="DJ285" s="86" t="str">
        <f t="shared" si="312"/>
        <v/>
      </c>
      <c r="DK285" s="86" t="str">
        <f t="shared" si="283"/>
        <v/>
      </c>
      <c r="DL285" s="86" t="str">
        <f t="shared" si="284"/>
        <v/>
      </c>
      <c r="DM285" s="86" t="str">
        <f t="shared" si="285"/>
        <v/>
      </c>
      <c r="DN285" s="86" t="str">
        <f t="shared" si="313"/>
        <v/>
      </c>
      <c r="DO285" s="86"/>
      <c r="DP285" s="86"/>
      <c r="DQ285" s="86"/>
      <c r="DR285" s="63" t="e">
        <f>IF(#REF!="","",#REF!)</f>
        <v>#REF!</v>
      </c>
      <c r="DS285" s="57" t="s">
        <v>0</v>
      </c>
    </row>
    <row r="286" spans="1:123" x14ac:dyDescent="0.25">
      <c r="A286" t="s">
        <v>0</v>
      </c>
      <c r="B286" s="62" t="str">
        <f>IF(csv!E277="","",csv!S277)</f>
        <v/>
      </c>
      <c r="C286" s="36" t="s">
        <v>0</v>
      </c>
      <c r="D286" s="36" t="str">
        <f>IF(csv!E277="","",csv!E277)</f>
        <v/>
      </c>
      <c r="E286" s="36" t="str">
        <f>IF(csv!D277="","",csv!D277)</f>
        <v/>
      </c>
      <c r="F286" s="36" t="s">
        <v>0</v>
      </c>
      <c r="G286" s="86" t="str">
        <f>IF(csv!L277="","",csv!L277)</f>
        <v/>
      </c>
      <c r="H286" s="86" t="str">
        <f>IF(csv!M277="","",csv!M277)</f>
        <v/>
      </c>
      <c r="I286" s="36" t="s">
        <v>0</v>
      </c>
      <c r="J286" s="36" t="str">
        <f>IF(csv!O277="","",csv!O277)</f>
        <v/>
      </c>
      <c r="K286" s="36" t="str">
        <f>IF(csv!P277="","",csv!P277)</f>
        <v/>
      </c>
      <c r="L286" s="36" t="s">
        <v>0</v>
      </c>
      <c r="M286" s="79" t="str">
        <f>IF(csv!Q277="","",csv!Q277)</f>
        <v/>
      </c>
      <c r="N286" s="57" t="s">
        <v>0</v>
      </c>
      <c r="O286" s="62" t="str">
        <f>IF(csv!E277="","",csv!S277)</f>
        <v/>
      </c>
      <c r="P286" s="86" t="str">
        <f>IF(O286="","",IF(COUNTIF(O$11:O285,O286)=0,P285+1,P285))</f>
        <v/>
      </c>
      <c r="Q286" s="102" t="str">
        <f t="shared" si="260"/>
        <v/>
      </c>
      <c r="R286" s="103" t="str" cm="1">
        <f t="array" ref="R286">IF(S286="","",INDEX(natjecanjeStaze_naziv,MATCH(S286,natjecanjeStaze_stazaId,0)))</f>
        <v/>
      </c>
      <c r="S286" s="63" t="str">
        <f t="shared" si="261"/>
        <v/>
      </c>
      <c r="T286" s="57" t="s">
        <v>0</v>
      </c>
      <c r="U286" s="191" t="str">
        <f t="shared" si="262"/>
        <v/>
      </c>
      <c r="V286" s="57" t="s">
        <v>0</v>
      </c>
      <c r="W286" s="62" t="str">
        <f t="shared" si="286"/>
        <v/>
      </c>
      <c r="X286" s="86" t="str">
        <f t="shared" si="263"/>
        <v/>
      </c>
      <c r="Y286" s="36" t="str">
        <f t="shared" si="287"/>
        <v/>
      </c>
      <c r="Z286" s="79" t="str">
        <f>IF(Y286="","",MAX(Z$11:Z285)+1)</f>
        <v/>
      </c>
      <c r="AA286" s="57" t="s">
        <v>0</v>
      </c>
      <c r="AB286" s="149"/>
      <c r="AC286" s="57" t="s">
        <v>0</v>
      </c>
      <c r="AD286" s="23" t="str">
        <f t="shared" si="288"/>
        <v/>
      </c>
      <c r="AE286" s="57" t="s">
        <v>0</v>
      </c>
      <c r="AF286" s="191" t="str">
        <f t="shared" si="289"/>
        <v/>
      </c>
      <c r="AG286" s="57" t="s">
        <v>0</v>
      </c>
      <c r="AH286" s="62" t="str">
        <f t="shared" si="290"/>
        <v/>
      </c>
      <c r="AI286" s="36" t="str">
        <f t="shared" si="291"/>
        <v/>
      </c>
      <c r="AJ286" s="86" t="str">
        <f t="shared" si="264"/>
        <v/>
      </c>
      <c r="AK286" s="36" t="str" cm="1">
        <f t="array" ref="AK286">IF(AJ286="",""&amp;AI286,IF(AJ286="NEMA",AI286,INDEX(klub_naziv,MATCH(INDEX(klubAlias_klubId,AJ286),klub_id,0))))</f>
        <v/>
      </c>
      <c r="AL286" s="36" t="str" cm="1">
        <f t="array" ref="AL286">IFERROR(INDEX(registarNatjecatelji,CG286,4),"")</f>
        <v/>
      </c>
      <c r="AM286" s="105" t="str">
        <f t="shared" si="292"/>
        <v/>
      </c>
      <c r="AN286" s="79" t="str">
        <f t="shared" si="293"/>
        <v/>
      </c>
      <c r="AO286" s="57" t="s">
        <v>0</v>
      </c>
      <c r="AP286" s="95" t="str">
        <f>IF(AJ286&lt;&gt;"NEMA","",IF(IFERROR(MATCH(AI286,AI$11:AI285,0),0)&lt;&gt;0,"",AI286))</f>
        <v/>
      </c>
      <c r="AQ286" s="57" t="s">
        <v>0</v>
      </c>
      <c r="AR286" s="149"/>
      <c r="AS286" s="57" t="s">
        <v>0</v>
      </c>
      <c r="AT286" s="62" t="str">
        <f t="shared" si="294"/>
        <v/>
      </c>
      <c r="AU286" s="36" t="str">
        <f>IF(AT286="","",MAX(AU$11:AU285)+1)</f>
        <v/>
      </c>
      <c r="AV286" s="36" t="str">
        <f t="shared" si="295"/>
        <v/>
      </c>
      <c r="AW286" s="36" t="str">
        <f t="shared" si="296"/>
        <v/>
      </c>
      <c r="AX286" s="36" t="str">
        <f>IF(AR286="","",MAX(AX$11:AX285)+1)</f>
        <v/>
      </c>
      <c r="AY286" s="103" t="str">
        <f t="shared" si="297"/>
        <v/>
      </c>
      <c r="AZ286" s="79" t="str">
        <f t="shared" si="298"/>
        <v/>
      </c>
      <c r="BA286" s="57" t="s">
        <v>0</v>
      </c>
      <c r="BB286" s="23" t="str">
        <f t="shared" si="299"/>
        <v/>
      </c>
      <c r="BC286" s="57" t="s">
        <v>0</v>
      </c>
      <c r="BD286" s="191" t="str">
        <f t="shared" si="300"/>
        <v/>
      </c>
      <c r="BE286" s="57" t="s">
        <v>0</v>
      </c>
      <c r="BF286" s="68" t="str">
        <f t="shared" si="301"/>
        <v/>
      </c>
      <c r="BG286" s="102" t="str">
        <f t="shared" si="302"/>
        <v/>
      </c>
      <c r="BH286" s="238" t="str">
        <f t="shared" si="303"/>
        <v/>
      </c>
      <c r="BI286" s="239" t="str">
        <f t="shared" si="265"/>
        <v/>
      </c>
      <c r="BJ286" s="57" t="s">
        <v>0</v>
      </c>
      <c r="BK286" s="62" t="str">
        <f t="shared" si="304"/>
        <v/>
      </c>
      <c r="BL286" s="36" t="str">
        <f t="shared" si="305"/>
        <v/>
      </c>
      <c r="BM286" s="86" t="str">
        <f t="shared" si="266"/>
        <v/>
      </c>
      <c r="BN286" s="86" t="str">
        <f t="shared" si="267"/>
        <v/>
      </c>
      <c r="BO286" s="36" t="str">
        <f t="shared" si="268"/>
        <v/>
      </c>
      <c r="BP286" s="79" t="str">
        <f t="shared" si="269"/>
        <v/>
      </c>
      <c r="BQ286" s="57" t="s">
        <v>0</v>
      </c>
      <c r="BR286" s="95" t="str">
        <f t="shared" si="270"/>
        <v/>
      </c>
      <c r="BS286" s="57" t="s">
        <v>0</v>
      </c>
      <c r="BT286" s="23" t="str">
        <f>IF(OR(BB286&lt;&gt;"NEMA",BR286&lt;&gt;""),"","SELECT '"&amp;BA286&amp;"',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6" s="57" t="s">
        <v>0</v>
      </c>
      <c r="BV286" s="172"/>
      <c r="BW286" s="172"/>
      <c r="BX286" s="172"/>
      <c r="BY286" s="57" t="s">
        <v>0</v>
      </c>
      <c r="BZ286" s="62" t="str">
        <f t="shared" si="271"/>
        <v/>
      </c>
      <c r="CA286" s="63" t="str">
        <f t="shared" si="306"/>
        <v/>
      </c>
      <c r="CB286" s="57" t="s">
        <v>0</v>
      </c>
      <c r="CC286" s="62" t="str">
        <f t="shared" si="272"/>
        <v/>
      </c>
      <c r="CD286" s="63" t="str">
        <f t="shared" si="307"/>
        <v/>
      </c>
      <c r="CE286" s="57" t="s">
        <v>0</v>
      </c>
      <c r="CF286" s="62" t="str">
        <f t="shared" si="273"/>
        <v/>
      </c>
      <c r="CG286" s="63" t="str">
        <f t="shared" si="308"/>
        <v/>
      </c>
      <c r="CH286" s="57" t="s">
        <v>0</v>
      </c>
      <c r="CI286" s="68" t="str">
        <f t="shared" si="309"/>
        <v/>
      </c>
      <c r="CJ286" s="86" t="str" cm="1">
        <f t="array" ref="CJ286">IF(CI286="","",INDEX(imePrezime_id,CI286,0))</f>
        <v/>
      </c>
      <c r="CK286" s="63" t="str">
        <f t="shared" si="274"/>
        <v/>
      </c>
      <c r="CL286" s="57" t="s">
        <v>0</v>
      </c>
      <c r="CM286" s="23" t="str">
        <f t="shared" si="275"/>
        <v/>
      </c>
      <c r="CN286" s="57" t="s">
        <v>0</v>
      </c>
      <c r="CO286" s="149"/>
      <c r="CP286" s="57" t="s">
        <v>0</v>
      </c>
      <c r="CQ286" s="62" t="str">
        <f t="shared" si="276"/>
        <v/>
      </c>
      <c r="CR286" s="86" t="str">
        <f>IF(CO286="","",MAX(CR$11:CR285)+1)</f>
        <v/>
      </c>
      <c r="CS286" s="63" t="str">
        <f t="shared" si="277"/>
        <v/>
      </c>
      <c r="CT286" s="57" t="s">
        <v>0</v>
      </c>
      <c r="CU286" s="23" t="str">
        <f t="shared" si="310"/>
        <v/>
      </c>
      <c r="CV286" s="57" t="s">
        <v>0</v>
      </c>
      <c r="CW286" s="72" t="str">
        <f>IF(AND(CG286="NEMA",CK286=""),MAX(CW$11:CW285)+1,"")</f>
        <v/>
      </c>
      <c r="CX286" t="s">
        <v>0</v>
      </c>
      <c r="CY286" s="152" t="str">
        <f t="shared" si="278"/>
        <v/>
      </c>
      <c r="CZ286" t="s">
        <v>0</v>
      </c>
      <c r="DA286" s="62" t="str">
        <f t="shared" si="279"/>
        <v/>
      </c>
      <c r="DB286" s="79" t="str">
        <f t="shared" si="280"/>
        <v/>
      </c>
      <c r="DC286" t="s">
        <v>0</v>
      </c>
      <c r="DD286" s="23" t="str">
        <f t="shared" si="311"/>
        <v/>
      </c>
      <c r="DE286" s="57" t="s">
        <v>0</v>
      </c>
      <c r="DF286" s="95" t="str">
        <f t="shared" si="281"/>
        <v/>
      </c>
      <c r="DG286" s="57" t="s">
        <v>0</v>
      </c>
      <c r="DH286" s="68" t="str">
        <f>IF(BZ286="","",MAX(DH$11:DH285)+1)</f>
        <v/>
      </c>
      <c r="DI286" s="86" t="str">
        <f t="shared" si="282"/>
        <v/>
      </c>
      <c r="DJ286" s="86" t="str">
        <f t="shared" si="312"/>
        <v/>
      </c>
      <c r="DK286" s="86" t="str">
        <f t="shared" si="283"/>
        <v/>
      </c>
      <c r="DL286" s="86" t="str">
        <f t="shared" si="284"/>
        <v/>
      </c>
      <c r="DM286" s="86" t="str">
        <f t="shared" si="285"/>
        <v/>
      </c>
      <c r="DN286" s="86" t="str">
        <f t="shared" si="313"/>
        <v/>
      </c>
      <c r="DO286" s="86"/>
      <c r="DP286" s="86"/>
      <c r="DQ286" s="86"/>
      <c r="DR286" s="63" t="e">
        <f>IF(#REF!="","",#REF!)</f>
        <v>#REF!</v>
      </c>
      <c r="DS286" s="57" t="s">
        <v>0</v>
      </c>
    </row>
    <row r="287" spans="1:123" x14ac:dyDescent="0.25">
      <c r="A287" t="s">
        <v>0</v>
      </c>
      <c r="B287" s="62" t="str">
        <f>IF(csv!E278="","",csv!S278)</f>
        <v/>
      </c>
      <c r="C287" s="36" t="s">
        <v>0</v>
      </c>
      <c r="D287" s="36" t="str">
        <f>IF(csv!E278="","",csv!E278)</f>
        <v/>
      </c>
      <c r="E287" s="36" t="str">
        <f>IF(csv!D278="","",csv!D278)</f>
        <v/>
      </c>
      <c r="F287" s="36" t="s">
        <v>0</v>
      </c>
      <c r="G287" s="86" t="str">
        <f>IF(csv!L278="","",csv!L278)</f>
        <v/>
      </c>
      <c r="H287" s="86" t="str">
        <f>IF(csv!M278="","",csv!M278)</f>
        <v/>
      </c>
      <c r="I287" s="36" t="s">
        <v>0</v>
      </c>
      <c r="J287" s="36" t="str">
        <f>IF(csv!O278="","",csv!O278)</f>
        <v/>
      </c>
      <c r="K287" s="36" t="str">
        <f>IF(csv!P278="","",csv!P278)</f>
        <v/>
      </c>
      <c r="L287" s="36" t="s">
        <v>0</v>
      </c>
      <c r="M287" s="79" t="str">
        <f>IF(csv!Q278="","",csv!Q278)</f>
        <v/>
      </c>
      <c r="N287" s="57" t="s">
        <v>0</v>
      </c>
      <c r="O287" s="62" t="str">
        <f>IF(csv!E278="","",csv!S278)</f>
        <v/>
      </c>
      <c r="P287" s="86" t="str">
        <f>IF(O287="","",IF(COUNTIF(O$11:O286,O287)=0,P286+1,P286))</f>
        <v/>
      </c>
      <c r="Q287" s="102" t="str">
        <f t="shared" si="260"/>
        <v/>
      </c>
      <c r="R287" s="103" t="str" cm="1">
        <f t="array" ref="R287">IF(S287="","",INDEX(natjecanjeStaze_naziv,MATCH(S287,natjecanjeStaze_stazaId,0)))</f>
        <v/>
      </c>
      <c r="S287" s="63" t="str">
        <f t="shared" si="261"/>
        <v/>
      </c>
      <c r="T287" s="57" t="s">
        <v>0</v>
      </c>
      <c r="U287" s="191" t="str">
        <f t="shared" si="262"/>
        <v/>
      </c>
      <c r="V287" s="57" t="s">
        <v>0</v>
      </c>
      <c r="W287" s="62" t="str">
        <f t="shared" si="286"/>
        <v/>
      </c>
      <c r="X287" s="86" t="str">
        <f t="shared" si="263"/>
        <v/>
      </c>
      <c r="Y287" s="36" t="str">
        <f t="shared" si="287"/>
        <v/>
      </c>
      <c r="Z287" s="79" t="str">
        <f>IF(Y287="","",MAX(Z$11:Z286)+1)</f>
        <v/>
      </c>
      <c r="AA287" s="57" t="s">
        <v>0</v>
      </c>
      <c r="AB287" s="149"/>
      <c r="AC287" s="57" t="s">
        <v>0</v>
      </c>
      <c r="AD287" s="23" t="str">
        <f t="shared" si="288"/>
        <v/>
      </c>
      <c r="AE287" s="57" t="s">
        <v>0</v>
      </c>
      <c r="AF287" s="191" t="str">
        <f t="shared" si="289"/>
        <v/>
      </c>
      <c r="AG287" s="57" t="s">
        <v>0</v>
      </c>
      <c r="AH287" s="62" t="str">
        <f t="shared" si="290"/>
        <v/>
      </c>
      <c r="AI287" s="36" t="str">
        <f t="shared" si="291"/>
        <v/>
      </c>
      <c r="AJ287" s="86" t="str">
        <f t="shared" si="264"/>
        <v/>
      </c>
      <c r="AK287" s="36" t="str" cm="1">
        <f t="array" ref="AK287">IF(AJ287="",""&amp;AI287,IF(AJ287="NEMA",AI287,INDEX(klub_naziv,MATCH(INDEX(klubAlias_klubId,AJ287),klub_id,0))))</f>
        <v/>
      </c>
      <c r="AL287" s="36" t="str" cm="1">
        <f t="array" ref="AL287">IFERROR(INDEX(registarNatjecatelji,CG287,4),"")</f>
        <v/>
      </c>
      <c r="AM287" s="105" t="str">
        <f t="shared" si="292"/>
        <v/>
      </c>
      <c r="AN287" s="79" t="str">
        <f t="shared" si="293"/>
        <v/>
      </c>
      <c r="AO287" s="57" t="s">
        <v>0</v>
      </c>
      <c r="AP287" s="95" t="str">
        <f>IF(AJ287&lt;&gt;"NEMA","",IF(IFERROR(MATCH(AI287,AI$11:AI286,0),0)&lt;&gt;0,"",AI287))</f>
        <v/>
      </c>
      <c r="AQ287" s="57" t="s">
        <v>0</v>
      </c>
      <c r="AR287" s="149"/>
      <c r="AS287" s="57" t="s">
        <v>0</v>
      </c>
      <c r="AT287" s="62" t="str">
        <f t="shared" si="294"/>
        <v/>
      </c>
      <c r="AU287" s="36" t="str">
        <f>IF(AT287="","",MAX(AU$11:AU286)+1)</f>
        <v/>
      </c>
      <c r="AV287" s="36" t="str">
        <f t="shared" si="295"/>
        <v/>
      </c>
      <c r="AW287" s="36" t="str">
        <f t="shared" si="296"/>
        <v/>
      </c>
      <c r="AX287" s="36" t="str">
        <f>IF(AR287="","",MAX(AX$11:AX286)+1)</f>
        <v/>
      </c>
      <c r="AY287" s="103" t="str">
        <f t="shared" si="297"/>
        <v/>
      </c>
      <c r="AZ287" s="79" t="str">
        <f t="shared" si="298"/>
        <v/>
      </c>
      <c r="BA287" s="57" t="s">
        <v>0</v>
      </c>
      <c r="BB287" s="23" t="str">
        <f t="shared" si="299"/>
        <v/>
      </c>
      <c r="BC287" s="57" t="s">
        <v>0</v>
      </c>
      <c r="BD287" s="191" t="str">
        <f t="shared" si="300"/>
        <v/>
      </c>
      <c r="BE287" s="57" t="s">
        <v>0</v>
      </c>
      <c r="BF287" s="68" t="str">
        <f t="shared" si="301"/>
        <v/>
      </c>
      <c r="BG287" s="102" t="str">
        <f t="shared" si="302"/>
        <v/>
      </c>
      <c r="BH287" s="238" t="str">
        <f t="shared" si="303"/>
        <v/>
      </c>
      <c r="BI287" s="239" t="str">
        <f t="shared" si="265"/>
        <v/>
      </c>
      <c r="BJ287" s="57" t="s">
        <v>0</v>
      </c>
      <c r="BK287" s="62" t="str">
        <f t="shared" si="304"/>
        <v/>
      </c>
      <c r="BL287" s="36" t="str">
        <f t="shared" si="305"/>
        <v/>
      </c>
      <c r="BM287" s="86" t="str">
        <f t="shared" si="266"/>
        <v/>
      </c>
      <c r="BN287" s="86" t="str">
        <f t="shared" si="267"/>
        <v/>
      </c>
      <c r="BO287" s="36" t="str">
        <f t="shared" si="268"/>
        <v/>
      </c>
      <c r="BP287" s="79" t="str">
        <f t="shared" si="269"/>
        <v/>
      </c>
      <c r="BQ287" s="57" t="s">
        <v>0</v>
      </c>
      <c r="BR287" s="95" t="str">
        <f t="shared" si="270"/>
        <v/>
      </c>
      <c r="BS287" s="57" t="s">
        <v>0</v>
      </c>
      <c r="BT287" s="23" t="str">
        <f>IF(OR(BB287&lt;&gt;"NEMA",BR287&lt;&gt;""),"","SELECT '"&amp;BA287&amp;"',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7" s="57" t="s">
        <v>0</v>
      </c>
      <c r="BV287" s="172"/>
      <c r="BW287" s="172"/>
      <c r="BX287" s="172"/>
      <c r="BY287" s="57" t="s">
        <v>0</v>
      </c>
      <c r="BZ287" s="62" t="str">
        <f t="shared" si="271"/>
        <v/>
      </c>
      <c r="CA287" s="63" t="str">
        <f t="shared" si="306"/>
        <v/>
      </c>
      <c r="CB287" s="57" t="s">
        <v>0</v>
      </c>
      <c r="CC287" s="62" t="str">
        <f t="shared" si="272"/>
        <v/>
      </c>
      <c r="CD287" s="63" t="str">
        <f t="shared" si="307"/>
        <v/>
      </c>
      <c r="CE287" s="57" t="s">
        <v>0</v>
      </c>
      <c r="CF287" s="62" t="str">
        <f t="shared" si="273"/>
        <v/>
      </c>
      <c r="CG287" s="63" t="str">
        <f t="shared" si="308"/>
        <v/>
      </c>
      <c r="CH287" s="57" t="s">
        <v>0</v>
      </c>
      <c r="CI287" s="68" t="str">
        <f t="shared" si="309"/>
        <v/>
      </c>
      <c r="CJ287" s="86" t="str" cm="1">
        <f t="array" ref="CJ287">IF(CI287="","",INDEX(imePrezime_id,CI287,0))</f>
        <v/>
      </c>
      <c r="CK287" s="63" t="str">
        <f t="shared" si="274"/>
        <v/>
      </c>
      <c r="CL287" s="57" t="s">
        <v>0</v>
      </c>
      <c r="CM287" s="23" t="str">
        <f t="shared" si="275"/>
        <v/>
      </c>
      <c r="CN287" s="57" t="s">
        <v>0</v>
      </c>
      <c r="CO287" s="149"/>
      <c r="CP287" s="57" t="s">
        <v>0</v>
      </c>
      <c r="CQ287" s="62" t="str">
        <f t="shared" si="276"/>
        <v/>
      </c>
      <c r="CR287" s="86" t="str">
        <f>IF(CO287="","",MAX(CR$11:CR286)+1)</f>
        <v/>
      </c>
      <c r="CS287" s="63" t="str">
        <f t="shared" si="277"/>
        <v/>
      </c>
      <c r="CT287" s="57" t="s">
        <v>0</v>
      </c>
      <c r="CU287" s="23" t="str">
        <f t="shared" si="310"/>
        <v/>
      </c>
      <c r="CV287" s="57" t="s">
        <v>0</v>
      </c>
      <c r="CW287" s="72" t="str">
        <f>IF(AND(CG287="NEMA",CK287=""),MAX(CW$11:CW286)+1,"")</f>
        <v/>
      </c>
      <c r="CX287" t="s">
        <v>0</v>
      </c>
      <c r="CY287" s="152" t="str">
        <f t="shared" si="278"/>
        <v/>
      </c>
      <c r="CZ287" t="s">
        <v>0</v>
      </c>
      <c r="DA287" s="62" t="str">
        <f t="shared" si="279"/>
        <v/>
      </c>
      <c r="DB287" s="79" t="str">
        <f t="shared" si="280"/>
        <v/>
      </c>
      <c r="DC287" t="s">
        <v>0</v>
      </c>
      <c r="DD287" s="23" t="str">
        <f t="shared" si="311"/>
        <v/>
      </c>
      <c r="DE287" s="57" t="s">
        <v>0</v>
      </c>
      <c r="DF287" s="95" t="str">
        <f t="shared" si="281"/>
        <v/>
      </c>
      <c r="DG287" s="57" t="s">
        <v>0</v>
      </c>
      <c r="DH287" s="68" t="str">
        <f>IF(BZ287="","",MAX(DH$11:DH286)+1)</f>
        <v/>
      </c>
      <c r="DI287" s="86" t="str">
        <f t="shared" si="282"/>
        <v/>
      </c>
      <c r="DJ287" s="86" t="str">
        <f t="shared" si="312"/>
        <v/>
      </c>
      <c r="DK287" s="86" t="str">
        <f t="shared" si="283"/>
        <v/>
      </c>
      <c r="DL287" s="86" t="str">
        <f t="shared" si="284"/>
        <v/>
      </c>
      <c r="DM287" s="86" t="str">
        <f t="shared" si="285"/>
        <v/>
      </c>
      <c r="DN287" s="86" t="str">
        <f t="shared" si="313"/>
        <v/>
      </c>
      <c r="DO287" s="86"/>
      <c r="DP287" s="86"/>
      <c r="DQ287" s="86"/>
      <c r="DR287" s="63" t="e">
        <f>IF(#REF!="","",#REF!)</f>
        <v>#REF!</v>
      </c>
      <c r="DS287" s="57" t="s">
        <v>0</v>
      </c>
    </row>
    <row r="288" spans="1:123" x14ac:dyDescent="0.25">
      <c r="A288" t="s">
        <v>0</v>
      </c>
      <c r="B288" s="62" t="str">
        <f>IF(csv!E279="","",csv!S279)</f>
        <v/>
      </c>
      <c r="C288" s="36" t="s">
        <v>0</v>
      </c>
      <c r="D288" s="36" t="str">
        <f>IF(csv!E279="","",csv!E279)</f>
        <v/>
      </c>
      <c r="E288" s="36" t="str">
        <f>IF(csv!D279="","",csv!D279)</f>
        <v/>
      </c>
      <c r="F288" s="36" t="s">
        <v>0</v>
      </c>
      <c r="G288" s="86" t="str">
        <f>IF(csv!L279="","",csv!L279)</f>
        <v/>
      </c>
      <c r="H288" s="86" t="str">
        <f>IF(csv!M279="","",csv!M279)</f>
        <v/>
      </c>
      <c r="I288" s="36" t="s">
        <v>0</v>
      </c>
      <c r="J288" s="36" t="str">
        <f>IF(csv!O279="","",csv!O279)</f>
        <v/>
      </c>
      <c r="K288" s="36" t="str">
        <f>IF(csv!P279="","",csv!P279)</f>
        <v/>
      </c>
      <c r="L288" s="36" t="s">
        <v>0</v>
      </c>
      <c r="M288" s="79" t="str">
        <f>IF(csv!Q279="","",csv!Q279)</f>
        <v/>
      </c>
      <c r="N288" s="57" t="s">
        <v>0</v>
      </c>
      <c r="O288" s="62" t="str">
        <f>IF(csv!E279="","",csv!S279)</f>
        <v/>
      </c>
      <c r="P288" s="86" t="str">
        <f>IF(O288="","",IF(COUNTIF(O$11:O287,O288)=0,P287+1,P287))</f>
        <v/>
      </c>
      <c r="Q288" s="102" t="str">
        <f t="shared" si="260"/>
        <v/>
      </c>
      <c r="R288" s="103" t="str" cm="1">
        <f t="array" ref="R288">IF(S288="","",INDEX(natjecanjeStaze_naziv,MATCH(S288,natjecanjeStaze_stazaId,0)))</f>
        <v/>
      </c>
      <c r="S288" s="63" t="str">
        <f t="shared" si="261"/>
        <v/>
      </c>
      <c r="T288" s="57" t="s">
        <v>0</v>
      </c>
      <c r="U288" s="191" t="str">
        <f t="shared" si="262"/>
        <v/>
      </c>
      <c r="V288" s="57" t="s">
        <v>0</v>
      </c>
      <c r="W288" s="62" t="str">
        <f t="shared" si="286"/>
        <v/>
      </c>
      <c r="X288" s="86" t="str">
        <f t="shared" si="263"/>
        <v/>
      </c>
      <c r="Y288" s="36" t="str">
        <f t="shared" si="287"/>
        <v/>
      </c>
      <c r="Z288" s="79" t="str">
        <f>IF(Y288="","",MAX(Z$11:Z287)+1)</f>
        <v/>
      </c>
      <c r="AA288" s="57" t="s">
        <v>0</v>
      </c>
      <c r="AB288" s="149"/>
      <c r="AC288" s="57" t="s">
        <v>0</v>
      </c>
      <c r="AD288" s="23" t="str">
        <f t="shared" si="288"/>
        <v/>
      </c>
      <c r="AE288" s="57" t="s">
        <v>0</v>
      </c>
      <c r="AF288" s="191" t="str">
        <f t="shared" si="289"/>
        <v/>
      </c>
      <c r="AG288" s="57" t="s">
        <v>0</v>
      </c>
      <c r="AH288" s="62" t="str">
        <f t="shared" si="290"/>
        <v/>
      </c>
      <c r="AI288" s="36" t="str">
        <f t="shared" si="291"/>
        <v/>
      </c>
      <c r="AJ288" s="86" t="str">
        <f t="shared" si="264"/>
        <v/>
      </c>
      <c r="AK288" s="36" t="str" cm="1">
        <f t="array" ref="AK288">IF(AJ288="",""&amp;AI288,IF(AJ288="NEMA",AI288,INDEX(klub_naziv,MATCH(INDEX(klubAlias_klubId,AJ288),klub_id,0))))</f>
        <v/>
      </c>
      <c r="AL288" s="36" t="str" cm="1">
        <f t="array" ref="AL288">IFERROR(INDEX(registarNatjecatelji,CG288,4),"")</f>
        <v/>
      </c>
      <c r="AM288" s="105" t="str">
        <f t="shared" si="292"/>
        <v/>
      </c>
      <c r="AN288" s="79" t="str">
        <f t="shared" si="293"/>
        <v/>
      </c>
      <c r="AO288" s="57" t="s">
        <v>0</v>
      </c>
      <c r="AP288" s="95" t="str">
        <f>IF(AJ288&lt;&gt;"NEMA","",IF(IFERROR(MATCH(AI288,AI$11:AI287,0),0)&lt;&gt;0,"",AI288))</f>
        <v/>
      </c>
      <c r="AQ288" s="57" t="s">
        <v>0</v>
      </c>
      <c r="AR288" s="149"/>
      <c r="AS288" s="57" t="s">
        <v>0</v>
      </c>
      <c r="AT288" s="62" t="str">
        <f t="shared" si="294"/>
        <v/>
      </c>
      <c r="AU288" s="36" t="str">
        <f>IF(AT288="","",MAX(AU$11:AU287)+1)</f>
        <v/>
      </c>
      <c r="AV288" s="36" t="str">
        <f t="shared" si="295"/>
        <v/>
      </c>
      <c r="AW288" s="36" t="str">
        <f t="shared" si="296"/>
        <v/>
      </c>
      <c r="AX288" s="36" t="str">
        <f>IF(AR288="","",MAX(AX$11:AX287)+1)</f>
        <v/>
      </c>
      <c r="AY288" s="103" t="str">
        <f t="shared" si="297"/>
        <v/>
      </c>
      <c r="AZ288" s="79" t="str">
        <f t="shared" si="298"/>
        <v/>
      </c>
      <c r="BA288" s="57" t="s">
        <v>0</v>
      </c>
      <c r="BB288" s="23" t="str">
        <f t="shared" si="299"/>
        <v/>
      </c>
      <c r="BC288" s="57" t="s">
        <v>0</v>
      </c>
      <c r="BD288" s="191" t="str">
        <f t="shared" si="300"/>
        <v/>
      </c>
      <c r="BE288" s="57" t="s">
        <v>0</v>
      </c>
      <c r="BF288" s="68" t="str">
        <f t="shared" si="301"/>
        <v/>
      </c>
      <c r="BG288" s="102" t="str">
        <f t="shared" si="302"/>
        <v/>
      </c>
      <c r="BH288" s="238" t="str">
        <f t="shared" si="303"/>
        <v/>
      </c>
      <c r="BI288" s="239" t="str">
        <f t="shared" si="265"/>
        <v/>
      </c>
      <c r="BJ288" s="57" t="s">
        <v>0</v>
      </c>
      <c r="BK288" s="62" t="str">
        <f t="shared" si="304"/>
        <v/>
      </c>
      <c r="BL288" s="36" t="str">
        <f t="shared" si="305"/>
        <v/>
      </c>
      <c r="BM288" s="86" t="str">
        <f t="shared" si="266"/>
        <v/>
      </c>
      <c r="BN288" s="86" t="str">
        <f t="shared" si="267"/>
        <v/>
      </c>
      <c r="BO288" s="36" t="str">
        <f t="shared" si="268"/>
        <v/>
      </c>
      <c r="BP288" s="79" t="str">
        <f t="shared" si="269"/>
        <v/>
      </c>
      <c r="BQ288" s="57" t="s">
        <v>0</v>
      </c>
      <c r="BR288" s="95" t="str">
        <f t="shared" si="270"/>
        <v/>
      </c>
      <c r="BS288" s="57" t="s">
        <v>0</v>
      </c>
      <c r="BT288" s="23" t="str">
        <f>IF(OR(BB288&lt;&gt;"NEMA",BR288&lt;&gt;""),"","SELECT '"&amp;BA288&amp;"',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8" s="57" t="s">
        <v>0</v>
      </c>
      <c r="BV288" s="172"/>
      <c r="BW288" s="172"/>
      <c r="BX288" s="172"/>
      <c r="BY288" s="57" t="s">
        <v>0</v>
      </c>
      <c r="BZ288" s="62" t="str">
        <f t="shared" si="271"/>
        <v/>
      </c>
      <c r="CA288" s="63" t="str">
        <f t="shared" si="306"/>
        <v/>
      </c>
      <c r="CB288" s="57" t="s">
        <v>0</v>
      </c>
      <c r="CC288" s="62" t="str">
        <f t="shared" si="272"/>
        <v/>
      </c>
      <c r="CD288" s="63" t="str">
        <f t="shared" si="307"/>
        <v/>
      </c>
      <c r="CE288" s="57" t="s">
        <v>0</v>
      </c>
      <c r="CF288" s="62" t="str">
        <f t="shared" si="273"/>
        <v/>
      </c>
      <c r="CG288" s="63" t="str">
        <f t="shared" si="308"/>
        <v/>
      </c>
      <c r="CH288" s="57" t="s">
        <v>0</v>
      </c>
      <c r="CI288" s="68" t="str">
        <f t="shared" si="309"/>
        <v/>
      </c>
      <c r="CJ288" s="86" t="str" cm="1">
        <f t="array" ref="CJ288">IF(CI288="","",INDEX(imePrezime_id,CI288,0))</f>
        <v/>
      </c>
      <c r="CK288" s="63" t="str">
        <f t="shared" si="274"/>
        <v/>
      </c>
      <c r="CL288" s="57" t="s">
        <v>0</v>
      </c>
      <c r="CM288" s="23" t="str">
        <f t="shared" si="275"/>
        <v/>
      </c>
      <c r="CN288" s="57" t="s">
        <v>0</v>
      </c>
      <c r="CO288" s="149"/>
      <c r="CP288" s="57" t="s">
        <v>0</v>
      </c>
      <c r="CQ288" s="62" t="str">
        <f t="shared" si="276"/>
        <v/>
      </c>
      <c r="CR288" s="86" t="str">
        <f>IF(CO288="","",MAX(CR$11:CR287)+1)</f>
        <v/>
      </c>
      <c r="CS288" s="63" t="str">
        <f t="shared" si="277"/>
        <v/>
      </c>
      <c r="CT288" s="57" t="s">
        <v>0</v>
      </c>
      <c r="CU288" s="23" t="str">
        <f t="shared" si="310"/>
        <v/>
      </c>
      <c r="CV288" s="57" t="s">
        <v>0</v>
      </c>
      <c r="CW288" s="72" t="str">
        <f>IF(AND(CG288="NEMA",CK288=""),MAX(CW$11:CW287)+1,"")</f>
        <v/>
      </c>
      <c r="CX288" t="s">
        <v>0</v>
      </c>
      <c r="CY288" s="152" t="str">
        <f t="shared" si="278"/>
        <v/>
      </c>
      <c r="CZ288" t="s">
        <v>0</v>
      </c>
      <c r="DA288" s="62" t="str">
        <f t="shared" si="279"/>
        <v/>
      </c>
      <c r="DB288" s="79" t="str">
        <f t="shared" si="280"/>
        <v/>
      </c>
      <c r="DC288" t="s">
        <v>0</v>
      </c>
      <c r="DD288" s="23" t="str">
        <f t="shared" si="311"/>
        <v/>
      </c>
      <c r="DE288" s="57" t="s">
        <v>0</v>
      </c>
      <c r="DF288" s="95" t="str">
        <f t="shared" si="281"/>
        <v/>
      </c>
      <c r="DG288" s="57" t="s">
        <v>0</v>
      </c>
      <c r="DH288" s="68" t="str">
        <f>IF(BZ288="","",MAX(DH$11:DH287)+1)</f>
        <v/>
      </c>
      <c r="DI288" s="86" t="str">
        <f t="shared" si="282"/>
        <v/>
      </c>
      <c r="DJ288" s="86" t="str">
        <f t="shared" si="312"/>
        <v/>
      </c>
      <c r="DK288" s="86" t="str">
        <f t="shared" si="283"/>
        <v/>
      </c>
      <c r="DL288" s="86" t="str">
        <f t="shared" si="284"/>
        <v/>
      </c>
      <c r="DM288" s="86" t="str">
        <f t="shared" si="285"/>
        <v/>
      </c>
      <c r="DN288" s="86" t="str">
        <f t="shared" si="313"/>
        <v/>
      </c>
      <c r="DO288" s="86"/>
      <c r="DP288" s="86"/>
      <c r="DQ288" s="86"/>
      <c r="DR288" s="63" t="e">
        <f>IF(#REF!="","",#REF!)</f>
        <v>#REF!</v>
      </c>
      <c r="DS288" s="57" t="s">
        <v>0</v>
      </c>
    </row>
    <row r="289" spans="1:123" x14ac:dyDescent="0.25">
      <c r="A289" t="s">
        <v>0</v>
      </c>
      <c r="B289" s="62" t="str">
        <f>IF(csv!E280="","",csv!S280)</f>
        <v/>
      </c>
      <c r="C289" s="36" t="s">
        <v>0</v>
      </c>
      <c r="D289" s="36" t="str">
        <f>IF(csv!E280="","",csv!E280)</f>
        <v/>
      </c>
      <c r="E289" s="36" t="str">
        <f>IF(csv!D280="","",csv!D280)</f>
        <v/>
      </c>
      <c r="F289" s="36" t="s">
        <v>0</v>
      </c>
      <c r="G289" s="86" t="str">
        <f>IF(csv!L280="","",csv!L280)</f>
        <v/>
      </c>
      <c r="H289" s="86" t="str">
        <f>IF(csv!M280="","",csv!M280)</f>
        <v/>
      </c>
      <c r="I289" s="36" t="s">
        <v>0</v>
      </c>
      <c r="J289" s="36" t="str">
        <f>IF(csv!O280="","",csv!O280)</f>
        <v/>
      </c>
      <c r="K289" s="36" t="str">
        <f>IF(csv!P280="","",csv!P280)</f>
        <v/>
      </c>
      <c r="L289" s="36" t="s">
        <v>0</v>
      </c>
      <c r="M289" s="79" t="str">
        <f>IF(csv!Q280="","",csv!Q280)</f>
        <v/>
      </c>
      <c r="N289" s="57" t="s">
        <v>0</v>
      </c>
      <c r="O289" s="62" t="str">
        <f>IF(csv!E280="","",csv!S280)</f>
        <v/>
      </c>
      <c r="P289" s="86" t="str">
        <f>IF(O289="","",IF(COUNTIF(O$11:O288,O289)=0,P288+1,P288))</f>
        <v/>
      </c>
      <c r="Q289" s="102" t="str">
        <f t="shared" si="260"/>
        <v/>
      </c>
      <c r="R289" s="103" t="str" cm="1">
        <f t="array" ref="R289">IF(S289="","",INDEX(natjecanjeStaze_naziv,MATCH(S289,natjecanjeStaze_stazaId,0)))</f>
        <v/>
      </c>
      <c r="S289" s="63" t="str">
        <f t="shared" si="261"/>
        <v/>
      </c>
      <c r="T289" s="57" t="s">
        <v>0</v>
      </c>
      <c r="U289" s="191" t="str">
        <f t="shared" si="262"/>
        <v/>
      </c>
      <c r="V289" s="57" t="s">
        <v>0</v>
      </c>
      <c r="W289" s="62" t="str">
        <f t="shared" si="286"/>
        <v/>
      </c>
      <c r="X289" s="86" t="str">
        <f t="shared" si="263"/>
        <v/>
      </c>
      <c r="Y289" s="36" t="str">
        <f t="shared" si="287"/>
        <v/>
      </c>
      <c r="Z289" s="79" t="str">
        <f>IF(Y289="","",MAX(Z$11:Z288)+1)</f>
        <v/>
      </c>
      <c r="AA289" s="57" t="s">
        <v>0</v>
      </c>
      <c r="AB289" s="149"/>
      <c r="AC289" s="57" t="s">
        <v>0</v>
      </c>
      <c r="AD289" s="23" t="str">
        <f t="shared" si="288"/>
        <v/>
      </c>
      <c r="AE289" s="57" t="s">
        <v>0</v>
      </c>
      <c r="AF289" s="191" t="str">
        <f t="shared" si="289"/>
        <v/>
      </c>
      <c r="AG289" s="57" t="s">
        <v>0</v>
      </c>
      <c r="AH289" s="62" t="str">
        <f t="shared" si="290"/>
        <v/>
      </c>
      <c r="AI289" s="36" t="str">
        <f t="shared" si="291"/>
        <v/>
      </c>
      <c r="AJ289" s="86" t="str">
        <f t="shared" si="264"/>
        <v/>
      </c>
      <c r="AK289" s="36" t="str" cm="1">
        <f t="array" ref="AK289">IF(AJ289="",""&amp;AI289,IF(AJ289="NEMA",AI289,INDEX(klub_naziv,MATCH(INDEX(klubAlias_klubId,AJ289),klub_id,0))))</f>
        <v/>
      </c>
      <c r="AL289" s="36" t="str" cm="1">
        <f t="array" ref="AL289">IFERROR(INDEX(registarNatjecatelji,CG289,4),"")</f>
        <v/>
      </c>
      <c r="AM289" s="105" t="str">
        <f t="shared" si="292"/>
        <v/>
      </c>
      <c r="AN289" s="79" t="str">
        <f t="shared" si="293"/>
        <v/>
      </c>
      <c r="AO289" s="57" t="s">
        <v>0</v>
      </c>
      <c r="AP289" s="95" t="str">
        <f>IF(AJ289&lt;&gt;"NEMA","",IF(IFERROR(MATCH(AI289,AI$11:AI288,0),0)&lt;&gt;0,"",AI289))</f>
        <v/>
      </c>
      <c r="AQ289" s="57" t="s">
        <v>0</v>
      </c>
      <c r="AR289" s="149"/>
      <c r="AS289" s="57" t="s">
        <v>0</v>
      </c>
      <c r="AT289" s="62" t="str">
        <f t="shared" si="294"/>
        <v/>
      </c>
      <c r="AU289" s="36" t="str">
        <f>IF(AT289="","",MAX(AU$11:AU288)+1)</f>
        <v/>
      </c>
      <c r="AV289" s="36" t="str">
        <f t="shared" si="295"/>
        <v/>
      </c>
      <c r="AW289" s="36" t="str">
        <f t="shared" si="296"/>
        <v/>
      </c>
      <c r="AX289" s="36" t="str">
        <f>IF(AR289="","",MAX(AX$11:AX288)+1)</f>
        <v/>
      </c>
      <c r="AY289" s="103" t="str">
        <f t="shared" si="297"/>
        <v/>
      </c>
      <c r="AZ289" s="79" t="str">
        <f t="shared" si="298"/>
        <v/>
      </c>
      <c r="BA289" s="57" t="s">
        <v>0</v>
      </c>
      <c r="BB289" s="23" t="str">
        <f t="shared" si="299"/>
        <v/>
      </c>
      <c r="BC289" s="57" t="s">
        <v>0</v>
      </c>
      <c r="BD289" s="191" t="str">
        <f t="shared" si="300"/>
        <v/>
      </c>
      <c r="BE289" s="57" t="s">
        <v>0</v>
      </c>
      <c r="BF289" s="68" t="str">
        <f t="shared" si="301"/>
        <v/>
      </c>
      <c r="BG289" s="102" t="str">
        <f t="shared" si="302"/>
        <v/>
      </c>
      <c r="BH289" s="238" t="str">
        <f t="shared" si="303"/>
        <v/>
      </c>
      <c r="BI289" s="239" t="str">
        <f t="shared" si="265"/>
        <v/>
      </c>
      <c r="BJ289" s="57" t="s">
        <v>0</v>
      </c>
      <c r="BK289" s="62" t="str">
        <f t="shared" si="304"/>
        <v/>
      </c>
      <c r="BL289" s="36" t="str">
        <f t="shared" si="305"/>
        <v/>
      </c>
      <c r="BM289" s="86" t="str">
        <f t="shared" si="266"/>
        <v/>
      </c>
      <c r="BN289" s="86" t="str">
        <f t="shared" si="267"/>
        <v/>
      </c>
      <c r="BO289" s="36" t="str">
        <f t="shared" si="268"/>
        <v/>
      </c>
      <c r="BP289" s="79" t="str">
        <f t="shared" si="269"/>
        <v/>
      </c>
      <c r="BQ289" s="57" t="s">
        <v>0</v>
      </c>
      <c r="BR289" s="95" t="str">
        <f t="shared" si="270"/>
        <v/>
      </c>
      <c r="BS289" s="57" t="s">
        <v>0</v>
      </c>
      <c r="BT289" s="23" t="str">
        <f>IF(OR(BB289&lt;&gt;"NEMA",BR289&lt;&gt;""),"","SELECT '"&amp;BA289&amp;"',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89" s="57" t="s">
        <v>0</v>
      </c>
      <c r="BV289" s="172"/>
      <c r="BW289" s="172"/>
      <c r="BX289" s="172"/>
      <c r="BY289" s="57" t="s">
        <v>0</v>
      </c>
      <c r="BZ289" s="62" t="str">
        <f t="shared" si="271"/>
        <v/>
      </c>
      <c r="CA289" s="63" t="str">
        <f t="shared" si="306"/>
        <v/>
      </c>
      <c r="CB289" s="57" t="s">
        <v>0</v>
      </c>
      <c r="CC289" s="62" t="str">
        <f t="shared" si="272"/>
        <v/>
      </c>
      <c r="CD289" s="63" t="str">
        <f t="shared" si="307"/>
        <v/>
      </c>
      <c r="CE289" s="57" t="s">
        <v>0</v>
      </c>
      <c r="CF289" s="62" t="str">
        <f t="shared" si="273"/>
        <v/>
      </c>
      <c r="CG289" s="63" t="str">
        <f t="shared" si="308"/>
        <v/>
      </c>
      <c r="CH289" s="57" t="s">
        <v>0</v>
      </c>
      <c r="CI289" s="68" t="str">
        <f t="shared" si="309"/>
        <v/>
      </c>
      <c r="CJ289" s="86" t="str" cm="1">
        <f t="array" ref="CJ289">IF(CI289="","",INDEX(imePrezime_id,CI289,0))</f>
        <v/>
      </c>
      <c r="CK289" s="63" t="str">
        <f t="shared" si="274"/>
        <v/>
      </c>
      <c r="CL289" s="57" t="s">
        <v>0</v>
      </c>
      <c r="CM289" s="23" t="str">
        <f t="shared" si="275"/>
        <v/>
      </c>
      <c r="CN289" s="57" t="s">
        <v>0</v>
      </c>
      <c r="CO289" s="149"/>
      <c r="CP289" s="57" t="s">
        <v>0</v>
      </c>
      <c r="CQ289" s="62" t="str">
        <f t="shared" si="276"/>
        <v/>
      </c>
      <c r="CR289" s="86" t="str">
        <f>IF(CO289="","",MAX(CR$11:CR288)+1)</f>
        <v/>
      </c>
      <c r="CS289" s="63" t="str">
        <f t="shared" si="277"/>
        <v/>
      </c>
      <c r="CT289" s="57" t="s">
        <v>0</v>
      </c>
      <c r="CU289" s="23" t="str">
        <f t="shared" si="310"/>
        <v/>
      </c>
      <c r="CV289" s="57" t="s">
        <v>0</v>
      </c>
      <c r="CW289" s="72" t="str">
        <f>IF(AND(CG289="NEMA",CK289=""),MAX(CW$11:CW288)+1,"")</f>
        <v/>
      </c>
      <c r="CX289" t="s">
        <v>0</v>
      </c>
      <c r="CY289" s="152" t="str">
        <f t="shared" si="278"/>
        <v/>
      </c>
      <c r="CZ289" t="s">
        <v>0</v>
      </c>
      <c r="DA289" s="62" t="str">
        <f t="shared" si="279"/>
        <v/>
      </c>
      <c r="DB289" s="79" t="str">
        <f t="shared" si="280"/>
        <v/>
      </c>
      <c r="DC289" t="s">
        <v>0</v>
      </c>
      <c r="DD289" s="23" t="str">
        <f t="shared" si="311"/>
        <v/>
      </c>
      <c r="DE289" s="57" t="s">
        <v>0</v>
      </c>
      <c r="DF289" s="95" t="str">
        <f t="shared" si="281"/>
        <v/>
      </c>
      <c r="DG289" s="57" t="s">
        <v>0</v>
      </c>
      <c r="DH289" s="68" t="str">
        <f>IF(BZ289="","",MAX(DH$11:DH288)+1)</f>
        <v/>
      </c>
      <c r="DI289" s="86" t="str">
        <f t="shared" si="282"/>
        <v/>
      </c>
      <c r="DJ289" s="86" t="str">
        <f t="shared" si="312"/>
        <v/>
      </c>
      <c r="DK289" s="86" t="str">
        <f t="shared" si="283"/>
        <v/>
      </c>
      <c r="DL289" s="86" t="str">
        <f t="shared" si="284"/>
        <v/>
      </c>
      <c r="DM289" s="86" t="str">
        <f t="shared" si="285"/>
        <v/>
      </c>
      <c r="DN289" s="86" t="str">
        <f t="shared" si="313"/>
        <v/>
      </c>
      <c r="DO289" s="86"/>
      <c r="DP289" s="86"/>
      <c r="DQ289" s="86"/>
      <c r="DR289" s="63" t="e">
        <f>IF(#REF!="","",#REF!)</f>
        <v>#REF!</v>
      </c>
      <c r="DS289" s="57" t="s">
        <v>0</v>
      </c>
    </row>
    <row r="290" spans="1:123" x14ac:dyDescent="0.25">
      <c r="A290" t="s">
        <v>0</v>
      </c>
      <c r="B290" s="62" t="str">
        <f>IF(csv!E281="","",csv!S281)</f>
        <v/>
      </c>
      <c r="C290" s="36" t="s">
        <v>0</v>
      </c>
      <c r="D290" s="36" t="str">
        <f>IF(csv!E281="","",csv!E281)</f>
        <v/>
      </c>
      <c r="E290" s="36" t="str">
        <f>IF(csv!D281="","",csv!D281)</f>
        <v/>
      </c>
      <c r="F290" s="36" t="s">
        <v>0</v>
      </c>
      <c r="G290" s="86" t="str">
        <f>IF(csv!L281="","",csv!L281)</f>
        <v/>
      </c>
      <c r="H290" s="86" t="str">
        <f>IF(csv!M281="","",csv!M281)</f>
        <v/>
      </c>
      <c r="I290" s="36" t="s">
        <v>0</v>
      </c>
      <c r="J290" s="36" t="str">
        <f>IF(csv!O281="","",csv!O281)</f>
        <v/>
      </c>
      <c r="K290" s="36" t="str">
        <f>IF(csv!P281="","",csv!P281)</f>
        <v/>
      </c>
      <c r="L290" s="36" t="s">
        <v>0</v>
      </c>
      <c r="M290" s="79" t="str">
        <f>IF(csv!Q281="","",csv!Q281)</f>
        <v/>
      </c>
      <c r="N290" s="57" t="s">
        <v>0</v>
      </c>
      <c r="O290" s="62" t="str">
        <f>IF(csv!E281="","",csv!S281)</f>
        <v/>
      </c>
      <c r="P290" s="86" t="str">
        <f>IF(O290="","",IF(COUNTIF(O$11:O289,O290)=0,P289+1,P289))</f>
        <v/>
      </c>
      <c r="Q290" s="102" t="str">
        <f t="shared" si="260"/>
        <v/>
      </c>
      <c r="R290" s="103" t="str" cm="1">
        <f t="array" ref="R290">IF(S290="","",INDEX(natjecanjeStaze_naziv,MATCH(S290,natjecanjeStaze_stazaId,0)))</f>
        <v/>
      </c>
      <c r="S290" s="63" t="str">
        <f t="shared" si="261"/>
        <v/>
      </c>
      <c r="T290" s="57" t="s">
        <v>0</v>
      </c>
      <c r="U290" s="191" t="str">
        <f t="shared" si="262"/>
        <v/>
      </c>
      <c r="V290" s="57" t="s">
        <v>0</v>
      </c>
      <c r="W290" s="62" t="str">
        <f t="shared" si="286"/>
        <v/>
      </c>
      <c r="X290" s="86" t="str">
        <f t="shared" si="263"/>
        <v/>
      </c>
      <c r="Y290" s="36" t="str">
        <f t="shared" si="287"/>
        <v/>
      </c>
      <c r="Z290" s="79" t="str">
        <f>IF(Y290="","",MAX(Z$11:Z289)+1)</f>
        <v/>
      </c>
      <c r="AA290" s="57" t="s">
        <v>0</v>
      </c>
      <c r="AB290" s="149"/>
      <c r="AC290" s="57" t="s">
        <v>0</v>
      </c>
      <c r="AD290" s="23" t="str">
        <f t="shared" si="288"/>
        <v/>
      </c>
      <c r="AE290" s="57" t="s">
        <v>0</v>
      </c>
      <c r="AF290" s="191" t="str">
        <f t="shared" si="289"/>
        <v/>
      </c>
      <c r="AG290" s="57" t="s">
        <v>0</v>
      </c>
      <c r="AH290" s="62" t="str">
        <f t="shared" si="290"/>
        <v/>
      </c>
      <c r="AI290" s="36" t="str">
        <f t="shared" si="291"/>
        <v/>
      </c>
      <c r="AJ290" s="86" t="str">
        <f t="shared" si="264"/>
        <v/>
      </c>
      <c r="AK290" s="36" t="str" cm="1">
        <f t="array" ref="AK290">IF(AJ290="",""&amp;AI290,IF(AJ290="NEMA",AI290,INDEX(klub_naziv,MATCH(INDEX(klubAlias_klubId,AJ290),klub_id,0))))</f>
        <v/>
      </c>
      <c r="AL290" s="36" t="str" cm="1">
        <f t="array" ref="AL290">IFERROR(INDEX(registarNatjecatelji,CG290,4),"")</f>
        <v/>
      </c>
      <c r="AM290" s="105" t="str">
        <f t="shared" si="292"/>
        <v/>
      </c>
      <c r="AN290" s="79" t="str">
        <f t="shared" si="293"/>
        <v/>
      </c>
      <c r="AO290" s="57" t="s">
        <v>0</v>
      </c>
      <c r="AP290" s="95" t="str">
        <f>IF(AJ290&lt;&gt;"NEMA","",IF(IFERROR(MATCH(AI290,AI$11:AI289,0),0)&lt;&gt;0,"",AI290))</f>
        <v/>
      </c>
      <c r="AQ290" s="57" t="s">
        <v>0</v>
      </c>
      <c r="AR290" s="149"/>
      <c r="AS290" s="57" t="s">
        <v>0</v>
      </c>
      <c r="AT290" s="62" t="str">
        <f t="shared" si="294"/>
        <v/>
      </c>
      <c r="AU290" s="36" t="str">
        <f>IF(AT290="","",MAX(AU$11:AU289)+1)</f>
        <v/>
      </c>
      <c r="AV290" s="36" t="str">
        <f t="shared" si="295"/>
        <v/>
      </c>
      <c r="AW290" s="36" t="str">
        <f t="shared" si="296"/>
        <v/>
      </c>
      <c r="AX290" s="36" t="str">
        <f>IF(AR290="","",MAX(AX$11:AX289)+1)</f>
        <v/>
      </c>
      <c r="AY290" s="103" t="str">
        <f t="shared" si="297"/>
        <v/>
      </c>
      <c r="AZ290" s="79" t="str">
        <f t="shared" si="298"/>
        <v/>
      </c>
      <c r="BA290" s="57" t="s">
        <v>0</v>
      </c>
      <c r="BB290" s="23" t="str">
        <f t="shared" si="299"/>
        <v/>
      </c>
      <c r="BC290" s="57" t="s">
        <v>0</v>
      </c>
      <c r="BD290" s="191" t="str">
        <f t="shared" si="300"/>
        <v/>
      </c>
      <c r="BE290" s="57" t="s">
        <v>0</v>
      </c>
      <c r="BF290" s="68" t="str">
        <f t="shared" si="301"/>
        <v/>
      </c>
      <c r="BG290" s="102" t="str">
        <f t="shared" si="302"/>
        <v/>
      </c>
      <c r="BH290" s="238" t="str">
        <f t="shared" si="303"/>
        <v/>
      </c>
      <c r="BI290" s="239" t="str">
        <f t="shared" si="265"/>
        <v/>
      </c>
      <c r="BJ290" s="57" t="s">
        <v>0</v>
      </c>
      <c r="BK290" s="62" t="str">
        <f t="shared" si="304"/>
        <v/>
      </c>
      <c r="BL290" s="36" t="str">
        <f t="shared" si="305"/>
        <v/>
      </c>
      <c r="BM290" s="86" t="str">
        <f t="shared" si="266"/>
        <v/>
      </c>
      <c r="BN290" s="86" t="str">
        <f t="shared" si="267"/>
        <v/>
      </c>
      <c r="BO290" s="36" t="str">
        <f t="shared" si="268"/>
        <v/>
      </c>
      <c r="BP290" s="79" t="str">
        <f t="shared" si="269"/>
        <v/>
      </c>
      <c r="BQ290" s="57" t="s">
        <v>0</v>
      </c>
      <c r="BR290" s="95" t="str">
        <f t="shared" si="270"/>
        <v/>
      </c>
      <c r="BS290" s="57" t="s">
        <v>0</v>
      </c>
      <c r="BT290" s="23" t="str">
        <f>IF(OR(BB290&lt;&gt;"NEMA",BR290&lt;&gt;""),"","SELECT '"&amp;BA290&amp;"',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0" s="57" t="s">
        <v>0</v>
      </c>
      <c r="BV290" s="172"/>
      <c r="BW290" s="172"/>
      <c r="BX290" s="172"/>
      <c r="BY290" s="57" t="s">
        <v>0</v>
      </c>
      <c r="BZ290" s="62" t="str">
        <f t="shared" si="271"/>
        <v/>
      </c>
      <c r="CA290" s="63" t="str">
        <f t="shared" si="306"/>
        <v/>
      </c>
      <c r="CB290" s="57" t="s">
        <v>0</v>
      </c>
      <c r="CC290" s="62" t="str">
        <f t="shared" si="272"/>
        <v/>
      </c>
      <c r="CD290" s="63" t="str">
        <f t="shared" si="307"/>
        <v/>
      </c>
      <c r="CE290" s="57" t="s">
        <v>0</v>
      </c>
      <c r="CF290" s="62" t="str">
        <f t="shared" si="273"/>
        <v/>
      </c>
      <c r="CG290" s="63" t="str">
        <f t="shared" si="308"/>
        <v/>
      </c>
      <c r="CH290" s="57" t="s">
        <v>0</v>
      </c>
      <c r="CI290" s="68" t="str">
        <f t="shared" si="309"/>
        <v/>
      </c>
      <c r="CJ290" s="86" t="str" cm="1">
        <f t="array" ref="CJ290">IF(CI290="","",INDEX(imePrezime_id,CI290,0))</f>
        <v/>
      </c>
      <c r="CK290" s="63" t="str">
        <f t="shared" si="274"/>
        <v/>
      </c>
      <c r="CL290" s="57" t="s">
        <v>0</v>
      </c>
      <c r="CM290" s="23" t="str">
        <f t="shared" si="275"/>
        <v/>
      </c>
      <c r="CN290" s="57" t="s">
        <v>0</v>
      </c>
      <c r="CO290" s="149"/>
      <c r="CP290" s="57" t="s">
        <v>0</v>
      </c>
      <c r="CQ290" s="62" t="str">
        <f t="shared" si="276"/>
        <v/>
      </c>
      <c r="CR290" s="86" t="str">
        <f>IF(CO290="","",MAX(CR$11:CR289)+1)</f>
        <v/>
      </c>
      <c r="CS290" s="63" t="str">
        <f t="shared" si="277"/>
        <v/>
      </c>
      <c r="CT290" s="57" t="s">
        <v>0</v>
      </c>
      <c r="CU290" s="23" t="str">
        <f t="shared" si="310"/>
        <v/>
      </c>
      <c r="CV290" s="57" t="s">
        <v>0</v>
      </c>
      <c r="CW290" s="72" t="str">
        <f>IF(AND(CG290="NEMA",CK290=""),MAX(CW$11:CW289)+1,"")</f>
        <v/>
      </c>
      <c r="CX290" t="s">
        <v>0</v>
      </c>
      <c r="CY290" s="152" t="str">
        <f t="shared" si="278"/>
        <v/>
      </c>
      <c r="CZ290" t="s">
        <v>0</v>
      </c>
      <c r="DA290" s="62" t="str">
        <f t="shared" si="279"/>
        <v/>
      </c>
      <c r="DB290" s="79" t="str">
        <f t="shared" si="280"/>
        <v/>
      </c>
      <c r="DC290" t="s">
        <v>0</v>
      </c>
      <c r="DD290" s="23" t="str">
        <f t="shared" si="311"/>
        <v/>
      </c>
      <c r="DE290" s="57" t="s">
        <v>0</v>
      </c>
      <c r="DF290" s="95" t="str">
        <f t="shared" si="281"/>
        <v/>
      </c>
      <c r="DG290" s="57" t="s">
        <v>0</v>
      </c>
      <c r="DH290" s="68" t="str">
        <f>IF(BZ290="","",MAX(DH$11:DH289)+1)</f>
        <v/>
      </c>
      <c r="DI290" s="86" t="str">
        <f t="shared" si="282"/>
        <v/>
      </c>
      <c r="DJ290" s="86" t="str">
        <f t="shared" si="312"/>
        <v/>
      </c>
      <c r="DK290" s="86" t="str">
        <f t="shared" si="283"/>
        <v/>
      </c>
      <c r="DL290" s="86" t="str">
        <f t="shared" si="284"/>
        <v/>
      </c>
      <c r="DM290" s="86" t="str">
        <f t="shared" si="285"/>
        <v/>
      </c>
      <c r="DN290" s="86" t="str">
        <f t="shared" si="313"/>
        <v/>
      </c>
      <c r="DO290" s="86"/>
      <c r="DP290" s="86"/>
      <c r="DQ290" s="86"/>
      <c r="DR290" s="63" t="e">
        <f>IF(#REF!="","",#REF!)</f>
        <v>#REF!</v>
      </c>
      <c r="DS290" s="57" t="s">
        <v>0</v>
      </c>
    </row>
    <row r="291" spans="1:123" x14ac:dyDescent="0.25">
      <c r="A291" t="s">
        <v>0</v>
      </c>
      <c r="B291" s="62" t="str">
        <f>IF(csv!E282="","",csv!S282)</f>
        <v/>
      </c>
      <c r="C291" s="36" t="s">
        <v>0</v>
      </c>
      <c r="D291" s="36" t="str">
        <f>IF(csv!E282="","",csv!E282)</f>
        <v/>
      </c>
      <c r="E291" s="36" t="str">
        <f>IF(csv!D282="","",csv!D282)</f>
        <v/>
      </c>
      <c r="F291" s="36" t="s">
        <v>0</v>
      </c>
      <c r="G291" s="86" t="str">
        <f>IF(csv!L282="","",csv!L282)</f>
        <v/>
      </c>
      <c r="H291" s="86" t="str">
        <f>IF(csv!M282="","",csv!M282)</f>
        <v/>
      </c>
      <c r="I291" s="36" t="s">
        <v>0</v>
      </c>
      <c r="J291" s="36" t="str">
        <f>IF(csv!O282="","",csv!O282)</f>
        <v/>
      </c>
      <c r="K291" s="36" t="str">
        <f>IF(csv!P282="","",csv!P282)</f>
        <v/>
      </c>
      <c r="L291" s="36" t="s">
        <v>0</v>
      </c>
      <c r="M291" s="79" t="str">
        <f>IF(csv!Q282="","",csv!Q282)</f>
        <v/>
      </c>
      <c r="N291" s="57" t="s">
        <v>0</v>
      </c>
      <c r="O291" s="62" t="str">
        <f>IF(csv!E282="","",csv!S282)</f>
        <v/>
      </c>
      <c r="P291" s="86" t="str">
        <f>IF(O291="","",IF(COUNTIF(O$11:O290,O291)=0,P290+1,P290))</f>
        <v/>
      </c>
      <c r="Q291" s="102" t="str">
        <f t="shared" si="260"/>
        <v/>
      </c>
      <c r="R291" s="103" t="str" cm="1">
        <f t="array" ref="R291">IF(S291="","",INDEX(natjecanjeStaze_naziv,MATCH(S291,natjecanjeStaze_stazaId,0)))</f>
        <v/>
      </c>
      <c r="S291" s="63" t="str">
        <f t="shared" si="261"/>
        <v/>
      </c>
      <c r="T291" s="57" t="s">
        <v>0</v>
      </c>
      <c r="U291" s="191" t="str">
        <f t="shared" si="262"/>
        <v/>
      </c>
      <c r="V291" s="57" t="s">
        <v>0</v>
      </c>
      <c r="W291" s="62" t="str">
        <f t="shared" si="286"/>
        <v/>
      </c>
      <c r="X291" s="86" t="str">
        <f t="shared" si="263"/>
        <v/>
      </c>
      <c r="Y291" s="36" t="str">
        <f t="shared" si="287"/>
        <v/>
      </c>
      <c r="Z291" s="79" t="str">
        <f>IF(Y291="","",MAX(Z$11:Z290)+1)</f>
        <v/>
      </c>
      <c r="AA291" s="57" t="s">
        <v>0</v>
      </c>
      <c r="AB291" s="149"/>
      <c r="AC291" s="57" t="s">
        <v>0</v>
      </c>
      <c r="AD291" s="23" t="str">
        <f t="shared" si="288"/>
        <v/>
      </c>
      <c r="AE291" s="57" t="s">
        <v>0</v>
      </c>
      <c r="AF291" s="191" t="str">
        <f t="shared" si="289"/>
        <v/>
      </c>
      <c r="AG291" s="57" t="s">
        <v>0</v>
      </c>
      <c r="AH291" s="62" t="str">
        <f t="shared" si="290"/>
        <v/>
      </c>
      <c r="AI291" s="36" t="str">
        <f t="shared" si="291"/>
        <v/>
      </c>
      <c r="AJ291" s="86" t="str">
        <f t="shared" si="264"/>
        <v/>
      </c>
      <c r="AK291" s="36" t="str" cm="1">
        <f t="array" ref="AK291">IF(AJ291="",""&amp;AI291,IF(AJ291="NEMA",AI291,INDEX(klub_naziv,MATCH(INDEX(klubAlias_klubId,AJ291),klub_id,0))))</f>
        <v/>
      </c>
      <c r="AL291" s="36" t="str" cm="1">
        <f t="array" ref="AL291">IFERROR(INDEX(registarNatjecatelji,CG291,4),"")</f>
        <v/>
      </c>
      <c r="AM291" s="105" t="str">
        <f t="shared" si="292"/>
        <v/>
      </c>
      <c r="AN291" s="79" t="str">
        <f t="shared" si="293"/>
        <v/>
      </c>
      <c r="AO291" s="57" t="s">
        <v>0</v>
      </c>
      <c r="AP291" s="95" t="str">
        <f>IF(AJ291&lt;&gt;"NEMA","",IF(IFERROR(MATCH(AI291,AI$11:AI290,0),0)&lt;&gt;0,"",AI291))</f>
        <v/>
      </c>
      <c r="AQ291" s="57" t="s">
        <v>0</v>
      </c>
      <c r="AR291" s="149"/>
      <c r="AS291" s="57" t="s">
        <v>0</v>
      </c>
      <c r="AT291" s="62" t="str">
        <f t="shared" si="294"/>
        <v/>
      </c>
      <c r="AU291" s="36" t="str">
        <f>IF(AT291="","",MAX(AU$11:AU290)+1)</f>
        <v/>
      </c>
      <c r="AV291" s="36" t="str">
        <f t="shared" si="295"/>
        <v/>
      </c>
      <c r="AW291" s="36" t="str">
        <f t="shared" si="296"/>
        <v/>
      </c>
      <c r="AX291" s="36" t="str">
        <f>IF(AR291="","",MAX(AX$11:AX290)+1)</f>
        <v/>
      </c>
      <c r="AY291" s="103" t="str">
        <f t="shared" si="297"/>
        <v/>
      </c>
      <c r="AZ291" s="79" t="str">
        <f t="shared" si="298"/>
        <v/>
      </c>
      <c r="BA291" s="57" t="s">
        <v>0</v>
      </c>
      <c r="BB291" s="23" t="str">
        <f t="shared" si="299"/>
        <v/>
      </c>
      <c r="BC291" s="57" t="s">
        <v>0</v>
      </c>
      <c r="BD291" s="191" t="str">
        <f t="shared" si="300"/>
        <v/>
      </c>
      <c r="BE291" s="57" t="s">
        <v>0</v>
      </c>
      <c r="BF291" s="68" t="str">
        <f t="shared" si="301"/>
        <v/>
      </c>
      <c r="BG291" s="102" t="str">
        <f t="shared" si="302"/>
        <v/>
      </c>
      <c r="BH291" s="238" t="str">
        <f t="shared" si="303"/>
        <v/>
      </c>
      <c r="BI291" s="239" t="str">
        <f t="shared" si="265"/>
        <v/>
      </c>
      <c r="BJ291" s="57" t="s">
        <v>0</v>
      </c>
      <c r="BK291" s="62" t="str">
        <f t="shared" si="304"/>
        <v/>
      </c>
      <c r="BL291" s="36" t="str">
        <f t="shared" si="305"/>
        <v/>
      </c>
      <c r="BM291" s="86" t="str">
        <f t="shared" si="266"/>
        <v/>
      </c>
      <c r="BN291" s="86" t="str">
        <f t="shared" si="267"/>
        <v/>
      </c>
      <c r="BO291" s="36" t="str">
        <f t="shared" si="268"/>
        <v/>
      </c>
      <c r="BP291" s="79" t="str">
        <f t="shared" si="269"/>
        <v/>
      </c>
      <c r="BQ291" s="57" t="s">
        <v>0</v>
      </c>
      <c r="BR291" s="95" t="str">
        <f t="shared" si="270"/>
        <v/>
      </c>
      <c r="BS291" s="57" t="s">
        <v>0</v>
      </c>
      <c r="BT291" s="23" t="str">
        <f>IF(OR(BB291&lt;&gt;"NEMA",BR291&lt;&gt;""),"","SELECT '"&amp;BA291&amp;"',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1" s="57" t="s">
        <v>0</v>
      </c>
      <c r="BV291" s="172"/>
      <c r="BW291" s="172"/>
      <c r="BX291" s="172"/>
      <c r="BY291" s="57" t="s">
        <v>0</v>
      </c>
      <c r="BZ291" s="62" t="str">
        <f t="shared" si="271"/>
        <v/>
      </c>
      <c r="CA291" s="63" t="str">
        <f t="shared" si="306"/>
        <v/>
      </c>
      <c r="CB291" s="57" t="s">
        <v>0</v>
      </c>
      <c r="CC291" s="62" t="str">
        <f t="shared" si="272"/>
        <v/>
      </c>
      <c r="CD291" s="63" t="str">
        <f t="shared" si="307"/>
        <v/>
      </c>
      <c r="CE291" s="57" t="s">
        <v>0</v>
      </c>
      <c r="CF291" s="62" t="str">
        <f t="shared" si="273"/>
        <v/>
      </c>
      <c r="CG291" s="63" t="str">
        <f t="shared" si="308"/>
        <v/>
      </c>
      <c r="CH291" s="57" t="s">
        <v>0</v>
      </c>
      <c r="CI291" s="68" t="str">
        <f t="shared" si="309"/>
        <v/>
      </c>
      <c r="CJ291" s="86" t="str" cm="1">
        <f t="array" ref="CJ291">IF(CI291="","",INDEX(imePrezime_id,CI291,0))</f>
        <v/>
      </c>
      <c r="CK291" s="63" t="str">
        <f t="shared" si="274"/>
        <v/>
      </c>
      <c r="CL291" s="57" t="s">
        <v>0</v>
      </c>
      <c r="CM291" s="23" t="str">
        <f t="shared" si="275"/>
        <v/>
      </c>
      <c r="CN291" s="57" t="s">
        <v>0</v>
      </c>
      <c r="CO291" s="149"/>
      <c r="CP291" s="57" t="s">
        <v>0</v>
      </c>
      <c r="CQ291" s="62" t="str">
        <f t="shared" si="276"/>
        <v/>
      </c>
      <c r="CR291" s="86" t="str">
        <f>IF(CO291="","",MAX(CR$11:CR290)+1)</f>
        <v/>
      </c>
      <c r="CS291" s="63" t="str">
        <f t="shared" si="277"/>
        <v/>
      </c>
      <c r="CT291" s="57" t="s">
        <v>0</v>
      </c>
      <c r="CU291" s="23" t="str">
        <f t="shared" si="310"/>
        <v/>
      </c>
      <c r="CV291" s="57" t="s">
        <v>0</v>
      </c>
      <c r="CW291" s="72" t="str">
        <f>IF(AND(CG291="NEMA",CK291=""),MAX(CW$11:CW290)+1,"")</f>
        <v/>
      </c>
      <c r="CX291" t="s">
        <v>0</v>
      </c>
      <c r="CY291" s="152" t="str">
        <f t="shared" si="278"/>
        <v/>
      </c>
      <c r="CZ291" t="s">
        <v>0</v>
      </c>
      <c r="DA291" s="62" t="str">
        <f t="shared" si="279"/>
        <v/>
      </c>
      <c r="DB291" s="79" t="str">
        <f t="shared" si="280"/>
        <v/>
      </c>
      <c r="DC291" t="s">
        <v>0</v>
      </c>
      <c r="DD291" s="23" t="str">
        <f t="shared" si="311"/>
        <v/>
      </c>
      <c r="DE291" s="57" t="s">
        <v>0</v>
      </c>
      <c r="DF291" s="95" t="str">
        <f t="shared" si="281"/>
        <v/>
      </c>
      <c r="DG291" s="57" t="s">
        <v>0</v>
      </c>
      <c r="DH291" s="68" t="str">
        <f>IF(BZ291="","",MAX(DH$11:DH290)+1)</f>
        <v/>
      </c>
      <c r="DI291" s="86" t="str">
        <f t="shared" si="282"/>
        <v/>
      </c>
      <c r="DJ291" s="86" t="str">
        <f t="shared" si="312"/>
        <v/>
      </c>
      <c r="DK291" s="86" t="str">
        <f t="shared" si="283"/>
        <v/>
      </c>
      <c r="DL291" s="86" t="str">
        <f t="shared" si="284"/>
        <v/>
      </c>
      <c r="DM291" s="86" t="str">
        <f t="shared" si="285"/>
        <v/>
      </c>
      <c r="DN291" s="86" t="str">
        <f t="shared" si="313"/>
        <v/>
      </c>
      <c r="DO291" s="86"/>
      <c r="DP291" s="86"/>
      <c r="DQ291" s="86"/>
      <c r="DR291" s="63" t="e">
        <f>IF(#REF!="","",#REF!)</f>
        <v>#REF!</v>
      </c>
      <c r="DS291" s="57" t="s">
        <v>0</v>
      </c>
    </row>
    <row r="292" spans="1:123" x14ac:dyDescent="0.25">
      <c r="A292" t="s">
        <v>0</v>
      </c>
      <c r="B292" s="62" t="str">
        <f>IF(csv!E283="","",csv!S283)</f>
        <v/>
      </c>
      <c r="C292" s="36" t="s">
        <v>0</v>
      </c>
      <c r="D292" s="36" t="str">
        <f>IF(csv!E283="","",csv!E283)</f>
        <v/>
      </c>
      <c r="E292" s="36" t="str">
        <f>IF(csv!D283="","",csv!D283)</f>
        <v/>
      </c>
      <c r="F292" s="36" t="s">
        <v>0</v>
      </c>
      <c r="G292" s="86" t="str">
        <f>IF(csv!L283="","",csv!L283)</f>
        <v/>
      </c>
      <c r="H292" s="86" t="str">
        <f>IF(csv!M283="","",csv!M283)</f>
        <v/>
      </c>
      <c r="I292" s="36" t="s">
        <v>0</v>
      </c>
      <c r="J292" s="36" t="str">
        <f>IF(csv!O283="","",csv!O283)</f>
        <v/>
      </c>
      <c r="K292" s="36" t="str">
        <f>IF(csv!P283="","",csv!P283)</f>
        <v/>
      </c>
      <c r="L292" s="36" t="s">
        <v>0</v>
      </c>
      <c r="M292" s="79" t="str">
        <f>IF(csv!Q283="","",csv!Q283)</f>
        <v/>
      </c>
      <c r="N292" s="57" t="s">
        <v>0</v>
      </c>
      <c r="O292" s="62" t="str">
        <f>IF(csv!E283="","",csv!S283)</f>
        <v/>
      </c>
      <c r="P292" s="86" t="str">
        <f>IF(O292="","",IF(COUNTIF(O$11:O291,O292)=0,P291+1,P291))</f>
        <v/>
      </c>
      <c r="Q292" s="102" t="str">
        <f t="shared" si="260"/>
        <v/>
      </c>
      <c r="R292" s="103" t="str" cm="1">
        <f t="array" ref="R292">IF(S292="","",INDEX(natjecanjeStaze_naziv,MATCH(S292,natjecanjeStaze_stazaId,0)))</f>
        <v/>
      </c>
      <c r="S292" s="63" t="str">
        <f t="shared" si="261"/>
        <v/>
      </c>
      <c r="T292" s="57" t="s">
        <v>0</v>
      </c>
      <c r="U292" s="191" t="str">
        <f t="shared" si="262"/>
        <v/>
      </c>
      <c r="V292" s="57" t="s">
        <v>0</v>
      </c>
      <c r="W292" s="62" t="str">
        <f t="shared" si="286"/>
        <v/>
      </c>
      <c r="X292" s="86" t="str">
        <f t="shared" si="263"/>
        <v/>
      </c>
      <c r="Y292" s="36" t="str">
        <f t="shared" si="287"/>
        <v/>
      </c>
      <c r="Z292" s="79" t="str">
        <f>IF(Y292="","",MAX(Z$11:Z291)+1)</f>
        <v/>
      </c>
      <c r="AA292" s="57" t="s">
        <v>0</v>
      </c>
      <c r="AB292" s="149"/>
      <c r="AC292" s="57" t="s">
        <v>0</v>
      </c>
      <c r="AD292" s="23" t="str">
        <f t="shared" si="288"/>
        <v/>
      </c>
      <c r="AE292" s="57" t="s">
        <v>0</v>
      </c>
      <c r="AF292" s="191" t="str">
        <f t="shared" si="289"/>
        <v/>
      </c>
      <c r="AG292" s="57" t="s">
        <v>0</v>
      </c>
      <c r="AH292" s="62" t="str">
        <f t="shared" si="290"/>
        <v/>
      </c>
      <c r="AI292" s="36" t="str">
        <f t="shared" si="291"/>
        <v/>
      </c>
      <c r="AJ292" s="86" t="str">
        <f t="shared" si="264"/>
        <v/>
      </c>
      <c r="AK292" s="36" t="str" cm="1">
        <f t="array" ref="AK292">IF(AJ292="",""&amp;AI292,IF(AJ292="NEMA",AI292,INDEX(klub_naziv,MATCH(INDEX(klubAlias_klubId,AJ292),klub_id,0))))</f>
        <v/>
      </c>
      <c r="AL292" s="36" t="str" cm="1">
        <f t="array" ref="AL292">IFERROR(INDEX(registarNatjecatelji,CG292,4),"")</f>
        <v/>
      </c>
      <c r="AM292" s="105" t="str">
        <f t="shared" si="292"/>
        <v/>
      </c>
      <c r="AN292" s="79" t="str">
        <f t="shared" si="293"/>
        <v/>
      </c>
      <c r="AO292" s="57" t="s">
        <v>0</v>
      </c>
      <c r="AP292" s="95" t="str">
        <f>IF(AJ292&lt;&gt;"NEMA","",IF(IFERROR(MATCH(AI292,AI$11:AI291,0),0)&lt;&gt;0,"",AI292))</f>
        <v/>
      </c>
      <c r="AQ292" s="57" t="s">
        <v>0</v>
      </c>
      <c r="AR292" s="149"/>
      <c r="AS292" s="57" t="s">
        <v>0</v>
      </c>
      <c r="AT292" s="62" t="str">
        <f t="shared" si="294"/>
        <v/>
      </c>
      <c r="AU292" s="36" t="str">
        <f>IF(AT292="","",MAX(AU$11:AU291)+1)</f>
        <v/>
      </c>
      <c r="AV292" s="36" t="str">
        <f t="shared" si="295"/>
        <v/>
      </c>
      <c r="AW292" s="36" t="str">
        <f t="shared" si="296"/>
        <v/>
      </c>
      <c r="AX292" s="36" t="str">
        <f>IF(AR292="","",MAX(AX$11:AX291)+1)</f>
        <v/>
      </c>
      <c r="AY292" s="103" t="str">
        <f t="shared" si="297"/>
        <v/>
      </c>
      <c r="AZ292" s="79" t="str">
        <f t="shared" si="298"/>
        <v/>
      </c>
      <c r="BA292" s="57" t="s">
        <v>0</v>
      </c>
      <c r="BB292" s="23" t="str">
        <f t="shared" si="299"/>
        <v/>
      </c>
      <c r="BC292" s="57" t="s">
        <v>0</v>
      </c>
      <c r="BD292" s="191" t="str">
        <f t="shared" si="300"/>
        <v/>
      </c>
      <c r="BE292" s="57" t="s">
        <v>0</v>
      </c>
      <c r="BF292" s="68" t="str">
        <f t="shared" si="301"/>
        <v/>
      </c>
      <c r="BG292" s="102" t="str">
        <f t="shared" si="302"/>
        <v/>
      </c>
      <c r="BH292" s="238" t="str">
        <f t="shared" si="303"/>
        <v/>
      </c>
      <c r="BI292" s="239" t="str">
        <f t="shared" si="265"/>
        <v/>
      </c>
      <c r="BJ292" s="57" t="s">
        <v>0</v>
      </c>
      <c r="BK292" s="62" t="str">
        <f t="shared" si="304"/>
        <v/>
      </c>
      <c r="BL292" s="36" t="str">
        <f t="shared" si="305"/>
        <v/>
      </c>
      <c r="BM292" s="86" t="str">
        <f t="shared" si="266"/>
        <v/>
      </c>
      <c r="BN292" s="86" t="str">
        <f t="shared" si="267"/>
        <v/>
      </c>
      <c r="BO292" s="36" t="str">
        <f t="shared" si="268"/>
        <v/>
      </c>
      <c r="BP292" s="79" t="str">
        <f t="shared" si="269"/>
        <v/>
      </c>
      <c r="BQ292" s="57" t="s">
        <v>0</v>
      </c>
      <c r="BR292" s="95" t="str">
        <f t="shared" si="270"/>
        <v/>
      </c>
      <c r="BS292" s="57" t="s">
        <v>0</v>
      </c>
      <c r="BT292" s="23" t="str">
        <f>IF(OR(BB292&lt;&gt;"NEMA",BR292&lt;&gt;""),"","SELECT '"&amp;BA292&amp;"',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2" s="57" t="s">
        <v>0</v>
      </c>
      <c r="BV292" s="172"/>
      <c r="BW292" s="172"/>
      <c r="BX292" s="172"/>
      <c r="BY292" s="57" t="s">
        <v>0</v>
      </c>
      <c r="BZ292" s="62" t="str">
        <f t="shared" si="271"/>
        <v/>
      </c>
      <c r="CA292" s="63" t="str">
        <f t="shared" si="306"/>
        <v/>
      </c>
      <c r="CB292" s="57" t="s">
        <v>0</v>
      </c>
      <c r="CC292" s="62" t="str">
        <f t="shared" si="272"/>
        <v/>
      </c>
      <c r="CD292" s="63" t="str">
        <f t="shared" si="307"/>
        <v/>
      </c>
      <c r="CE292" s="57" t="s">
        <v>0</v>
      </c>
      <c r="CF292" s="62" t="str">
        <f t="shared" si="273"/>
        <v/>
      </c>
      <c r="CG292" s="63" t="str">
        <f t="shared" si="308"/>
        <v/>
      </c>
      <c r="CH292" s="57" t="s">
        <v>0</v>
      </c>
      <c r="CI292" s="68" t="str">
        <f t="shared" si="309"/>
        <v/>
      </c>
      <c r="CJ292" s="86" t="str" cm="1">
        <f t="array" ref="CJ292">IF(CI292="","",INDEX(imePrezime_id,CI292,0))</f>
        <v/>
      </c>
      <c r="CK292" s="63" t="str">
        <f t="shared" si="274"/>
        <v/>
      </c>
      <c r="CL292" s="57" t="s">
        <v>0</v>
      </c>
      <c r="CM292" s="23" t="str">
        <f t="shared" si="275"/>
        <v/>
      </c>
      <c r="CN292" s="57" t="s">
        <v>0</v>
      </c>
      <c r="CO292" s="149"/>
      <c r="CP292" s="57" t="s">
        <v>0</v>
      </c>
      <c r="CQ292" s="62" t="str">
        <f t="shared" si="276"/>
        <v/>
      </c>
      <c r="CR292" s="86" t="str">
        <f>IF(CO292="","",MAX(CR$11:CR291)+1)</f>
        <v/>
      </c>
      <c r="CS292" s="63" t="str">
        <f t="shared" si="277"/>
        <v/>
      </c>
      <c r="CT292" s="57" t="s">
        <v>0</v>
      </c>
      <c r="CU292" s="23" t="str">
        <f t="shared" si="310"/>
        <v/>
      </c>
      <c r="CV292" s="57" t="s">
        <v>0</v>
      </c>
      <c r="CW292" s="72" t="str">
        <f>IF(AND(CG292="NEMA",CK292=""),MAX(CW$11:CW291)+1,"")</f>
        <v/>
      </c>
      <c r="CX292" t="s">
        <v>0</v>
      </c>
      <c r="CY292" s="152" t="str">
        <f t="shared" si="278"/>
        <v/>
      </c>
      <c r="CZ292" t="s">
        <v>0</v>
      </c>
      <c r="DA292" s="62" t="str">
        <f t="shared" si="279"/>
        <v/>
      </c>
      <c r="DB292" s="79" t="str">
        <f t="shared" si="280"/>
        <v/>
      </c>
      <c r="DC292" t="s">
        <v>0</v>
      </c>
      <c r="DD292" s="23" t="str">
        <f t="shared" si="311"/>
        <v/>
      </c>
      <c r="DE292" s="57" t="s">
        <v>0</v>
      </c>
      <c r="DF292" s="95" t="str">
        <f t="shared" si="281"/>
        <v/>
      </c>
      <c r="DG292" s="57" t="s">
        <v>0</v>
      </c>
      <c r="DH292" s="68" t="str">
        <f>IF(BZ292="","",MAX(DH$11:DH291)+1)</f>
        <v/>
      </c>
      <c r="DI292" s="86" t="str">
        <f t="shared" si="282"/>
        <v/>
      </c>
      <c r="DJ292" s="86" t="str">
        <f t="shared" si="312"/>
        <v/>
      </c>
      <c r="DK292" s="86" t="str">
        <f t="shared" si="283"/>
        <v/>
      </c>
      <c r="DL292" s="86" t="str">
        <f t="shared" si="284"/>
        <v/>
      </c>
      <c r="DM292" s="86" t="str">
        <f t="shared" si="285"/>
        <v/>
      </c>
      <c r="DN292" s="86" t="str">
        <f t="shared" si="313"/>
        <v/>
      </c>
      <c r="DO292" s="86"/>
      <c r="DP292" s="86"/>
      <c r="DQ292" s="86"/>
      <c r="DR292" s="63" t="e">
        <f>IF(#REF!="","",#REF!)</f>
        <v>#REF!</v>
      </c>
      <c r="DS292" s="57" t="s">
        <v>0</v>
      </c>
    </row>
    <row r="293" spans="1:123" x14ac:dyDescent="0.25">
      <c r="A293" t="s">
        <v>0</v>
      </c>
      <c r="B293" s="62" t="str">
        <f>IF(csv!E284="","",csv!S284)</f>
        <v/>
      </c>
      <c r="C293" s="36" t="s">
        <v>0</v>
      </c>
      <c r="D293" s="36" t="str">
        <f>IF(csv!E284="","",csv!E284)</f>
        <v/>
      </c>
      <c r="E293" s="36" t="str">
        <f>IF(csv!D284="","",csv!D284)</f>
        <v/>
      </c>
      <c r="F293" s="36" t="s">
        <v>0</v>
      </c>
      <c r="G293" s="86" t="str">
        <f>IF(csv!L284="","",csv!L284)</f>
        <v/>
      </c>
      <c r="H293" s="86" t="str">
        <f>IF(csv!M284="","",csv!M284)</f>
        <v/>
      </c>
      <c r="I293" s="36" t="s">
        <v>0</v>
      </c>
      <c r="J293" s="36" t="str">
        <f>IF(csv!O284="","",csv!O284)</f>
        <v/>
      </c>
      <c r="K293" s="36" t="str">
        <f>IF(csv!P284="","",csv!P284)</f>
        <v/>
      </c>
      <c r="L293" s="36" t="s">
        <v>0</v>
      </c>
      <c r="M293" s="79" t="str">
        <f>IF(csv!Q284="","",csv!Q284)</f>
        <v/>
      </c>
      <c r="N293" s="57" t="s">
        <v>0</v>
      </c>
      <c r="O293" s="62" t="str">
        <f>IF(csv!E284="","",csv!S284)</f>
        <v/>
      </c>
      <c r="P293" s="86" t="str">
        <f>IF(O293="","",IF(COUNTIF(O$11:O292,O293)=0,P292+1,P292))</f>
        <v/>
      </c>
      <c r="Q293" s="102" t="str">
        <f t="shared" si="260"/>
        <v/>
      </c>
      <c r="R293" s="103" t="str" cm="1">
        <f t="array" ref="R293">IF(S293="","",INDEX(natjecanjeStaze_naziv,MATCH(S293,natjecanjeStaze_stazaId,0)))</f>
        <v/>
      </c>
      <c r="S293" s="63" t="str">
        <f t="shared" si="261"/>
        <v/>
      </c>
      <c r="T293" s="57" t="s">
        <v>0</v>
      </c>
      <c r="U293" s="191" t="str">
        <f t="shared" si="262"/>
        <v/>
      </c>
      <c r="V293" s="57" t="s">
        <v>0</v>
      </c>
      <c r="W293" s="62" t="str">
        <f t="shared" si="286"/>
        <v/>
      </c>
      <c r="X293" s="86" t="str">
        <f t="shared" si="263"/>
        <v/>
      </c>
      <c r="Y293" s="36" t="str">
        <f t="shared" si="287"/>
        <v/>
      </c>
      <c r="Z293" s="79" t="str">
        <f>IF(Y293="","",MAX(Z$11:Z292)+1)</f>
        <v/>
      </c>
      <c r="AA293" s="57" t="s">
        <v>0</v>
      </c>
      <c r="AB293" s="149"/>
      <c r="AC293" s="57" t="s">
        <v>0</v>
      </c>
      <c r="AD293" s="23" t="str">
        <f t="shared" si="288"/>
        <v/>
      </c>
      <c r="AE293" s="57" t="s">
        <v>0</v>
      </c>
      <c r="AF293" s="191" t="str">
        <f t="shared" si="289"/>
        <v/>
      </c>
      <c r="AG293" s="57" t="s">
        <v>0</v>
      </c>
      <c r="AH293" s="62" t="str">
        <f t="shared" si="290"/>
        <v/>
      </c>
      <c r="AI293" s="36" t="str">
        <f t="shared" si="291"/>
        <v/>
      </c>
      <c r="AJ293" s="86" t="str">
        <f t="shared" si="264"/>
        <v/>
      </c>
      <c r="AK293" s="36" t="str" cm="1">
        <f t="array" ref="AK293">IF(AJ293="",""&amp;AI293,IF(AJ293="NEMA",AI293,INDEX(klub_naziv,MATCH(INDEX(klubAlias_klubId,AJ293),klub_id,0))))</f>
        <v/>
      </c>
      <c r="AL293" s="36" t="str" cm="1">
        <f t="array" ref="AL293">IFERROR(INDEX(registarNatjecatelji,CG293,4),"")</f>
        <v/>
      </c>
      <c r="AM293" s="105" t="str">
        <f t="shared" si="292"/>
        <v/>
      </c>
      <c r="AN293" s="79" t="str">
        <f t="shared" si="293"/>
        <v/>
      </c>
      <c r="AO293" s="57" t="s">
        <v>0</v>
      </c>
      <c r="AP293" s="95" t="str">
        <f>IF(AJ293&lt;&gt;"NEMA","",IF(IFERROR(MATCH(AI293,AI$11:AI292,0),0)&lt;&gt;0,"",AI293))</f>
        <v/>
      </c>
      <c r="AQ293" s="57" t="s">
        <v>0</v>
      </c>
      <c r="AR293" s="149"/>
      <c r="AS293" s="57" t="s">
        <v>0</v>
      </c>
      <c r="AT293" s="62" t="str">
        <f t="shared" si="294"/>
        <v/>
      </c>
      <c r="AU293" s="36" t="str">
        <f>IF(AT293="","",MAX(AU$11:AU292)+1)</f>
        <v/>
      </c>
      <c r="AV293" s="36" t="str">
        <f t="shared" si="295"/>
        <v/>
      </c>
      <c r="AW293" s="36" t="str">
        <f t="shared" si="296"/>
        <v/>
      </c>
      <c r="AX293" s="36" t="str">
        <f>IF(AR293="","",MAX(AX$11:AX292)+1)</f>
        <v/>
      </c>
      <c r="AY293" s="103" t="str">
        <f t="shared" si="297"/>
        <v/>
      </c>
      <c r="AZ293" s="79" t="str">
        <f t="shared" si="298"/>
        <v/>
      </c>
      <c r="BA293" s="57" t="s">
        <v>0</v>
      </c>
      <c r="BB293" s="23" t="str">
        <f t="shared" si="299"/>
        <v/>
      </c>
      <c r="BC293" s="57" t="s">
        <v>0</v>
      </c>
      <c r="BD293" s="191" t="str">
        <f t="shared" si="300"/>
        <v/>
      </c>
      <c r="BE293" s="57" t="s">
        <v>0</v>
      </c>
      <c r="BF293" s="68" t="str">
        <f t="shared" si="301"/>
        <v/>
      </c>
      <c r="BG293" s="102" t="str">
        <f t="shared" si="302"/>
        <v/>
      </c>
      <c r="BH293" s="238" t="str">
        <f t="shared" si="303"/>
        <v/>
      </c>
      <c r="BI293" s="239" t="str">
        <f t="shared" si="265"/>
        <v/>
      </c>
      <c r="BJ293" s="57" t="s">
        <v>0</v>
      </c>
      <c r="BK293" s="62" t="str">
        <f t="shared" si="304"/>
        <v/>
      </c>
      <c r="BL293" s="36" t="str">
        <f t="shared" si="305"/>
        <v/>
      </c>
      <c r="BM293" s="86" t="str">
        <f t="shared" si="266"/>
        <v/>
      </c>
      <c r="BN293" s="86" t="str">
        <f t="shared" si="267"/>
        <v/>
      </c>
      <c r="BO293" s="36" t="str">
        <f t="shared" si="268"/>
        <v/>
      </c>
      <c r="BP293" s="79" t="str">
        <f t="shared" si="269"/>
        <v/>
      </c>
      <c r="BQ293" s="57" t="s">
        <v>0</v>
      </c>
      <c r="BR293" s="95" t="str">
        <f t="shared" si="270"/>
        <v/>
      </c>
      <c r="BS293" s="57" t="s">
        <v>0</v>
      </c>
      <c r="BT293" s="23" t="str">
        <f>IF(OR(BB293&lt;&gt;"NEMA",BR293&lt;&gt;""),"","SELECT '"&amp;BA293&amp;"',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3" s="57" t="s">
        <v>0</v>
      </c>
      <c r="BV293" s="172"/>
      <c r="BW293" s="172"/>
      <c r="BX293" s="172"/>
      <c r="BY293" s="57" t="s">
        <v>0</v>
      </c>
      <c r="BZ293" s="62" t="str">
        <f t="shared" si="271"/>
        <v/>
      </c>
      <c r="CA293" s="63" t="str">
        <f t="shared" si="306"/>
        <v/>
      </c>
      <c r="CB293" s="57" t="s">
        <v>0</v>
      </c>
      <c r="CC293" s="62" t="str">
        <f t="shared" si="272"/>
        <v/>
      </c>
      <c r="CD293" s="63" t="str">
        <f t="shared" si="307"/>
        <v/>
      </c>
      <c r="CE293" s="57" t="s">
        <v>0</v>
      </c>
      <c r="CF293" s="62" t="str">
        <f t="shared" si="273"/>
        <v/>
      </c>
      <c r="CG293" s="63" t="str">
        <f t="shared" si="308"/>
        <v/>
      </c>
      <c r="CH293" s="57" t="s">
        <v>0</v>
      </c>
      <c r="CI293" s="68" t="str">
        <f t="shared" si="309"/>
        <v/>
      </c>
      <c r="CJ293" s="86" t="str" cm="1">
        <f t="array" ref="CJ293">IF(CI293="","",INDEX(imePrezime_id,CI293,0))</f>
        <v/>
      </c>
      <c r="CK293" s="63" t="str">
        <f t="shared" si="274"/>
        <v/>
      </c>
      <c r="CL293" s="57" t="s">
        <v>0</v>
      </c>
      <c r="CM293" s="23" t="str">
        <f t="shared" si="275"/>
        <v/>
      </c>
      <c r="CN293" s="57" t="s">
        <v>0</v>
      </c>
      <c r="CO293" s="149"/>
      <c r="CP293" s="57" t="s">
        <v>0</v>
      </c>
      <c r="CQ293" s="62" t="str">
        <f t="shared" si="276"/>
        <v/>
      </c>
      <c r="CR293" s="86" t="str">
        <f>IF(CO293="","",MAX(CR$11:CR292)+1)</f>
        <v/>
      </c>
      <c r="CS293" s="63" t="str">
        <f t="shared" si="277"/>
        <v/>
      </c>
      <c r="CT293" s="57" t="s">
        <v>0</v>
      </c>
      <c r="CU293" s="23" t="str">
        <f t="shared" si="310"/>
        <v/>
      </c>
      <c r="CV293" s="57" t="s">
        <v>0</v>
      </c>
      <c r="CW293" s="72" t="str">
        <f>IF(AND(CG293="NEMA",CK293=""),MAX(CW$11:CW292)+1,"")</f>
        <v/>
      </c>
      <c r="CX293" t="s">
        <v>0</v>
      </c>
      <c r="CY293" s="152" t="str">
        <f t="shared" si="278"/>
        <v/>
      </c>
      <c r="CZ293" t="s">
        <v>0</v>
      </c>
      <c r="DA293" s="62" t="str">
        <f t="shared" si="279"/>
        <v/>
      </c>
      <c r="DB293" s="79" t="str">
        <f t="shared" si="280"/>
        <v/>
      </c>
      <c r="DC293" t="s">
        <v>0</v>
      </c>
      <c r="DD293" s="23" t="str">
        <f t="shared" si="311"/>
        <v/>
      </c>
      <c r="DE293" s="57" t="s">
        <v>0</v>
      </c>
      <c r="DF293" s="95" t="str">
        <f t="shared" si="281"/>
        <v/>
      </c>
      <c r="DG293" s="57" t="s">
        <v>0</v>
      </c>
      <c r="DH293" s="68" t="str">
        <f>IF(BZ293="","",MAX(DH$11:DH292)+1)</f>
        <v/>
      </c>
      <c r="DI293" s="86" t="str">
        <f t="shared" si="282"/>
        <v/>
      </c>
      <c r="DJ293" s="86" t="str">
        <f t="shared" si="312"/>
        <v/>
      </c>
      <c r="DK293" s="86" t="str">
        <f t="shared" si="283"/>
        <v/>
      </c>
      <c r="DL293" s="86" t="str">
        <f t="shared" si="284"/>
        <v/>
      </c>
      <c r="DM293" s="86" t="str">
        <f t="shared" si="285"/>
        <v/>
      </c>
      <c r="DN293" s="86" t="str">
        <f t="shared" si="313"/>
        <v/>
      </c>
      <c r="DO293" s="86"/>
      <c r="DP293" s="86"/>
      <c r="DQ293" s="86"/>
      <c r="DR293" s="63" t="e">
        <f>IF(#REF!="","",#REF!)</f>
        <v>#REF!</v>
      </c>
      <c r="DS293" s="57" t="s">
        <v>0</v>
      </c>
    </row>
    <row r="294" spans="1:123" x14ac:dyDescent="0.25">
      <c r="A294" t="s">
        <v>0</v>
      </c>
      <c r="B294" s="62" t="str">
        <f>IF(csv!E285="","",csv!S285)</f>
        <v/>
      </c>
      <c r="C294" s="36" t="s">
        <v>0</v>
      </c>
      <c r="D294" s="36" t="str">
        <f>IF(csv!E285="","",csv!E285)</f>
        <v/>
      </c>
      <c r="E294" s="36" t="str">
        <f>IF(csv!D285="","",csv!D285)</f>
        <v/>
      </c>
      <c r="F294" s="36" t="s">
        <v>0</v>
      </c>
      <c r="G294" s="86" t="str">
        <f>IF(csv!L285="","",csv!L285)</f>
        <v/>
      </c>
      <c r="H294" s="86" t="str">
        <f>IF(csv!M285="","",csv!M285)</f>
        <v/>
      </c>
      <c r="I294" s="36" t="s">
        <v>0</v>
      </c>
      <c r="J294" s="36" t="str">
        <f>IF(csv!O285="","",csv!O285)</f>
        <v/>
      </c>
      <c r="K294" s="36" t="str">
        <f>IF(csv!P285="","",csv!P285)</f>
        <v/>
      </c>
      <c r="L294" s="36" t="s">
        <v>0</v>
      </c>
      <c r="M294" s="79" t="str">
        <f>IF(csv!Q285="","",csv!Q285)</f>
        <v/>
      </c>
      <c r="N294" s="57" t="s">
        <v>0</v>
      </c>
      <c r="O294" s="62" t="str">
        <f>IF(csv!E285="","",csv!S285)</f>
        <v/>
      </c>
      <c r="P294" s="86" t="str">
        <f>IF(O294="","",IF(COUNTIF(O$11:O293,O294)=0,P293+1,P293))</f>
        <v/>
      </c>
      <c r="Q294" s="102" t="str">
        <f t="shared" si="260"/>
        <v/>
      </c>
      <c r="R294" s="103" t="str" cm="1">
        <f t="array" ref="R294">IF(S294="","",INDEX(natjecanjeStaze_naziv,MATCH(S294,natjecanjeStaze_stazaId,0)))</f>
        <v/>
      </c>
      <c r="S294" s="63" t="str">
        <f t="shared" si="261"/>
        <v/>
      </c>
      <c r="T294" s="57" t="s">
        <v>0</v>
      </c>
      <c r="U294" s="191" t="str">
        <f t="shared" si="262"/>
        <v/>
      </c>
      <c r="V294" s="57" t="s">
        <v>0</v>
      </c>
      <c r="W294" s="62" t="str">
        <f t="shared" si="286"/>
        <v/>
      </c>
      <c r="X294" s="86" t="str">
        <f t="shared" si="263"/>
        <v/>
      </c>
      <c r="Y294" s="36" t="str">
        <f t="shared" si="287"/>
        <v/>
      </c>
      <c r="Z294" s="79" t="str">
        <f>IF(Y294="","",MAX(Z$11:Z293)+1)</f>
        <v/>
      </c>
      <c r="AA294" s="57" t="s">
        <v>0</v>
      </c>
      <c r="AB294" s="149"/>
      <c r="AC294" s="57" t="s">
        <v>0</v>
      </c>
      <c r="AD294" s="23" t="str">
        <f t="shared" si="288"/>
        <v/>
      </c>
      <c r="AE294" s="57" t="s">
        <v>0</v>
      </c>
      <c r="AF294" s="191" t="str">
        <f t="shared" si="289"/>
        <v/>
      </c>
      <c r="AG294" s="57" t="s">
        <v>0</v>
      </c>
      <c r="AH294" s="62" t="str">
        <f t="shared" si="290"/>
        <v/>
      </c>
      <c r="AI294" s="36" t="str">
        <f t="shared" si="291"/>
        <v/>
      </c>
      <c r="AJ294" s="86" t="str">
        <f t="shared" si="264"/>
        <v/>
      </c>
      <c r="AK294" s="36" t="str" cm="1">
        <f t="array" ref="AK294">IF(AJ294="",""&amp;AI294,IF(AJ294="NEMA",AI294,INDEX(klub_naziv,MATCH(INDEX(klubAlias_klubId,AJ294),klub_id,0))))</f>
        <v/>
      </c>
      <c r="AL294" s="36" t="str" cm="1">
        <f t="array" ref="AL294">IFERROR(INDEX(registarNatjecatelji,CG294,4),"")</f>
        <v/>
      </c>
      <c r="AM294" s="105" t="str">
        <f t="shared" si="292"/>
        <v/>
      </c>
      <c r="AN294" s="79" t="str">
        <f t="shared" si="293"/>
        <v/>
      </c>
      <c r="AO294" s="57" t="s">
        <v>0</v>
      </c>
      <c r="AP294" s="95" t="str">
        <f>IF(AJ294&lt;&gt;"NEMA","",IF(IFERROR(MATCH(AI294,AI$11:AI293,0),0)&lt;&gt;0,"",AI294))</f>
        <v/>
      </c>
      <c r="AQ294" s="57" t="s">
        <v>0</v>
      </c>
      <c r="AR294" s="149"/>
      <c r="AS294" s="57" t="s">
        <v>0</v>
      </c>
      <c r="AT294" s="62" t="str">
        <f t="shared" si="294"/>
        <v/>
      </c>
      <c r="AU294" s="36" t="str">
        <f>IF(AT294="","",MAX(AU$11:AU293)+1)</f>
        <v/>
      </c>
      <c r="AV294" s="36" t="str">
        <f t="shared" si="295"/>
        <v/>
      </c>
      <c r="AW294" s="36" t="str">
        <f t="shared" si="296"/>
        <v/>
      </c>
      <c r="AX294" s="36" t="str">
        <f>IF(AR294="","",MAX(AX$11:AX293)+1)</f>
        <v/>
      </c>
      <c r="AY294" s="103" t="str">
        <f t="shared" si="297"/>
        <v/>
      </c>
      <c r="AZ294" s="79" t="str">
        <f t="shared" si="298"/>
        <v/>
      </c>
      <c r="BA294" s="57" t="s">
        <v>0</v>
      </c>
      <c r="BB294" s="23" t="str">
        <f t="shared" si="299"/>
        <v/>
      </c>
      <c r="BC294" s="57" t="s">
        <v>0</v>
      </c>
      <c r="BD294" s="191" t="str">
        <f t="shared" si="300"/>
        <v/>
      </c>
      <c r="BE294" s="57" t="s">
        <v>0</v>
      </c>
      <c r="BF294" s="68" t="str">
        <f t="shared" si="301"/>
        <v/>
      </c>
      <c r="BG294" s="102" t="str">
        <f t="shared" si="302"/>
        <v/>
      </c>
      <c r="BH294" s="238" t="str">
        <f t="shared" si="303"/>
        <v/>
      </c>
      <c r="BI294" s="239" t="str">
        <f t="shared" si="265"/>
        <v/>
      </c>
      <c r="BJ294" s="57" t="s">
        <v>0</v>
      </c>
      <c r="BK294" s="62" t="str">
        <f t="shared" si="304"/>
        <v/>
      </c>
      <c r="BL294" s="36" t="str">
        <f t="shared" si="305"/>
        <v/>
      </c>
      <c r="BM294" s="86" t="str">
        <f t="shared" si="266"/>
        <v/>
      </c>
      <c r="BN294" s="86" t="str">
        <f t="shared" si="267"/>
        <v/>
      </c>
      <c r="BO294" s="36" t="str">
        <f t="shared" si="268"/>
        <v/>
      </c>
      <c r="BP294" s="79" t="str">
        <f t="shared" si="269"/>
        <v/>
      </c>
      <c r="BQ294" s="57" t="s">
        <v>0</v>
      </c>
      <c r="BR294" s="95" t="str">
        <f t="shared" si="270"/>
        <v/>
      </c>
      <c r="BS294" s="57" t="s">
        <v>0</v>
      </c>
      <c r="BT294" s="23" t="str">
        <f>IF(OR(BB294&lt;&gt;"NEMA",BR294&lt;&gt;""),"","SELECT '"&amp;BA294&amp;"',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4" s="57" t="s">
        <v>0</v>
      </c>
      <c r="BV294" s="172"/>
      <c r="BW294" s="172"/>
      <c r="BX294" s="172"/>
      <c r="BY294" s="57" t="s">
        <v>0</v>
      </c>
      <c r="BZ294" s="62" t="str">
        <f t="shared" si="271"/>
        <v/>
      </c>
      <c r="CA294" s="63" t="str">
        <f t="shared" si="306"/>
        <v/>
      </c>
      <c r="CB294" s="57" t="s">
        <v>0</v>
      </c>
      <c r="CC294" s="62" t="str">
        <f t="shared" si="272"/>
        <v/>
      </c>
      <c r="CD294" s="63" t="str">
        <f t="shared" si="307"/>
        <v/>
      </c>
      <c r="CE294" s="57" t="s">
        <v>0</v>
      </c>
      <c r="CF294" s="62" t="str">
        <f t="shared" si="273"/>
        <v/>
      </c>
      <c r="CG294" s="63" t="str">
        <f t="shared" si="308"/>
        <v/>
      </c>
      <c r="CH294" s="57" t="s">
        <v>0</v>
      </c>
      <c r="CI294" s="68" t="str">
        <f t="shared" si="309"/>
        <v/>
      </c>
      <c r="CJ294" s="86" t="str" cm="1">
        <f t="array" ref="CJ294">IF(CI294="","",INDEX(imePrezime_id,CI294,0))</f>
        <v/>
      </c>
      <c r="CK294" s="63" t="str">
        <f t="shared" si="274"/>
        <v/>
      </c>
      <c r="CL294" s="57" t="s">
        <v>0</v>
      </c>
      <c r="CM294" s="23" t="str">
        <f t="shared" si="275"/>
        <v/>
      </c>
      <c r="CN294" s="57" t="s">
        <v>0</v>
      </c>
      <c r="CO294" s="149"/>
      <c r="CP294" s="57" t="s">
        <v>0</v>
      </c>
      <c r="CQ294" s="62" t="str">
        <f t="shared" si="276"/>
        <v/>
      </c>
      <c r="CR294" s="86" t="str">
        <f>IF(CO294="","",MAX(CR$11:CR293)+1)</f>
        <v/>
      </c>
      <c r="CS294" s="63" t="str">
        <f t="shared" si="277"/>
        <v/>
      </c>
      <c r="CT294" s="57" t="s">
        <v>0</v>
      </c>
      <c r="CU294" s="23" t="str">
        <f t="shared" si="310"/>
        <v/>
      </c>
      <c r="CV294" s="57" t="s">
        <v>0</v>
      </c>
      <c r="CW294" s="72" t="str">
        <f>IF(AND(CG294="NEMA",CK294=""),MAX(CW$11:CW293)+1,"")</f>
        <v/>
      </c>
      <c r="CX294" t="s">
        <v>0</v>
      </c>
      <c r="CY294" s="152" t="str">
        <f t="shared" si="278"/>
        <v/>
      </c>
      <c r="CZ294" t="s">
        <v>0</v>
      </c>
      <c r="DA294" s="62" t="str">
        <f t="shared" si="279"/>
        <v/>
      </c>
      <c r="DB294" s="79" t="str">
        <f t="shared" si="280"/>
        <v/>
      </c>
      <c r="DC294" t="s">
        <v>0</v>
      </c>
      <c r="DD294" s="23" t="str">
        <f t="shared" si="311"/>
        <v/>
      </c>
      <c r="DE294" s="57" t="s">
        <v>0</v>
      </c>
      <c r="DF294" s="95" t="str">
        <f t="shared" si="281"/>
        <v/>
      </c>
      <c r="DG294" s="57" t="s">
        <v>0</v>
      </c>
      <c r="DH294" s="68" t="str">
        <f>IF(BZ294="","",MAX(DH$11:DH293)+1)</f>
        <v/>
      </c>
      <c r="DI294" s="86" t="str">
        <f t="shared" si="282"/>
        <v/>
      </c>
      <c r="DJ294" s="86" t="str">
        <f t="shared" si="312"/>
        <v/>
      </c>
      <c r="DK294" s="86" t="str">
        <f t="shared" si="283"/>
        <v/>
      </c>
      <c r="DL294" s="86" t="str">
        <f t="shared" si="284"/>
        <v/>
      </c>
      <c r="DM294" s="86" t="str">
        <f t="shared" si="285"/>
        <v/>
      </c>
      <c r="DN294" s="86" t="str">
        <f t="shared" si="313"/>
        <v/>
      </c>
      <c r="DO294" s="86"/>
      <c r="DP294" s="86"/>
      <c r="DQ294" s="86"/>
      <c r="DR294" s="63" t="e">
        <f>IF(#REF!="","",#REF!)</f>
        <v>#REF!</v>
      </c>
      <c r="DS294" s="57" t="s">
        <v>0</v>
      </c>
    </row>
    <row r="295" spans="1:123" x14ac:dyDescent="0.25">
      <c r="A295" t="s">
        <v>0</v>
      </c>
      <c r="B295" s="62" t="str">
        <f>IF(csv!E286="","",csv!S286)</f>
        <v/>
      </c>
      <c r="C295" s="36" t="s">
        <v>0</v>
      </c>
      <c r="D295" s="36" t="str">
        <f>IF(csv!E286="","",csv!E286)</f>
        <v/>
      </c>
      <c r="E295" s="36" t="str">
        <f>IF(csv!D286="","",csv!D286)</f>
        <v/>
      </c>
      <c r="F295" s="36" t="s">
        <v>0</v>
      </c>
      <c r="G295" s="86" t="str">
        <f>IF(csv!L286="","",csv!L286)</f>
        <v/>
      </c>
      <c r="H295" s="86" t="str">
        <f>IF(csv!M286="","",csv!M286)</f>
        <v/>
      </c>
      <c r="I295" s="36" t="s">
        <v>0</v>
      </c>
      <c r="J295" s="36" t="str">
        <f>IF(csv!O286="","",csv!O286)</f>
        <v/>
      </c>
      <c r="K295" s="36" t="str">
        <f>IF(csv!P286="","",csv!P286)</f>
        <v/>
      </c>
      <c r="L295" s="36" t="s">
        <v>0</v>
      </c>
      <c r="M295" s="79" t="str">
        <f>IF(csv!Q286="","",csv!Q286)</f>
        <v/>
      </c>
      <c r="N295" s="57" t="s">
        <v>0</v>
      </c>
      <c r="O295" s="62" t="str">
        <f>IF(csv!E286="","",csv!S286)</f>
        <v/>
      </c>
      <c r="P295" s="86" t="str">
        <f>IF(O295="","",IF(COUNTIF(O$11:O294,O295)=0,P294+1,P294))</f>
        <v/>
      </c>
      <c r="Q295" s="102" t="str">
        <f t="shared" si="260"/>
        <v/>
      </c>
      <c r="R295" s="103" t="str" cm="1">
        <f t="array" ref="R295">IF(S295="","",INDEX(natjecanjeStaze_naziv,MATCH(S295,natjecanjeStaze_stazaId,0)))</f>
        <v/>
      </c>
      <c r="S295" s="63" t="str">
        <f t="shared" si="261"/>
        <v/>
      </c>
      <c r="T295" s="57" t="s">
        <v>0</v>
      </c>
      <c r="U295" s="191" t="str">
        <f t="shared" si="262"/>
        <v/>
      </c>
      <c r="V295" s="57" t="s">
        <v>0</v>
      </c>
      <c r="W295" s="62" t="str">
        <f t="shared" si="286"/>
        <v/>
      </c>
      <c r="X295" s="86" t="str">
        <f t="shared" si="263"/>
        <v/>
      </c>
      <c r="Y295" s="36" t="str">
        <f t="shared" si="287"/>
        <v/>
      </c>
      <c r="Z295" s="79" t="str">
        <f>IF(Y295="","",MAX(Z$11:Z294)+1)</f>
        <v/>
      </c>
      <c r="AA295" s="57" t="s">
        <v>0</v>
      </c>
      <c r="AB295" s="149"/>
      <c r="AC295" s="57" t="s">
        <v>0</v>
      </c>
      <c r="AD295" s="23" t="str">
        <f t="shared" si="288"/>
        <v/>
      </c>
      <c r="AE295" s="57" t="s">
        <v>0</v>
      </c>
      <c r="AF295" s="191" t="str">
        <f t="shared" si="289"/>
        <v/>
      </c>
      <c r="AG295" s="57" t="s">
        <v>0</v>
      </c>
      <c r="AH295" s="62" t="str">
        <f t="shared" si="290"/>
        <v/>
      </c>
      <c r="AI295" s="36" t="str">
        <f t="shared" si="291"/>
        <v/>
      </c>
      <c r="AJ295" s="86" t="str">
        <f t="shared" si="264"/>
        <v/>
      </c>
      <c r="AK295" s="36" t="str" cm="1">
        <f t="array" ref="AK295">IF(AJ295="",""&amp;AI295,IF(AJ295="NEMA",AI295,INDEX(klub_naziv,MATCH(INDEX(klubAlias_klubId,AJ295),klub_id,0))))</f>
        <v/>
      </c>
      <c r="AL295" s="36" t="str" cm="1">
        <f t="array" ref="AL295">IFERROR(INDEX(registarNatjecatelji,CG295,4),"")</f>
        <v/>
      </c>
      <c r="AM295" s="105" t="str">
        <f t="shared" si="292"/>
        <v/>
      </c>
      <c r="AN295" s="79" t="str">
        <f t="shared" si="293"/>
        <v/>
      </c>
      <c r="AO295" s="57" t="s">
        <v>0</v>
      </c>
      <c r="AP295" s="95" t="str">
        <f>IF(AJ295&lt;&gt;"NEMA","",IF(IFERROR(MATCH(AI295,AI$11:AI294,0),0)&lt;&gt;0,"",AI295))</f>
        <v/>
      </c>
      <c r="AQ295" s="57" t="s">
        <v>0</v>
      </c>
      <c r="AR295" s="149"/>
      <c r="AS295" s="57" t="s">
        <v>0</v>
      </c>
      <c r="AT295" s="62" t="str">
        <f t="shared" si="294"/>
        <v/>
      </c>
      <c r="AU295" s="36" t="str">
        <f>IF(AT295="","",MAX(AU$11:AU294)+1)</f>
        <v/>
      </c>
      <c r="AV295" s="36" t="str">
        <f t="shared" si="295"/>
        <v/>
      </c>
      <c r="AW295" s="36" t="str">
        <f t="shared" si="296"/>
        <v/>
      </c>
      <c r="AX295" s="36" t="str">
        <f>IF(AR295="","",MAX(AX$11:AX294)+1)</f>
        <v/>
      </c>
      <c r="AY295" s="103" t="str">
        <f t="shared" si="297"/>
        <v/>
      </c>
      <c r="AZ295" s="79" t="str">
        <f t="shared" si="298"/>
        <v/>
      </c>
      <c r="BA295" s="57" t="s">
        <v>0</v>
      </c>
      <c r="BB295" s="23" t="str">
        <f t="shared" si="299"/>
        <v/>
      </c>
      <c r="BC295" s="57" t="s">
        <v>0</v>
      </c>
      <c r="BD295" s="191" t="str">
        <f t="shared" si="300"/>
        <v/>
      </c>
      <c r="BE295" s="57" t="s">
        <v>0</v>
      </c>
      <c r="BF295" s="68" t="str">
        <f t="shared" si="301"/>
        <v/>
      </c>
      <c r="BG295" s="102" t="str">
        <f t="shared" si="302"/>
        <v/>
      </c>
      <c r="BH295" s="238" t="str">
        <f t="shared" si="303"/>
        <v/>
      </c>
      <c r="BI295" s="239" t="str">
        <f t="shared" si="265"/>
        <v/>
      </c>
      <c r="BJ295" s="57" t="s">
        <v>0</v>
      </c>
      <c r="BK295" s="62" t="str">
        <f t="shared" si="304"/>
        <v/>
      </c>
      <c r="BL295" s="36" t="str">
        <f t="shared" si="305"/>
        <v/>
      </c>
      <c r="BM295" s="86" t="str">
        <f t="shared" si="266"/>
        <v/>
      </c>
      <c r="BN295" s="86" t="str">
        <f t="shared" si="267"/>
        <v/>
      </c>
      <c r="BO295" s="36" t="str">
        <f t="shared" si="268"/>
        <v/>
      </c>
      <c r="BP295" s="79" t="str">
        <f t="shared" si="269"/>
        <v/>
      </c>
      <c r="BQ295" s="57" t="s">
        <v>0</v>
      </c>
      <c r="BR295" s="95" t="str">
        <f t="shared" si="270"/>
        <v/>
      </c>
      <c r="BS295" s="57" t="s">
        <v>0</v>
      </c>
      <c r="BT295" s="23" t="str">
        <f>IF(OR(BB295&lt;&gt;"NEMA",BR295&lt;&gt;""),"","SELECT '"&amp;BA295&amp;"',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5" s="57" t="s">
        <v>0</v>
      </c>
      <c r="BV295" s="172"/>
      <c r="BW295" s="172"/>
      <c r="BX295" s="172"/>
      <c r="BY295" s="57" t="s">
        <v>0</v>
      </c>
      <c r="BZ295" s="62" t="str">
        <f t="shared" si="271"/>
        <v/>
      </c>
      <c r="CA295" s="63" t="str">
        <f t="shared" si="306"/>
        <v/>
      </c>
      <c r="CB295" s="57" t="s">
        <v>0</v>
      </c>
      <c r="CC295" s="62" t="str">
        <f t="shared" si="272"/>
        <v/>
      </c>
      <c r="CD295" s="63" t="str">
        <f t="shared" si="307"/>
        <v/>
      </c>
      <c r="CE295" s="57" t="s">
        <v>0</v>
      </c>
      <c r="CF295" s="62" t="str">
        <f t="shared" si="273"/>
        <v/>
      </c>
      <c r="CG295" s="63" t="str">
        <f t="shared" si="308"/>
        <v/>
      </c>
      <c r="CH295" s="57" t="s">
        <v>0</v>
      </c>
      <c r="CI295" s="68" t="str">
        <f t="shared" si="309"/>
        <v/>
      </c>
      <c r="CJ295" s="86" t="str" cm="1">
        <f t="array" ref="CJ295">IF(CI295="","",INDEX(imePrezime_id,CI295,0))</f>
        <v/>
      </c>
      <c r="CK295" s="63" t="str">
        <f t="shared" si="274"/>
        <v/>
      </c>
      <c r="CL295" s="57" t="s">
        <v>0</v>
      </c>
      <c r="CM295" s="23" t="str">
        <f t="shared" si="275"/>
        <v/>
      </c>
      <c r="CN295" s="57" t="s">
        <v>0</v>
      </c>
      <c r="CO295" s="149"/>
      <c r="CP295" s="57" t="s">
        <v>0</v>
      </c>
      <c r="CQ295" s="62" t="str">
        <f t="shared" si="276"/>
        <v/>
      </c>
      <c r="CR295" s="86" t="str">
        <f>IF(CO295="","",MAX(CR$11:CR294)+1)</f>
        <v/>
      </c>
      <c r="CS295" s="63" t="str">
        <f t="shared" si="277"/>
        <v/>
      </c>
      <c r="CT295" s="57" t="s">
        <v>0</v>
      </c>
      <c r="CU295" s="23" t="str">
        <f t="shared" si="310"/>
        <v/>
      </c>
      <c r="CV295" s="57" t="s">
        <v>0</v>
      </c>
      <c r="CW295" s="72" t="str">
        <f>IF(AND(CG295="NEMA",CK295=""),MAX(CW$11:CW294)+1,"")</f>
        <v/>
      </c>
      <c r="CX295" t="s">
        <v>0</v>
      </c>
      <c r="CY295" s="152" t="str">
        <f t="shared" si="278"/>
        <v/>
      </c>
      <c r="CZ295" t="s">
        <v>0</v>
      </c>
      <c r="DA295" s="62" t="str">
        <f t="shared" si="279"/>
        <v/>
      </c>
      <c r="DB295" s="79" t="str">
        <f t="shared" si="280"/>
        <v/>
      </c>
      <c r="DC295" t="s">
        <v>0</v>
      </c>
      <c r="DD295" s="23" t="str">
        <f t="shared" si="311"/>
        <v/>
      </c>
      <c r="DE295" s="57" t="s">
        <v>0</v>
      </c>
      <c r="DF295" s="95" t="str">
        <f t="shared" si="281"/>
        <v/>
      </c>
      <c r="DG295" s="57" t="s">
        <v>0</v>
      </c>
      <c r="DH295" s="68" t="str">
        <f>IF(BZ295="","",MAX(DH$11:DH294)+1)</f>
        <v/>
      </c>
      <c r="DI295" s="86" t="str">
        <f t="shared" si="282"/>
        <v/>
      </c>
      <c r="DJ295" s="86" t="str">
        <f t="shared" si="312"/>
        <v/>
      </c>
      <c r="DK295" s="86" t="str">
        <f t="shared" si="283"/>
        <v/>
      </c>
      <c r="DL295" s="86" t="str">
        <f t="shared" si="284"/>
        <v/>
      </c>
      <c r="DM295" s="86" t="str">
        <f t="shared" si="285"/>
        <v/>
      </c>
      <c r="DN295" s="86" t="str">
        <f t="shared" si="313"/>
        <v/>
      </c>
      <c r="DO295" s="86"/>
      <c r="DP295" s="86"/>
      <c r="DQ295" s="86"/>
      <c r="DR295" s="63" t="e">
        <f>IF(#REF!="","",#REF!)</f>
        <v>#REF!</v>
      </c>
      <c r="DS295" s="57" t="s">
        <v>0</v>
      </c>
    </row>
    <row r="296" spans="1:123" x14ac:dyDescent="0.25">
      <c r="A296" t="s">
        <v>0</v>
      </c>
      <c r="B296" s="62" t="str">
        <f>IF(csv!E287="","",csv!S287)</f>
        <v/>
      </c>
      <c r="C296" s="36" t="s">
        <v>0</v>
      </c>
      <c r="D296" s="36" t="str">
        <f>IF(csv!E287="","",csv!E287)</f>
        <v/>
      </c>
      <c r="E296" s="36" t="str">
        <f>IF(csv!D287="","",csv!D287)</f>
        <v/>
      </c>
      <c r="F296" s="36" t="s">
        <v>0</v>
      </c>
      <c r="G296" s="86" t="str">
        <f>IF(csv!L287="","",csv!L287)</f>
        <v/>
      </c>
      <c r="H296" s="86" t="str">
        <f>IF(csv!M287="","",csv!M287)</f>
        <v/>
      </c>
      <c r="I296" s="36" t="s">
        <v>0</v>
      </c>
      <c r="J296" s="36" t="str">
        <f>IF(csv!O287="","",csv!O287)</f>
        <v/>
      </c>
      <c r="K296" s="36" t="str">
        <f>IF(csv!P287="","",csv!P287)</f>
        <v/>
      </c>
      <c r="L296" s="36" t="s">
        <v>0</v>
      </c>
      <c r="M296" s="79" t="str">
        <f>IF(csv!Q287="","",csv!Q287)</f>
        <v/>
      </c>
      <c r="N296" s="57" t="s">
        <v>0</v>
      </c>
      <c r="O296" s="62" t="str">
        <f>IF(csv!E287="","",csv!S287)</f>
        <v/>
      </c>
      <c r="P296" s="86" t="str">
        <f>IF(O296="","",IF(COUNTIF(O$11:O295,O296)=0,P295+1,P295))</f>
        <v/>
      </c>
      <c r="Q296" s="102" t="str">
        <f t="shared" si="260"/>
        <v/>
      </c>
      <c r="R296" s="103" t="str" cm="1">
        <f t="array" ref="R296">IF(S296="","",INDEX(natjecanjeStaze_naziv,MATCH(S296,natjecanjeStaze_stazaId,0)))</f>
        <v/>
      </c>
      <c r="S296" s="63" t="str">
        <f t="shared" si="261"/>
        <v/>
      </c>
      <c r="T296" s="57" t="s">
        <v>0</v>
      </c>
      <c r="U296" s="191" t="str">
        <f t="shared" si="262"/>
        <v/>
      </c>
      <c r="V296" s="57" t="s">
        <v>0</v>
      </c>
      <c r="W296" s="62" t="str">
        <f t="shared" si="286"/>
        <v/>
      </c>
      <c r="X296" s="86" t="str">
        <f t="shared" si="263"/>
        <v/>
      </c>
      <c r="Y296" s="36" t="str">
        <f t="shared" si="287"/>
        <v/>
      </c>
      <c r="Z296" s="79" t="str">
        <f>IF(Y296="","",MAX(Z$11:Z295)+1)</f>
        <v/>
      </c>
      <c r="AA296" s="57" t="s">
        <v>0</v>
      </c>
      <c r="AB296" s="149"/>
      <c r="AC296" s="57" t="s">
        <v>0</v>
      </c>
      <c r="AD296" s="23" t="str">
        <f t="shared" si="288"/>
        <v/>
      </c>
      <c r="AE296" s="57" t="s">
        <v>0</v>
      </c>
      <c r="AF296" s="191" t="str">
        <f t="shared" si="289"/>
        <v/>
      </c>
      <c r="AG296" s="57" t="s">
        <v>0</v>
      </c>
      <c r="AH296" s="62" t="str">
        <f t="shared" si="290"/>
        <v/>
      </c>
      <c r="AI296" s="36" t="str">
        <f t="shared" si="291"/>
        <v/>
      </c>
      <c r="AJ296" s="86" t="str">
        <f t="shared" si="264"/>
        <v/>
      </c>
      <c r="AK296" s="36" t="str" cm="1">
        <f t="array" ref="AK296">IF(AJ296="",""&amp;AI296,IF(AJ296="NEMA",AI296,INDEX(klub_naziv,MATCH(INDEX(klubAlias_klubId,AJ296),klub_id,0))))</f>
        <v/>
      </c>
      <c r="AL296" s="36" t="str" cm="1">
        <f t="array" ref="AL296">IFERROR(INDEX(registarNatjecatelji,CG296,4),"")</f>
        <v/>
      </c>
      <c r="AM296" s="105" t="str">
        <f t="shared" si="292"/>
        <v/>
      </c>
      <c r="AN296" s="79" t="str">
        <f t="shared" si="293"/>
        <v/>
      </c>
      <c r="AO296" s="57" t="s">
        <v>0</v>
      </c>
      <c r="AP296" s="95" t="str">
        <f>IF(AJ296&lt;&gt;"NEMA","",IF(IFERROR(MATCH(AI296,AI$11:AI295,0),0)&lt;&gt;0,"",AI296))</f>
        <v/>
      </c>
      <c r="AQ296" s="57" t="s">
        <v>0</v>
      </c>
      <c r="AR296" s="149"/>
      <c r="AS296" s="57" t="s">
        <v>0</v>
      </c>
      <c r="AT296" s="62" t="str">
        <f t="shared" si="294"/>
        <v/>
      </c>
      <c r="AU296" s="36" t="str">
        <f>IF(AT296="","",MAX(AU$11:AU295)+1)</f>
        <v/>
      </c>
      <c r="AV296" s="36" t="str">
        <f t="shared" si="295"/>
        <v/>
      </c>
      <c r="AW296" s="36" t="str">
        <f t="shared" si="296"/>
        <v/>
      </c>
      <c r="AX296" s="36" t="str">
        <f>IF(AR296="","",MAX(AX$11:AX295)+1)</f>
        <v/>
      </c>
      <c r="AY296" s="103" t="str">
        <f t="shared" si="297"/>
        <v/>
      </c>
      <c r="AZ296" s="79" t="str">
        <f t="shared" si="298"/>
        <v/>
      </c>
      <c r="BA296" s="57" t="s">
        <v>0</v>
      </c>
      <c r="BB296" s="23" t="str">
        <f t="shared" si="299"/>
        <v/>
      </c>
      <c r="BC296" s="57" t="s">
        <v>0</v>
      </c>
      <c r="BD296" s="191" t="str">
        <f t="shared" si="300"/>
        <v/>
      </c>
      <c r="BE296" s="57" t="s">
        <v>0</v>
      </c>
      <c r="BF296" s="68" t="str">
        <f t="shared" si="301"/>
        <v/>
      </c>
      <c r="BG296" s="102" t="str">
        <f t="shared" si="302"/>
        <v/>
      </c>
      <c r="BH296" s="238" t="str">
        <f t="shared" si="303"/>
        <v/>
      </c>
      <c r="BI296" s="239" t="str">
        <f t="shared" si="265"/>
        <v/>
      </c>
      <c r="BJ296" s="57" t="s">
        <v>0</v>
      </c>
      <c r="BK296" s="62" t="str">
        <f t="shared" si="304"/>
        <v/>
      </c>
      <c r="BL296" s="36" t="str">
        <f t="shared" si="305"/>
        <v/>
      </c>
      <c r="BM296" s="86" t="str">
        <f t="shared" si="266"/>
        <v/>
      </c>
      <c r="BN296" s="86" t="str">
        <f t="shared" si="267"/>
        <v/>
      </c>
      <c r="BO296" s="36" t="str">
        <f t="shared" si="268"/>
        <v/>
      </c>
      <c r="BP296" s="79" t="str">
        <f t="shared" si="269"/>
        <v/>
      </c>
      <c r="BQ296" s="57" t="s">
        <v>0</v>
      </c>
      <c r="BR296" s="95" t="str">
        <f t="shared" si="270"/>
        <v/>
      </c>
      <c r="BS296" s="57" t="s">
        <v>0</v>
      </c>
      <c r="BT296" s="23" t="str">
        <f>IF(OR(BB296&lt;&gt;"NEMA",BR296&lt;&gt;""),"","SELECT '"&amp;BA296&amp;"',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6" s="57" t="s">
        <v>0</v>
      </c>
      <c r="BV296" s="172"/>
      <c r="BW296" s="172"/>
      <c r="BX296" s="172"/>
      <c r="BY296" s="57" t="s">
        <v>0</v>
      </c>
      <c r="BZ296" s="62" t="str">
        <f t="shared" si="271"/>
        <v/>
      </c>
      <c r="CA296" s="63" t="str">
        <f t="shared" si="306"/>
        <v/>
      </c>
      <c r="CB296" s="57" t="s">
        <v>0</v>
      </c>
      <c r="CC296" s="62" t="str">
        <f t="shared" si="272"/>
        <v/>
      </c>
      <c r="CD296" s="63" t="str">
        <f t="shared" si="307"/>
        <v/>
      </c>
      <c r="CE296" s="57" t="s">
        <v>0</v>
      </c>
      <c r="CF296" s="62" t="str">
        <f t="shared" si="273"/>
        <v/>
      </c>
      <c r="CG296" s="63" t="str">
        <f t="shared" si="308"/>
        <v/>
      </c>
      <c r="CH296" s="57" t="s">
        <v>0</v>
      </c>
      <c r="CI296" s="68" t="str">
        <f t="shared" si="309"/>
        <v/>
      </c>
      <c r="CJ296" s="86" t="str" cm="1">
        <f t="array" ref="CJ296">IF(CI296="","",INDEX(imePrezime_id,CI296,0))</f>
        <v/>
      </c>
      <c r="CK296" s="63" t="str">
        <f t="shared" si="274"/>
        <v/>
      </c>
      <c r="CL296" s="57" t="s">
        <v>0</v>
      </c>
      <c r="CM296" s="23" t="str">
        <f t="shared" si="275"/>
        <v/>
      </c>
      <c r="CN296" s="57" t="s">
        <v>0</v>
      </c>
      <c r="CO296" s="149"/>
      <c r="CP296" s="57" t="s">
        <v>0</v>
      </c>
      <c r="CQ296" s="62" t="str">
        <f t="shared" si="276"/>
        <v/>
      </c>
      <c r="CR296" s="86" t="str">
        <f>IF(CO296="","",MAX(CR$11:CR295)+1)</f>
        <v/>
      </c>
      <c r="CS296" s="63" t="str">
        <f t="shared" si="277"/>
        <v/>
      </c>
      <c r="CT296" s="57" t="s">
        <v>0</v>
      </c>
      <c r="CU296" s="23" t="str">
        <f t="shared" si="310"/>
        <v/>
      </c>
      <c r="CV296" s="57" t="s">
        <v>0</v>
      </c>
      <c r="CW296" s="72" t="str">
        <f>IF(AND(CG296="NEMA",CK296=""),MAX(CW$11:CW295)+1,"")</f>
        <v/>
      </c>
      <c r="CX296" t="s">
        <v>0</v>
      </c>
      <c r="CY296" s="152" t="str">
        <f t="shared" si="278"/>
        <v/>
      </c>
      <c r="CZ296" t="s">
        <v>0</v>
      </c>
      <c r="DA296" s="62" t="str">
        <f t="shared" si="279"/>
        <v/>
      </c>
      <c r="DB296" s="79" t="str">
        <f t="shared" si="280"/>
        <v/>
      </c>
      <c r="DC296" t="s">
        <v>0</v>
      </c>
      <c r="DD296" s="23" t="str">
        <f t="shared" si="311"/>
        <v/>
      </c>
      <c r="DE296" s="57" t="s">
        <v>0</v>
      </c>
      <c r="DF296" s="95" t="str">
        <f t="shared" si="281"/>
        <v/>
      </c>
      <c r="DG296" s="57" t="s">
        <v>0</v>
      </c>
      <c r="DH296" s="68" t="str">
        <f>IF(BZ296="","",MAX(DH$11:DH295)+1)</f>
        <v/>
      </c>
      <c r="DI296" s="86" t="str">
        <f t="shared" si="282"/>
        <v/>
      </c>
      <c r="DJ296" s="86" t="str">
        <f t="shared" si="312"/>
        <v/>
      </c>
      <c r="DK296" s="86" t="str">
        <f t="shared" si="283"/>
        <v/>
      </c>
      <c r="DL296" s="86" t="str">
        <f t="shared" si="284"/>
        <v/>
      </c>
      <c r="DM296" s="86" t="str">
        <f t="shared" si="285"/>
        <v/>
      </c>
      <c r="DN296" s="86" t="str">
        <f t="shared" si="313"/>
        <v/>
      </c>
      <c r="DO296" s="86"/>
      <c r="DP296" s="86"/>
      <c r="DQ296" s="86"/>
      <c r="DR296" s="63" t="e">
        <f>IF(#REF!="","",#REF!)</f>
        <v>#REF!</v>
      </c>
      <c r="DS296" s="57" t="s">
        <v>0</v>
      </c>
    </row>
    <row r="297" spans="1:123" x14ac:dyDescent="0.25">
      <c r="A297" t="s">
        <v>0</v>
      </c>
      <c r="B297" s="62" t="str">
        <f>IF(csv!E288="","",csv!S288)</f>
        <v/>
      </c>
      <c r="C297" s="36" t="s">
        <v>0</v>
      </c>
      <c r="D297" s="36" t="str">
        <f>IF(csv!E288="","",csv!E288)</f>
        <v/>
      </c>
      <c r="E297" s="36" t="str">
        <f>IF(csv!D288="","",csv!D288)</f>
        <v/>
      </c>
      <c r="F297" s="36" t="s">
        <v>0</v>
      </c>
      <c r="G297" s="86" t="str">
        <f>IF(csv!L288="","",csv!L288)</f>
        <v/>
      </c>
      <c r="H297" s="86" t="str">
        <f>IF(csv!M288="","",csv!M288)</f>
        <v/>
      </c>
      <c r="I297" s="36" t="s">
        <v>0</v>
      </c>
      <c r="J297" s="36" t="str">
        <f>IF(csv!O288="","",csv!O288)</f>
        <v/>
      </c>
      <c r="K297" s="36" t="str">
        <f>IF(csv!P288="","",csv!P288)</f>
        <v/>
      </c>
      <c r="L297" s="36" t="s">
        <v>0</v>
      </c>
      <c r="M297" s="79" t="str">
        <f>IF(csv!Q288="","",csv!Q288)</f>
        <v/>
      </c>
      <c r="N297" s="57" t="s">
        <v>0</v>
      </c>
      <c r="O297" s="62" t="str">
        <f>IF(csv!E288="","",csv!S288)</f>
        <v/>
      </c>
      <c r="P297" s="86" t="str">
        <f>IF(O297="","",IF(COUNTIF(O$11:O296,O297)=0,P296+1,P296))</f>
        <v/>
      </c>
      <c r="Q297" s="102" t="str">
        <f t="shared" si="260"/>
        <v/>
      </c>
      <c r="R297" s="103" t="str" cm="1">
        <f t="array" ref="R297">IF(S297="","",INDEX(natjecanjeStaze_naziv,MATCH(S297,natjecanjeStaze_stazaId,0)))</f>
        <v/>
      </c>
      <c r="S297" s="63" t="str">
        <f t="shared" si="261"/>
        <v/>
      </c>
      <c r="T297" s="57" t="s">
        <v>0</v>
      </c>
      <c r="U297" s="191" t="str">
        <f t="shared" si="262"/>
        <v/>
      </c>
      <c r="V297" s="57" t="s">
        <v>0</v>
      </c>
      <c r="W297" s="62" t="str">
        <f t="shared" si="286"/>
        <v/>
      </c>
      <c r="X297" s="86" t="str">
        <f t="shared" si="263"/>
        <v/>
      </c>
      <c r="Y297" s="36" t="str">
        <f t="shared" si="287"/>
        <v/>
      </c>
      <c r="Z297" s="79" t="str">
        <f>IF(Y297="","",MAX(Z$11:Z296)+1)</f>
        <v/>
      </c>
      <c r="AA297" s="57" t="s">
        <v>0</v>
      </c>
      <c r="AB297" s="149"/>
      <c r="AC297" s="57" t="s">
        <v>0</v>
      </c>
      <c r="AD297" s="23" t="str">
        <f t="shared" si="288"/>
        <v/>
      </c>
      <c r="AE297" s="57" t="s">
        <v>0</v>
      </c>
      <c r="AF297" s="191" t="str">
        <f t="shared" si="289"/>
        <v/>
      </c>
      <c r="AG297" s="57" t="s">
        <v>0</v>
      </c>
      <c r="AH297" s="62" t="str">
        <f t="shared" si="290"/>
        <v/>
      </c>
      <c r="AI297" s="36" t="str">
        <f t="shared" si="291"/>
        <v/>
      </c>
      <c r="AJ297" s="86" t="str">
        <f t="shared" si="264"/>
        <v/>
      </c>
      <c r="AK297" s="36" t="str" cm="1">
        <f t="array" ref="AK297">IF(AJ297="",""&amp;AI297,IF(AJ297="NEMA",AI297,INDEX(klub_naziv,MATCH(INDEX(klubAlias_klubId,AJ297),klub_id,0))))</f>
        <v/>
      </c>
      <c r="AL297" s="36" t="str" cm="1">
        <f t="array" ref="AL297">IFERROR(INDEX(registarNatjecatelji,CG297,4),"")</f>
        <v/>
      </c>
      <c r="AM297" s="105" t="str">
        <f t="shared" si="292"/>
        <v/>
      </c>
      <c r="AN297" s="79" t="str">
        <f t="shared" si="293"/>
        <v/>
      </c>
      <c r="AO297" s="57" t="s">
        <v>0</v>
      </c>
      <c r="AP297" s="95" t="str">
        <f>IF(AJ297&lt;&gt;"NEMA","",IF(IFERROR(MATCH(AI297,AI$11:AI296,0),0)&lt;&gt;0,"",AI297))</f>
        <v/>
      </c>
      <c r="AQ297" s="57" t="s">
        <v>0</v>
      </c>
      <c r="AR297" s="149"/>
      <c r="AS297" s="57" t="s">
        <v>0</v>
      </c>
      <c r="AT297" s="62" t="str">
        <f t="shared" si="294"/>
        <v/>
      </c>
      <c r="AU297" s="36" t="str">
        <f>IF(AT297="","",MAX(AU$11:AU296)+1)</f>
        <v/>
      </c>
      <c r="AV297" s="36" t="str">
        <f t="shared" si="295"/>
        <v/>
      </c>
      <c r="AW297" s="36" t="str">
        <f t="shared" si="296"/>
        <v/>
      </c>
      <c r="AX297" s="36" t="str">
        <f>IF(AR297="","",MAX(AX$11:AX296)+1)</f>
        <v/>
      </c>
      <c r="AY297" s="103" t="str">
        <f t="shared" si="297"/>
        <v/>
      </c>
      <c r="AZ297" s="79" t="str">
        <f t="shared" si="298"/>
        <v/>
      </c>
      <c r="BA297" s="57" t="s">
        <v>0</v>
      </c>
      <c r="BB297" s="23" t="str">
        <f t="shared" si="299"/>
        <v/>
      </c>
      <c r="BC297" s="57" t="s">
        <v>0</v>
      </c>
      <c r="BD297" s="191" t="str">
        <f t="shared" si="300"/>
        <v/>
      </c>
      <c r="BE297" s="57" t="s">
        <v>0</v>
      </c>
      <c r="BF297" s="68" t="str">
        <f t="shared" si="301"/>
        <v/>
      </c>
      <c r="BG297" s="102" t="str">
        <f t="shared" si="302"/>
        <v/>
      </c>
      <c r="BH297" s="238" t="str">
        <f t="shared" si="303"/>
        <v/>
      </c>
      <c r="BI297" s="239" t="str">
        <f t="shared" si="265"/>
        <v/>
      </c>
      <c r="BJ297" s="57" t="s">
        <v>0</v>
      </c>
      <c r="BK297" s="62" t="str">
        <f t="shared" si="304"/>
        <v/>
      </c>
      <c r="BL297" s="36" t="str">
        <f t="shared" si="305"/>
        <v/>
      </c>
      <c r="BM297" s="86" t="str">
        <f t="shared" si="266"/>
        <v/>
      </c>
      <c r="BN297" s="86" t="str">
        <f t="shared" si="267"/>
        <v/>
      </c>
      <c r="BO297" s="36" t="str">
        <f t="shared" si="268"/>
        <v/>
      </c>
      <c r="BP297" s="79" t="str">
        <f t="shared" si="269"/>
        <v/>
      </c>
      <c r="BQ297" s="57" t="s">
        <v>0</v>
      </c>
      <c r="BR297" s="95" t="str">
        <f t="shared" si="270"/>
        <v/>
      </c>
      <c r="BS297" s="57" t="s">
        <v>0</v>
      </c>
      <c r="BT297" s="23" t="str">
        <f>IF(OR(BB297&lt;&gt;"NEMA",BR297&lt;&gt;""),"","SELECT '"&amp;BA297&amp;"',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7" s="57" t="s">
        <v>0</v>
      </c>
      <c r="BV297" s="172"/>
      <c r="BW297" s="172"/>
      <c r="BX297" s="172"/>
      <c r="BY297" s="57" t="s">
        <v>0</v>
      </c>
      <c r="BZ297" s="62" t="str">
        <f t="shared" si="271"/>
        <v/>
      </c>
      <c r="CA297" s="63" t="str">
        <f t="shared" si="306"/>
        <v/>
      </c>
      <c r="CB297" s="57" t="s">
        <v>0</v>
      </c>
      <c r="CC297" s="62" t="str">
        <f t="shared" si="272"/>
        <v/>
      </c>
      <c r="CD297" s="63" t="str">
        <f t="shared" si="307"/>
        <v/>
      </c>
      <c r="CE297" s="57" t="s">
        <v>0</v>
      </c>
      <c r="CF297" s="62" t="str">
        <f t="shared" si="273"/>
        <v/>
      </c>
      <c r="CG297" s="63" t="str">
        <f t="shared" si="308"/>
        <v/>
      </c>
      <c r="CH297" s="57" t="s">
        <v>0</v>
      </c>
      <c r="CI297" s="68" t="str">
        <f t="shared" si="309"/>
        <v/>
      </c>
      <c r="CJ297" s="86" t="str" cm="1">
        <f t="array" ref="CJ297">IF(CI297="","",INDEX(imePrezime_id,CI297,0))</f>
        <v/>
      </c>
      <c r="CK297" s="63" t="str">
        <f t="shared" si="274"/>
        <v/>
      </c>
      <c r="CL297" s="57" t="s">
        <v>0</v>
      </c>
      <c r="CM297" s="23" t="str">
        <f t="shared" si="275"/>
        <v/>
      </c>
      <c r="CN297" s="57" t="s">
        <v>0</v>
      </c>
      <c r="CO297" s="149"/>
      <c r="CP297" s="57" t="s">
        <v>0</v>
      </c>
      <c r="CQ297" s="62" t="str">
        <f t="shared" si="276"/>
        <v/>
      </c>
      <c r="CR297" s="86" t="str">
        <f>IF(CO297="","",MAX(CR$11:CR296)+1)</f>
        <v/>
      </c>
      <c r="CS297" s="63" t="str">
        <f t="shared" si="277"/>
        <v/>
      </c>
      <c r="CT297" s="57" t="s">
        <v>0</v>
      </c>
      <c r="CU297" s="23" t="str">
        <f t="shared" si="310"/>
        <v/>
      </c>
      <c r="CV297" s="57" t="s">
        <v>0</v>
      </c>
      <c r="CW297" s="72" t="str">
        <f>IF(AND(CG297="NEMA",CK297=""),MAX(CW$11:CW296)+1,"")</f>
        <v/>
      </c>
      <c r="CX297" t="s">
        <v>0</v>
      </c>
      <c r="CY297" s="152" t="str">
        <f t="shared" si="278"/>
        <v/>
      </c>
      <c r="CZ297" t="s">
        <v>0</v>
      </c>
      <c r="DA297" s="62" t="str">
        <f t="shared" si="279"/>
        <v/>
      </c>
      <c r="DB297" s="79" t="str">
        <f t="shared" si="280"/>
        <v/>
      </c>
      <c r="DC297" t="s">
        <v>0</v>
      </c>
      <c r="DD297" s="23" t="str">
        <f t="shared" si="311"/>
        <v/>
      </c>
      <c r="DE297" s="57" t="s">
        <v>0</v>
      </c>
      <c r="DF297" s="95" t="str">
        <f t="shared" si="281"/>
        <v/>
      </c>
      <c r="DG297" s="57" t="s">
        <v>0</v>
      </c>
      <c r="DH297" s="68" t="str">
        <f>IF(BZ297="","",MAX(DH$11:DH296)+1)</f>
        <v/>
      </c>
      <c r="DI297" s="86" t="str">
        <f t="shared" si="282"/>
        <v/>
      </c>
      <c r="DJ297" s="86" t="str">
        <f t="shared" si="312"/>
        <v/>
      </c>
      <c r="DK297" s="86" t="str">
        <f t="shared" si="283"/>
        <v/>
      </c>
      <c r="DL297" s="86" t="str">
        <f t="shared" si="284"/>
        <v/>
      </c>
      <c r="DM297" s="86" t="str">
        <f t="shared" si="285"/>
        <v/>
      </c>
      <c r="DN297" s="86" t="str">
        <f t="shared" si="313"/>
        <v/>
      </c>
      <c r="DO297" s="86"/>
      <c r="DP297" s="86"/>
      <c r="DQ297" s="86"/>
      <c r="DR297" s="63" t="e">
        <f>IF(#REF!="","",#REF!)</f>
        <v>#REF!</v>
      </c>
      <c r="DS297" s="57" t="s">
        <v>0</v>
      </c>
    </row>
    <row r="298" spans="1:123" x14ac:dyDescent="0.25">
      <c r="A298" t="s">
        <v>0</v>
      </c>
      <c r="B298" s="62" t="str">
        <f>IF(csv!E289="","",csv!S289)</f>
        <v/>
      </c>
      <c r="C298" s="36" t="s">
        <v>0</v>
      </c>
      <c r="D298" s="36" t="str">
        <f>IF(csv!E289="","",csv!E289)</f>
        <v/>
      </c>
      <c r="E298" s="36" t="str">
        <f>IF(csv!D289="","",csv!D289)</f>
        <v/>
      </c>
      <c r="F298" s="36" t="s">
        <v>0</v>
      </c>
      <c r="G298" s="86" t="str">
        <f>IF(csv!L289="","",csv!L289)</f>
        <v/>
      </c>
      <c r="H298" s="86" t="str">
        <f>IF(csv!M289="","",csv!M289)</f>
        <v/>
      </c>
      <c r="I298" s="36" t="s">
        <v>0</v>
      </c>
      <c r="J298" s="36" t="str">
        <f>IF(csv!O289="","",csv!O289)</f>
        <v/>
      </c>
      <c r="K298" s="36" t="str">
        <f>IF(csv!P289="","",csv!P289)</f>
        <v/>
      </c>
      <c r="L298" s="36" t="s">
        <v>0</v>
      </c>
      <c r="M298" s="79" t="str">
        <f>IF(csv!Q289="","",csv!Q289)</f>
        <v/>
      </c>
      <c r="N298" s="57" t="s">
        <v>0</v>
      </c>
      <c r="O298" s="62" t="str">
        <f>IF(csv!E289="","",csv!S289)</f>
        <v/>
      </c>
      <c r="P298" s="86" t="str">
        <f>IF(O298="","",IF(COUNTIF(O$11:O297,O298)=0,P297+1,P297))</f>
        <v/>
      </c>
      <c r="Q298" s="102" t="str">
        <f t="shared" si="260"/>
        <v/>
      </c>
      <c r="R298" s="103" t="str" cm="1">
        <f t="array" ref="R298">IF(S298="","",INDEX(natjecanjeStaze_naziv,MATCH(S298,natjecanjeStaze_stazaId,0)))</f>
        <v/>
      </c>
      <c r="S298" s="63" t="str">
        <f t="shared" si="261"/>
        <v/>
      </c>
      <c r="T298" s="57" t="s">
        <v>0</v>
      </c>
      <c r="U298" s="191" t="str">
        <f t="shared" si="262"/>
        <v/>
      </c>
      <c r="V298" s="57" t="s">
        <v>0</v>
      </c>
      <c r="W298" s="62" t="str">
        <f t="shared" si="286"/>
        <v/>
      </c>
      <c r="X298" s="86" t="str">
        <f t="shared" si="263"/>
        <v/>
      </c>
      <c r="Y298" s="36" t="str">
        <f t="shared" si="287"/>
        <v/>
      </c>
      <c r="Z298" s="79" t="str">
        <f>IF(Y298="","",MAX(Z$11:Z297)+1)</f>
        <v/>
      </c>
      <c r="AA298" s="57" t="s">
        <v>0</v>
      </c>
      <c r="AB298" s="149"/>
      <c r="AC298" s="57" t="s">
        <v>0</v>
      </c>
      <c r="AD298" s="23" t="str">
        <f t="shared" si="288"/>
        <v/>
      </c>
      <c r="AE298" s="57" t="s">
        <v>0</v>
      </c>
      <c r="AF298" s="191" t="str">
        <f t="shared" si="289"/>
        <v/>
      </c>
      <c r="AG298" s="57" t="s">
        <v>0</v>
      </c>
      <c r="AH298" s="62" t="str">
        <f t="shared" si="290"/>
        <v/>
      </c>
      <c r="AI298" s="36" t="str">
        <f t="shared" si="291"/>
        <v/>
      </c>
      <c r="AJ298" s="86" t="str">
        <f t="shared" si="264"/>
        <v/>
      </c>
      <c r="AK298" s="36" t="str" cm="1">
        <f t="array" ref="AK298">IF(AJ298="",""&amp;AI298,IF(AJ298="NEMA",AI298,INDEX(klub_naziv,MATCH(INDEX(klubAlias_klubId,AJ298),klub_id,0))))</f>
        <v/>
      </c>
      <c r="AL298" s="36" t="str" cm="1">
        <f t="array" ref="AL298">IFERROR(INDEX(registarNatjecatelji,CG298,4),"")</f>
        <v/>
      </c>
      <c r="AM298" s="105" t="str">
        <f t="shared" si="292"/>
        <v/>
      </c>
      <c r="AN298" s="79" t="str">
        <f t="shared" si="293"/>
        <v/>
      </c>
      <c r="AO298" s="57" t="s">
        <v>0</v>
      </c>
      <c r="AP298" s="95" t="str">
        <f>IF(AJ298&lt;&gt;"NEMA","",IF(IFERROR(MATCH(AI298,AI$11:AI297,0),0)&lt;&gt;0,"",AI298))</f>
        <v/>
      </c>
      <c r="AQ298" s="57" t="s">
        <v>0</v>
      </c>
      <c r="AR298" s="149"/>
      <c r="AS298" s="57" t="s">
        <v>0</v>
      </c>
      <c r="AT298" s="62" t="str">
        <f t="shared" si="294"/>
        <v/>
      </c>
      <c r="AU298" s="36" t="str">
        <f>IF(AT298="","",MAX(AU$11:AU297)+1)</f>
        <v/>
      </c>
      <c r="AV298" s="36" t="str">
        <f t="shared" si="295"/>
        <v/>
      </c>
      <c r="AW298" s="36" t="str">
        <f t="shared" si="296"/>
        <v/>
      </c>
      <c r="AX298" s="36" t="str">
        <f>IF(AR298="","",MAX(AX$11:AX297)+1)</f>
        <v/>
      </c>
      <c r="AY298" s="103" t="str">
        <f t="shared" si="297"/>
        <v/>
      </c>
      <c r="AZ298" s="79" t="str">
        <f t="shared" si="298"/>
        <v/>
      </c>
      <c r="BA298" s="57" t="s">
        <v>0</v>
      </c>
      <c r="BB298" s="23" t="str">
        <f t="shared" si="299"/>
        <v/>
      </c>
      <c r="BC298" s="57" t="s">
        <v>0</v>
      </c>
      <c r="BD298" s="191" t="str">
        <f t="shared" si="300"/>
        <v/>
      </c>
      <c r="BE298" s="57" t="s">
        <v>0</v>
      </c>
      <c r="BF298" s="68" t="str">
        <f t="shared" si="301"/>
        <v/>
      </c>
      <c r="BG298" s="102" t="str">
        <f t="shared" si="302"/>
        <v/>
      </c>
      <c r="BH298" s="238" t="str">
        <f t="shared" si="303"/>
        <v/>
      </c>
      <c r="BI298" s="239" t="str">
        <f t="shared" si="265"/>
        <v/>
      </c>
      <c r="BJ298" s="57" t="s">
        <v>0</v>
      </c>
      <c r="BK298" s="62" t="str">
        <f t="shared" si="304"/>
        <v/>
      </c>
      <c r="BL298" s="36" t="str">
        <f t="shared" si="305"/>
        <v/>
      </c>
      <c r="BM298" s="86" t="str">
        <f t="shared" si="266"/>
        <v/>
      </c>
      <c r="BN298" s="86" t="str">
        <f t="shared" si="267"/>
        <v/>
      </c>
      <c r="BO298" s="36" t="str">
        <f t="shared" si="268"/>
        <v/>
      </c>
      <c r="BP298" s="79" t="str">
        <f t="shared" si="269"/>
        <v/>
      </c>
      <c r="BQ298" s="57" t="s">
        <v>0</v>
      </c>
      <c r="BR298" s="95" t="str">
        <f t="shared" si="270"/>
        <v/>
      </c>
      <c r="BS298" s="57" t="s">
        <v>0</v>
      </c>
      <c r="BT298" s="23" t="str">
        <f>IF(OR(BB298&lt;&gt;"NEMA",BR298&lt;&gt;""),"","SELECT '"&amp;BA298&amp;"',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8" s="57" t="s">
        <v>0</v>
      </c>
      <c r="BV298" s="172"/>
      <c r="BW298" s="172"/>
      <c r="BX298" s="172"/>
      <c r="BY298" s="57" t="s">
        <v>0</v>
      </c>
      <c r="BZ298" s="62" t="str">
        <f t="shared" si="271"/>
        <v/>
      </c>
      <c r="CA298" s="63" t="str">
        <f t="shared" si="306"/>
        <v/>
      </c>
      <c r="CB298" s="57" t="s">
        <v>0</v>
      </c>
      <c r="CC298" s="62" t="str">
        <f t="shared" si="272"/>
        <v/>
      </c>
      <c r="CD298" s="63" t="str">
        <f t="shared" si="307"/>
        <v/>
      </c>
      <c r="CE298" s="57" t="s">
        <v>0</v>
      </c>
      <c r="CF298" s="62" t="str">
        <f t="shared" si="273"/>
        <v/>
      </c>
      <c r="CG298" s="63" t="str">
        <f t="shared" si="308"/>
        <v/>
      </c>
      <c r="CH298" s="57" t="s">
        <v>0</v>
      </c>
      <c r="CI298" s="68" t="str">
        <f t="shared" si="309"/>
        <v/>
      </c>
      <c r="CJ298" s="86" t="str" cm="1">
        <f t="array" ref="CJ298">IF(CI298="","",INDEX(imePrezime_id,CI298,0))</f>
        <v/>
      </c>
      <c r="CK298" s="63" t="str">
        <f t="shared" si="274"/>
        <v/>
      </c>
      <c r="CL298" s="57" t="s">
        <v>0</v>
      </c>
      <c r="CM298" s="23" t="str">
        <f t="shared" si="275"/>
        <v/>
      </c>
      <c r="CN298" s="57" t="s">
        <v>0</v>
      </c>
      <c r="CO298" s="149"/>
      <c r="CP298" s="57" t="s">
        <v>0</v>
      </c>
      <c r="CQ298" s="62" t="str">
        <f t="shared" si="276"/>
        <v/>
      </c>
      <c r="CR298" s="86" t="str">
        <f>IF(CO298="","",MAX(CR$11:CR297)+1)</f>
        <v/>
      </c>
      <c r="CS298" s="63" t="str">
        <f t="shared" si="277"/>
        <v/>
      </c>
      <c r="CT298" s="57" t="s">
        <v>0</v>
      </c>
      <c r="CU298" s="23" t="str">
        <f t="shared" si="310"/>
        <v/>
      </c>
      <c r="CV298" s="57" t="s">
        <v>0</v>
      </c>
      <c r="CW298" s="72" t="str">
        <f>IF(AND(CG298="NEMA",CK298=""),MAX(CW$11:CW297)+1,"")</f>
        <v/>
      </c>
      <c r="CX298" t="s">
        <v>0</v>
      </c>
      <c r="CY298" s="152" t="str">
        <f t="shared" si="278"/>
        <v/>
      </c>
      <c r="CZ298" t="s">
        <v>0</v>
      </c>
      <c r="DA298" s="62" t="str">
        <f t="shared" si="279"/>
        <v/>
      </c>
      <c r="DB298" s="79" t="str">
        <f t="shared" si="280"/>
        <v/>
      </c>
      <c r="DC298" t="s">
        <v>0</v>
      </c>
      <c r="DD298" s="23" t="str">
        <f t="shared" si="311"/>
        <v/>
      </c>
      <c r="DE298" s="57" t="s">
        <v>0</v>
      </c>
      <c r="DF298" s="95" t="str">
        <f t="shared" si="281"/>
        <v/>
      </c>
      <c r="DG298" s="57" t="s">
        <v>0</v>
      </c>
      <c r="DH298" s="68" t="str">
        <f>IF(BZ298="","",MAX(DH$11:DH297)+1)</f>
        <v/>
      </c>
      <c r="DI298" s="86" t="str">
        <f t="shared" si="282"/>
        <v/>
      </c>
      <c r="DJ298" s="86" t="str">
        <f t="shared" si="312"/>
        <v/>
      </c>
      <c r="DK298" s="86" t="str">
        <f t="shared" si="283"/>
        <v/>
      </c>
      <c r="DL298" s="86" t="str">
        <f t="shared" si="284"/>
        <v/>
      </c>
      <c r="DM298" s="86" t="str">
        <f t="shared" si="285"/>
        <v/>
      </c>
      <c r="DN298" s="86" t="str">
        <f t="shared" si="313"/>
        <v/>
      </c>
      <c r="DO298" s="86"/>
      <c r="DP298" s="86"/>
      <c r="DQ298" s="86"/>
      <c r="DR298" s="63" t="e">
        <f>IF(#REF!="","",#REF!)</f>
        <v>#REF!</v>
      </c>
      <c r="DS298" s="57" t="s">
        <v>0</v>
      </c>
    </row>
    <row r="299" spans="1:123" x14ac:dyDescent="0.25">
      <c r="A299" t="s">
        <v>0</v>
      </c>
      <c r="B299" s="62" t="str">
        <f>IF(csv!E290="","",csv!S290)</f>
        <v/>
      </c>
      <c r="C299" s="36" t="s">
        <v>0</v>
      </c>
      <c r="D299" s="36" t="str">
        <f>IF(csv!E290="","",csv!E290)</f>
        <v/>
      </c>
      <c r="E299" s="36" t="str">
        <f>IF(csv!D290="","",csv!D290)</f>
        <v/>
      </c>
      <c r="F299" s="36" t="s">
        <v>0</v>
      </c>
      <c r="G299" s="86" t="str">
        <f>IF(csv!L290="","",csv!L290)</f>
        <v/>
      </c>
      <c r="H299" s="86" t="str">
        <f>IF(csv!M290="","",csv!M290)</f>
        <v/>
      </c>
      <c r="I299" s="36" t="s">
        <v>0</v>
      </c>
      <c r="J299" s="36" t="str">
        <f>IF(csv!O290="","",csv!O290)</f>
        <v/>
      </c>
      <c r="K299" s="36" t="str">
        <f>IF(csv!P290="","",csv!P290)</f>
        <v/>
      </c>
      <c r="L299" s="36" t="s">
        <v>0</v>
      </c>
      <c r="M299" s="79" t="str">
        <f>IF(csv!Q290="","",csv!Q290)</f>
        <v/>
      </c>
      <c r="N299" s="57" t="s">
        <v>0</v>
      </c>
      <c r="O299" s="62" t="str">
        <f>IF(csv!E290="","",csv!S290)</f>
        <v/>
      </c>
      <c r="P299" s="86" t="str">
        <f>IF(O299="","",IF(COUNTIF(O$11:O298,O299)=0,P298+1,P298))</f>
        <v/>
      </c>
      <c r="Q299" s="102" t="str">
        <f t="shared" si="260"/>
        <v/>
      </c>
      <c r="R299" s="103" t="str" cm="1">
        <f t="array" ref="R299">IF(S299="","",INDEX(natjecanjeStaze_naziv,MATCH(S299,natjecanjeStaze_stazaId,0)))</f>
        <v/>
      </c>
      <c r="S299" s="63" t="str">
        <f t="shared" si="261"/>
        <v/>
      </c>
      <c r="T299" s="57" t="s">
        <v>0</v>
      </c>
      <c r="U299" s="191" t="str">
        <f t="shared" si="262"/>
        <v/>
      </c>
      <c r="V299" s="57" t="s">
        <v>0</v>
      </c>
      <c r="W299" s="62" t="str">
        <f t="shared" si="286"/>
        <v/>
      </c>
      <c r="X299" s="86" t="str">
        <f t="shared" si="263"/>
        <v/>
      </c>
      <c r="Y299" s="36" t="str">
        <f t="shared" si="287"/>
        <v/>
      </c>
      <c r="Z299" s="79" t="str">
        <f>IF(Y299="","",MAX(Z$11:Z298)+1)</f>
        <v/>
      </c>
      <c r="AA299" s="57" t="s">
        <v>0</v>
      </c>
      <c r="AB299" s="149"/>
      <c r="AC299" s="57" t="s">
        <v>0</v>
      </c>
      <c r="AD299" s="23" t="str">
        <f t="shared" si="288"/>
        <v/>
      </c>
      <c r="AE299" s="57" t="s">
        <v>0</v>
      </c>
      <c r="AF299" s="191" t="str">
        <f t="shared" si="289"/>
        <v/>
      </c>
      <c r="AG299" s="57" t="s">
        <v>0</v>
      </c>
      <c r="AH299" s="62" t="str">
        <f t="shared" si="290"/>
        <v/>
      </c>
      <c r="AI299" s="36" t="str">
        <f t="shared" si="291"/>
        <v/>
      </c>
      <c r="AJ299" s="86" t="str">
        <f t="shared" si="264"/>
        <v/>
      </c>
      <c r="AK299" s="36" t="str" cm="1">
        <f t="array" ref="AK299">IF(AJ299="",""&amp;AI299,IF(AJ299="NEMA",AI299,INDEX(klub_naziv,MATCH(INDEX(klubAlias_klubId,AJ299),klub_id,0))))</f>
        <v/>
      </c>
      <c r="AL299" s="36" t="str" cm="1">
        <f t="array" ref="AL299">IFERROR(INDEX(registarNatjecatelji,CG299,4),"")</f>
        <v/>
      </c>
      <c r="AM299" s="105" t="str">
        <f t="shared" si="292"/>
        <v/>
      </c>
      <c r="AN299" s="79" t="str">
        <f t="shared" si="293"/>
        <v/>
      </c>
      <c r="AO299" s="57" t="s">
        <v>0</v>
      </c>
      <c r="AP299" s="95" t="str">
        <f>IF(AJ299&lt;&gt;"NEMA","",IF(IFERROR(MATCH(AI299,AI$11:AI298,0),0)&lt;&gt;0,"",AI299))</f>
        <v/>
      </c>
      <c r="AQ299" s="57" t="s">
        <v>0</v>
      </c>
      <c r="AR299" s="149"/>
      <c r="AS299" s="57" t="s">
        <v>0</v>
      </c>
      <c r="AT299" s="62" t="str">
        <f t="shared" si="294"/>
        <v/>
      </c>
      <c r="AU299" s="36" t="str">
        <f>IF(AT299="","",MAX(AU$11:AU298)+1)</f>
        <v/>
      </c>
      <c r="AV299" s="36" t="str">
        <f t="shared" si="295"/>
        <v/>
      </c>
      <c r="AW299" s="36" t="str">
        <f t="shared" si="296"/>
        <v/>
      </c>
      <c r="AX299" s="36" t="str">
        <f>IF(AR299="","",MAX(AX$11:AX298)+1)</f>
        <v/>
      </c>
      <c r="AY299" s="103" t="str">
        <f t="shared" si="297"/>
        <v/>
      </c>
      <c r="AZ299" s="79" t="str">
        <f t="shared" si="298"/>
        <v/>
      </c>
      <c r="BA299" s="57" t="s">
        <v>0</v>
      </c>
      <c r="BB299" s="23" t="str">
        <f t="shared" si="299"/>
        <v/>
      </c>
      <c r="BC299" s="57" t="s">
        <v>0</v>
      </c>
      <c r="BD299" s="191" t="str">
        <f t="shared" si="300"/>
        <v/>
      </c>
      <c r="BE299" s="57" t="s">
        <v>0</v>
      </c>
      <c r="BF299" s="68" t="str">
        <f t="shared" si="301"/>
        <v/>
      </c>
      <c r="BG299" s="102" t="str">
        <f t="shared" si="302"/>
        <v/>
      </c>
      <c r="BH299" s="238" t="str">
        <f t="shared" si="303"/>
        <v/>
      </c>
      <c r="BI299" s="239" t="str">
        <f t="shared" si="265"/>
        <v/>
      </c>
      <c r="BJ299" s="57" t="s">
        <v>0</v>
      </c>
      <c r="BK299" s="62" t="str">
        <f t="shared" si="304"/>
        <v/>
      </c>
      <c r="BL299" s="36" t="str">
        <f t="shared" si="305"/>
        <v/>
      </c>
      <c r="BM299" s="86" t="str">
        <f t="shared" si="266"/>
        <v/>
      </c>
      <c r="BN299" s="86" t="str">
        <f t="shared" si="267"/>
        <v/>
      </c>
      <c r="BO299" s="36" t="str">
        <f t="shared" si="268"/>
        <v/>
      </c>
      <c r="BP299" s="79" t="str">
        <f t="shared" si="269"/>
        <v/>
      </c>
      <c r="BQ299" s="57" t="s">
        <v>0</v>
      </c>
      <c r="BR299" s="95" t="str">
        <f t="shared" si="270"/>
        <v/>
      </c>
      <c r="BS299" s="57" t="s">
        <v>0</v>
      </c>
      <c r="BT299" s="23" t="str">
        <f>IF(OR(BB299&lt;&gt;"NEMA",BR299&lt;&gt;""),"","SELECT '"&amp;BA299&amp;"',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299" s="57" t="s">
        <v>0</v>
      </c>
      <c r="BV299" s="172"/>
      <c r="BW299" s="172"/>
      <c r="BX299" s="172"/>
      <c r="BY299" s="57" t="s">
        <v>0</v>
      </c>
      <c r="BZ299" s="62" t="str">
        <f t="shared" si="271"/>
        <v/>
      </c>
      <c r="CA299" s="63" t="str">
        <f t="shared" si="306"/>
        <v/>
      </c>
      <c r="CB299" s="57" t="s">
        <v>0</v>
      </c>
      <c r="CC299" s="62" t="str">
        <f t="shared" si="272"/>
        <v/>
      </c>
      <c r="CD299" s="63" t="str">
        <f t="shared" si="307"/>
        <v/>
      </c>
      <c r="CE299" s="57" t="s">
        <v>0</v>
      </c>
      <c r="CF299" s="62" t="str">
        <f t="shared" si="273"/>
        <v/>
      </c>
      <c r="CG299" s="63" t="str">
        <f t="shared" si="308"/>
        <v/>
      </c>
      <c r="CH299" s="57" t="s">
        <v>0</v>
      </c>
      <c r="CI299" s="68" t="str">
        <f t="shared" si="309"/>
        <v/>
      </c>
      <c r="CJ299" s="86" t="str" cm="1">
        <f t="array" ref="CJ299">IF(CI299="","",INDEX(imePrezime_id,CI299,0))</f>
        <v/>
      </c>
      <c r="CK299" s="63" t="str">
        <f t="shared" si="274"/>
        <v/>
      </c>
      <c r="CL299" s="57" t="s">
        <v>0</v>
      </c>
      <c r="CM299" s="23" t="str">
        <f t="shared" si="275"/>
        <v/>
      </c>
      <c r="CN299" s="57" t="s">
        <v>0</v>
      </c>
      <c r="CO299" s="149"/>
      <c r="CP299" s="57" t="s">
        <v>0</v>
      </c>
      <c r="CQ299" s="62" t="str">
        <f t="shared" si="276"/>
        <v/>
      </c>
      <c r="CR299" s="86" t="str">
        <f>IF(CO299="","",MAX(CR$11:CR298)+1)</f>
        <v/>
      </c>
      <c r="CS299" s="63" t="str">
        <f t="shared" si="277"/>
        <v/>
      </c>
      <c r="CT299" s="57" t="s">
        <v>0</v>
      </c>
      <c r="CU299" s="23" t="str">
        <f t="shared" si="310"/>
        <v/>
      </c>
      <c r="CV299" s="57" t="s">
        <v>0</v>
      </c>
      <c r="CW299" s="72" t="str">
        <f>IF(AND(CG299="NEMA",CK299=""),MAX(CW$11:CW298)+1,"")</f>
        <v/>
      </c>
      <c r="CX299" t="s">
        <v>0</v>
      </c>
      <c r="CY299" s="152" t="str">
        <f t="shared" si="278"/>
        <v/>
      </c>
      <c r="CZ299" t="s">
        <v>0</v>
      </c>
      <c r="DA299" s="62" t="str">
        <f t="shared" si="279"/>
        <v/>
      </c>
      <c r="DB299" s="79" t="str">
        <f t="shared" si="280"/>
        <v/>
      </c>
      <c r="DC299" t="s">
        <v>0</v>
      </c>
      <c r="DD299" s="23" t="str">
        <f t="shared" si="311"/>
        <v/>
      </c>
      <c r="DE299" s="57" t="s">
        <v>0</v>
      </c>
      <c r="DF299" s="95" t="str">
        <f t="shared" si="281"/>
        <v/>
      </c>
      <c r="DG299" s="57" t="s">
        <v>0</v>
      </c>
      <c r="DH299" s="68" t="str">
        <f>IF(BZ299="","",MAX(DH$11:DH298)+1)</f>
        <v/>
      </c>
      <c r="DI299" s="86" t="str">
        <f t="shared" si="282"/>
        <v/>
      </c>
      <c r="DJ299" s="86" t="str">
        <f t="shared" si="312"/>
        <v/>
      </c>
      <c r="DK299" s="86" t="str">
        <f t="shared" si="283"/>
        <v/>
      </c>
      <c r="DL299" s="86" t="str">
        <f t="shared" si="284"/>
        <v/>
      </c>
      <c r="DM299" s="86" t="str">
        <f t="shared" si="285"/>
        <v/>
      </c>
      <c r="DN299" s="86" t="str">
        <f t="shared" si="313"/>
        <v/>
      </c>
      <c r="DO299" s="86"/>
      <c r="DP299" s="86"/>
      <c r="DQ299" s="86"/>
      <c r="DR299" s="63" t="e">
        <f>IF(#REF!="","",#REF!)</f>
        <v>#REF!</v>
      </c>
      <c r="DS299" s="57" t="s">
        <v>0</v>
      </c>
    </row>
    <row r="300" spans="1:123" x14ac:dyDescent="0.25">
      <c r="A300" t="s">
        <v>0</v>
      </c>
      <c r="B300" s="62" t="str">
        <f>IF(csv!E291="","",csv!S291)</f>
        <v/>
      </c>
      <c r="C300" s="36" t="s">
        <v>0</v>
      </c>
      <c r="D300" s="36" t="str">
        <f>IF(csv!E291="","",csv!E291)</f>
        <v/>
      </c>
      <c r="E300" s="36" t="str">
        <f>IF(csv!D291="","",csv!D291)</f>
        <v/>
      </c>
      <c r="F300" s="36" t="s">
        <v>0</v>
      </c>
      <c r="G300" s="86" t="str">
        <f>IF(csv!L291="","",csv!L291)</f>
        <v/>
      </c>
      <c r="H300" s="86" t="str">
        <f>IF(csv!M291="","",csv!M291)</f>
        <v/>
      </c>
      <c r="I300" s="36" t="s">
        <v>0</v>
      </c>
      <c r="J300" s="36" t="str">
        <f>IF(csv!O291="","",csv!O291)</f>
        <v/>
      </c>
      <c r="K300" s="36" t="str">
        <f>IF(csv!P291="","",csv!P291)</f>
        <v/>
      </c>
      <c r="L300" s="36" t="s">
        <v>0</v>
      </c>
      <c r="M300" s="79" t="str">
        <f>IF(csv!Q291="","",csv!Q291)</f>
        <v/>
      </c>
      <c r="N300" s="57" t="s">
        <v>0</v>
      </c>
      <c r="O300" s="62" t="str">
        <f>IF(csv!E291="","",csv!S291)</f>
        <v/>
      </c>
      <c r="P300" s="86" t="str">
        <f>IF(O300="","",IF(COUNTIF(O$11:O299,O300)=0,P299+1,P299))</f>
        <v/>
      </c>
      <c r="Q300" s="102" t="str">
        <f t="shared" si="260"/>
        <v/>
      </c>
      <c r="R300" s="103" t="str" cm="1">
        <f t="array" ref="R300">IF(S300="","",INDEX(natjecanjeStaze_naziv,MATCH(S300,natjecanjeStaze_stazaId,0)))</f>
        <v/>
      </c>
      <c r="S300" s="63" t="str">
        <f t="shared" si="261"/>
        <v/>
      </c>
      <c r="T300" s="57" t="s">
        <v>0</v>
      </c>
      <c r="U300" s="191" t="str">
        <f t="shared" si="262"/>
        <v/>
      </c>
      <c r="V300" s="57" t="s">
        <v>0</v>
      </c>
      <c r="W300" s="62" t="str">
        <f t="shared" si="286"/>
        <v/>
      </c>
      <c r="X300" s="86" t="str">
        <f t="shared" si="263"/>
        <v/>
      </c>
      <c r="Y300" s="36" t="str">
        <f t="shared" si="287"/>
        <v/>
      </c>
      <c r="Z300" s="79" t="str">
        <f>IF(Y300="","",MAX(Z$11:Z299)+1)</f>
        <v/>
      </c>
      <c r="AA300" s="57" t="s">
        <v>0</v>
      </c>
      <c r="AB300" s="149"/>
      <c r="AC300" s="57" t="s">
        <v>0</v>
      </c>
      <c r="AD300" s="23" t="str">
        <f t="shared" si="288"/>
        <v/>
      </c>
      <c r="AE300" s="57" t="s">
        <v>0</v>
      </c>
      <c r="AF300" s="191" t="str">
        <f t="shared" si="289"/>
        <v/>
      </c>
      <c r="AG300" s="57" t="s">
        <v>0</v>
      </c>
      <c r="AH300" s="62" t="str">
        <f t="shared" si="290"/>
        <v/>
      </c>
      <c r="AI300" s="36" t="str">
        <f t="shared" si="291"/>
        <v/>
      </c>
      <c r="AJ300" s="86" t="str">
        <f t="shared" si="264"/>
        <v/>
      </c>
      <c r="AK300" s="36" t="str" cm="1">
        <f t="array" ref="AK300">IF(AJ300="",""&amp;AI300,IF(AJ300="NEMA",AI300,INDEX(klub_naziv,MATCH(INDEX(klubAlias_klubId,AJ300),klub_id,0))))</f>
        <v/>
      </c>
      <c r="AL300" s="36" t="str" cm="1">
        <f t="array" ref="AL300">IFERROR(INDEX(registarNatjecatelji,CG300,4),"")</f>
        <v/>
      </c>
      <c r="AM300" s="105" t="str">
        <f t="shared" si="292"/>
        <v/>
      </c>
      <c r="AN300" s="79" t="str">
        <f t="shared" si="293"/>
        <v/>
      </c>
      <c r="AO300" s="57" t="s">
        <v>0</v>
      </c>
      <c r="AP300" s="95" t="str">
        <f>IF(AJ300&lt;&gt;"NEMA","",IF(IFERROR(MATCH(AI300,AI$11:AI299,0),0)&lt;&gt;0,"",AI300))</f>
        <v/>
      </c>
      <c r="AQ300" s="57" t="s">
        <v>0</v>
      </c>
      <c r="AR300" s="149"/>
      <c r="AS300" s="57" t="s">
        <v>0</v>
      </c>
      <c r="AT300" s="62" t="str">
        <f t="shared" si="294"/>
        <v/>
      </c>
      <c r="AU300" s="36" t="str">
        <f>IF(AT300="","",MAX(AU$11:AU299)+1)</f>
        <v/>
      </c>
      <c r="AV300" s="36" t="str">
        <f t="shared" si="295"/>
        <v/>
      </c>
      <c r="AW300" s="36" t="str">
        <f t="shared" si="296"/>
        <v/>
      </c>
      <c r="AX300" s="36" t="str">
        <f>IF(AR300="","",MAX(AX$11:AX299)+1)</f>
        <v/>
      </c>
      <c r="AY300" s="103" t="str">
        <f t="shared" si="297"/>
        <v/>
      </c>
      <c r="AZ300" s="79" t="str">
        <f t="shared" si="298"/>
        <v/>
      </c>
      <c r="BA300" s="57" t="s">
        <v>0</v>
      </c>
      <c r="BB300" s="23" t="str">
        <f t="shared" si="299"/>
        <v/>
      </c>
      <c r="BC300" s="57" t="s">
        <v>0</v>
      </c>
      <c r="BD300" s="191" t="str">
        <f t="shared" si="300"/>
        <v/>
      </c>
      <c r="BE300" s="57" t="s">
        <v>0</v>
      </c>
      <c r="BF300" s="68" t="str">
        <f t="shared" si="301"/>
        <v/>
      </c>
      <c r="BG300" s="102" t="str">
        <f t="shared" si="302"/>
        <v/>
      </c>
      <c r="BH300" s="238" t="str">
        <f t="shared" si="303"/>
        <v/>
      </c>
      <c r="BI300" s="239" t="str">
        <f t="shared" si="265"/>
        <v/>
      </c>
      <c r="BJ300" s="57" t="s">
        <v>0</v>
      </c>
      <c r="BK300" s="62" t="str">
        <f t="shared" si="304"/>
        <v/>
      </c>
      <c r="BL300" s="36" t="str">
        <f t="shared" si="305"/>
        <v/>
      </c>
      <c r="BM300" s="86" t="str">
        <f t="shared" si="266"/>
        <v/>
      </c>
      <c r="BN300" s="86" t="str">
        <f t="shared" si="267"/>
        <v/>
      </c>
      <c r="BO300" s="36" t="str">
        <f t="shared" si="268"/>
        <v/>
      </c>
      <c r="BP300" s="79" t="str">
        <f t="shared" si="269"/>
        <v/>
      </c>
      <c r="BQ300" s="57" t="s">
        <v>0</v>
      </c>
      <c r="BR300" s="95" t="str">
        <f t="shared" si="270"/>
        <v/>
      </c>
      <c r="BS300" s="57" t="s">
        <v>0</v>
      </c>
      <c r="BT300" s="23" t="str">
        <f>IF(OR(BB300&lt;&gt;"NEMA",BR300&lt;&gt;""),"","SELECT '"&amp;BA300&amp;"',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0" s="57" t="s">
        <v>0</v>
      </c>
      <c r="BV300" s="172"/>
      <c r="BW300" s="172"/>
      <c r="BX300" s="172"/>
      <c r="BY300" s="57" t="s">
        <v>0</v>
      </c>
      <c r="BZ300" s="62" t="str">
        <f t="shared" si="271"/>
        <v/>
      </c>
      <c r="CA300" s="63" t="str">
        <f t="shared" si="306"/>
        <v/>
      </c>
      <c r="CB300" s="57" t="s">
        <v>0</v>
      </c>
      <c r="CC300" s="62" t="str">
        <f t="shared" si="272"/>
        <v/>
      </c>
      <c r="CD300" s="63" t="str">
        <f t="shared" si="307"/>
        <v/>
      </c>
      <c r="CE300" s="57" t="s">
        <v>0</v>
      </c>
      <c r="CF300" s="62" t="str">
        <f t="shared" si="273"/>
        <v/>
      </c>
      <c r="CG300" s="63" t="str">
        <f t="shared" si="308"/>
        <v/>
      </c>
      <c r="CH300" s="57" t="s">
        <v>0</v>
      </c>
      <c r="CI300" s="68" t="str">
        <f t="shared" si="309"/>
        <v/>
      </c>
      <c r="CJ300" s="86" t="str" cm="1">
        <f t="array" ref="CJ300">IF(CI300="","",INDEX(imePrezime_id,CI300,0))</f>
        <v/>
      </c>
      <c r="CK300" s="63" t="str">
        <f t="shared" si="274"/>
        <v/>
      </c>
      <c r="CL300" s="57" t="s">
        <v>0</v>
      </c>
      <c r="CM300" s="23" t="str">
        <f t="shared" si="275"/>
        <v/>
      </c>
      <c r="CN300" s="57" t="s">
        <v>0</v>
      </c>
      <c r="CO300" s="149"/>
      <c r="CP300" s="57" t="s">
        <v>0</v>
      </c>
      <c r="CQ300" s="62" t="str">
        <f t="shared" si="276"/>
        <v/>
      </c>
      <c r="CR300" s="86" t="str">
        <f>IF(CO300="","",MAX(CR$11:CR299)+1)</f>
        <v/>
      </c>
      <c r="CS300" s="63" t="str">
        <f t="shared" si="277"/>
        <v/>
      </c>
      <c r="CT300" s="57" t="s">
        <v>0</v>
      </c>
      <c r="CU300" s="23" t="str">
        <f t="shared" si="310"/>
        <v/>
      </c>
      <c r="CV300" s="57" t="s">
        <v>0</v>
      </c>
      <c r="CW300" s="72" t="str">
        <f>IF(AND(CG300="NEMA",CK300=""),MAX(CW$11:CW299)+1,"")</f>
        <v/>
      </c>
      <c r="CX300" t="s">
        <v>0</v>
      </c>
      <c r="CY300" s="152" t="str">
        <f t="shared" si="278"/>
        <v/>
      </c>
      <c r="CZ300" t="s">
        <v>0</v>
      </c>
      <c r="DA300" s="62" t="str">
        <f t="shared" si="279"/>
        <v/>
      </c>
      <c r="DB300" s="79" t="str">
        <f t="shared" si="280"/>
        <v/>
      </c>
      <c r="DC300" t="s">
        <v>0</v>
      </c>
      <c r="DD300" s="23" t="str">
        <f t="shared" si="311"/>
        <v/>
      </c>
      <c r="DE300" s="57" t="s">
        <v>0</v>
      </c>
      <c r="DF300" s="95" t="str">
        <f t="shared" si="281"/>
        <v/>
      </c>
      <c r="DG300" s="57" t="s">
        <v>0</v>
      </c>
      <c r="DH300" s="68" t="str">
        <f>IF(BZ300="","",MAX(DH$11:DH299)+1)</f>
        <v/>
      </c>
      <c r="DI300" s="86" t="str">
        <f t="shared" si="282"/>
        <v/>
      </c>
      <c r="DJ300" s="86" t="str">
        <f t="shared" si="312"/>
        <v/>
      </c>
      <c r="DK300" s="86" t="str">
        <f t="shared" si="283"/>
        <v/>
      </c>
      <c r="DL300" s="86" t="str">
        <f t="shared" si="284"/>
        <v/>
      </c>
      <c r="DM300" s="86" t="str">
        <f t="shared" si="285"/>
        <v/>
      </c>
      <c r="DN300" s="86" t="str">
        <f t="shared" si="313"/>
        <v/>
      </c>
      <c r="DO300" s="86"/>
      <c r="DP300" s="86"/>
      <c r="DQ300" s="86"/>
      <c r="DR300" s="63" t="e">
        <f>IF(#REF!="","",#REF!)</f>
        <v>#REF!</v>
      </c>
      <c r="DS300" s="57" t="s">
        <v>0</v>
      </c>
    </row>
    <row r="301" spans="1:123" x14ac:dyDescent="0.25">
      <c r="A301" t="s">
        <v>0</v>
      </c>
      <c r="B301" s="62" t="str">
        <f>IF(csv!E292="","",csv!S292)</f>
        <v/>
      </c>
      <c r="C301" s="36" t="s">
        <v>0</v>
      </c>
      <c r="D301" s="36" t="str">
        <f>IF(csv!E292="","",csv!E292)</f>
        <v/>
      </c>
      <c r="E301" s="36" t="str">
        <f>IF(csv!D292="","",csv!D292)</f>
        <v/>
      </c>
      <c r="F301" s="36" t="s">
        <v>0</v>
      </c>
      <c r="G301" s="86" t="str">
        <f>IF(csv!L292="","",csv!L292)</f>
        <v/>
      </c>
      <c r="H301" s="86" t="str">
        <f>IF(csv!M292="","",csv!M292)</f>
        <v/>
      </c>
      <c r="I301" s="36" t="s">
        <v>0</v>
      </c>
      <c r="J301" s="36" t="str">
        <f>IF(csv!O292="","",csv!O292)</f>
        <v/>
      </c>
      <c r="K301" s="36" t="str">
        <f>IF(csv!P292="","",csv!P292)</f>
        <v/>
      </c>
      <c r="L301" s="36" t="s">
        <v>0</v>
      </c>
      <c r="M301" s="79" t="str">
        <f>IF(csv!Q292="","",csv!Q292)</f>
        <v/>
      </c>
      <c r="N301" s="57" t="s">
        <v>0</v>
      </c>
      <c r="O301" s="62" t="str">
        <f>IF(csv!E292="","",csv!S292)</f>
        <v/>
      </c>
      <c r="P301" s="86" t="str">
        <f>IF(O301="","",IF(COUNTIF(O$11:O300,O301)=0,P300+1,P300))</f>
        <v/>
      </c>
      <c r="Q301" s="102" t="str">
        <f t="shared" si="260"/>
        <v/>
      </c>
      <c r="R301" s="103" t="str" cm="1">
        <f t="array" ref="R301">IF(S301="","",INDEX(natjecanjeStaze_naziv,MATCH(S301,natjecanjeStaze_stazaId,0)))</f>
        <v/>
      </c>
      <c r="S301" s="63" t="str">
        <f t="shared" si="261"/>
        <v/>
      </c>
      <c r="T301" s="57" t="s">
        <v>0</v>
      </c>
      <c r="U301" s="191" t="str">
        <f t="shared" si="262"/>
        <v/>
      </c>
      <c r="V301" s="57" t="s">
        <v>0</v>
      </c>
      <c r="W301" s="62" t="str">
        <f t="shared" si="286"/>
        <v/>
      </c>
      <c r="X301" s="86" t="str">
        <f t="shared" si="263"/>
        <v/>
      </c>
      <c r="Y301" s="36" t="str">
        <f t="shared" si="287"/>
        <v/>
      </c>
      <c r="Z301" s="79" t="str">
        <f>IF(Y301="","",MAX(Z$11:Z300)+1)</f>
        <v/>
      </c>
      <c r="AA301" s="57" t="s">
        <v>0</v>
      </c>
      <c r="AB301" s="149"/>
      <c r="AC301" s="57" t="s">
        <v>0</v>
      </c>
      <c r="AD301" s="23" t="str">
        <f t="shared" si="288"/>
        <v/>
      </c>
      <c r="AE301" s="57" t="s">
        <v>0</v>
      </c>
      <c r="AF301" s="191" t="str">
        <f t="shared" si="289"/>
        <v/>
      </c>
      <c r="AG301" s="57" t="s">
        <v>0</v>
      </c>
      <c r="AH301" s="62" t="str">
        <f t="shared" si="290"/>
        <v/>
      </c>
      <c r="AI301" s="36" t="str">
        <f t="shared" si="291"/>
        <v/>
      </c>
      <c r="AJ301" s="86" t="str">
        <f t="shared" si="264"/>
        <v/>
      </c>
      <c r="AK301" s="36" t="str" cm="1">
        <f t="array" ref="AK301">IF(AJ301="",""&amp;AI301,IF(AJ301="NEMA",AI301,INDEX(klub_naziv,MATCH(INDEX(klubAlias_klubId,AJ301),klub_id,0))))</f>
        <v/>
      </c>
      <c r="AL301" s="36" t="str" cm="1">
        <f t="array" ref="AL301">IFERROR(INDEX(registarNatjecatelji,CG301,4),"")</f>
        <v/>
      </c>
      <c r="AM301" s="105" t="str">
        <f t="shared" si="292"/>
        <v/>
      </c>
      <c r="AN301" s="79" t="str">
        <f t="shared" si="293"/>
        <v/>
      </c>
      <c r="AO301" s="57" t="s">
        <v>0</v>
      </c>
      <c r="AP301" s="95" t="str">
        <f>IF(AJ301&lt;&gt;"NEMA","",IF(IFERROR(MATCH(AI301,AI$11:AI300,0),0)&lt;&gt;0,"",AI301))</f>
        <v/>
      </c>
      <c r="AQ301" s="57" t="s">
        <v>0</v>
      </c>
      <c r="AR301" s="149"/>
      <c r="AS301" s="57" t="s">
        <v>0</v>
      </c>
      <c r="AT301" s="62" t="str">
        <f t="shared" si="294"/>
        <v/>
      </c>
      <c r="AU301" s="36" t="str">
        <f>IF(AT301="","",MAX(AU$11:AU300)+1)</f>
        <v/>
      </c>
      <c r="AV301" s="36" t="str">
        <f t="shared" si="295"/>
        <v/>
      </c>
      <c r="AW301" s="36" t="str">
        <f t="shared" si="296"/>
        <v/>
      </c>
      <c r="AX301" s="36" t="str">
        <f>IF(AR301="","",MAX(AX$11:AX300)+1)</f>
        <v/>
      </c>
      <c r="AY301" s="103" t="str">
        <f t="shared" si="297"/>
        <v/>
      </c>
      <c r="AZ301" s="79" t="str">
        <f t="shared" si="298"/>
        <v/>
      </c>
      <c r="BA301" s="57" t="s">
        <v>0</v>
      </c>
      <c r="BB301" s="23" t="str">
        <f t="shared" si="299"/>
        <v/>
      </c>
      <c r="BC301" s="57" t="s">
        <v>0</v>
      </c>
      <c r="BD301" s="191" t="str">
        <f t="shared" si="300"/>
        <v/>
      </c>
      <c r="BE301" s="57" t="s">
        <v>0</v>
      </c>
      <c r="BF301" s="68" t="str">
        <f t="shared" si="301"/>
        <v/>
      </c>
      <c r="BG301" s="102" t="str">
        <f t="shared" si="302"/>
        <v/>
      </c>
      <c r="BH301" s="238" t="str">
        <f t="shared" si="303"/>
        <v/>
      </c>
      <c r="BI301" s="239" t="str">
        <f t="shared" si="265"/>
        <v/>
      </c>
      <c r="BJ301" s="57" t="s">
        <v>0</v>
      </c>
      <c r="BK301" s="62" t="str">
        <f t="shared" si="304"/>
        <v/>
      </c>
      <c r="BL301" s="36" t="str">
        <f t="shared" si="305"/>
        <v/>
      </c>
      <c r="BM301" s="86" t="str">
        <f t="shared" si="266"/>
        <v/>
      </c>
      <c r="BN301" s="86" t="str">
        <f t="shared" si="267"/>
        <v/>
      </c>
      <c r="BO301" s="36" t="str">
        <f t="shared" si="268"/>
        <v/>
      </c>
      <c r="BP301" s="79" t="str">
        <f t="shared" si="269"/>
        <v/>
      </c>
      <c r="BQ301" s="57" t="s">
        <v>0</v>
      </c>
      <c r="BR301" s="95" t="str">
        <f t="shared" si="270"/>
        <v/>
      </c>
      <c r="BS301" s="57" t="s">
        <v>0</v>
      </c>
      <c r="BT301" s="23" t="str">
        <f>IF(OR(BB301&lt;&gt;"NEMA",BR301&lt;&gt;""),"","SELECT '"&amp;BA301&amp;"',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1" s="57" t="s">
        <v>0</v>
      </c>
      <c r="BV301" s="172"/>
      <c r="BW301" s="172"/>
      <c r="BX301" s="172"/>
      <c r="BY301" s="57" t="s">
        <v>0</v>
      </c>
      <c r="BZ301" s="62" t="str">
        <f t="shared" si="271"/>
        <v/>
      </c>
      <c r="CA301" s="63" t="str">
        <f t="shared" si="306"/>
        <v/>
      </c>
      <c r="CB301" s="57" t="s">
        <v>0</v>
      </c>
      <c r="CC301" s="62" t="str">
        <f t="shared" si="272"/>
        <v/>
      </c>
      <c r="CD301" s="63" t="str">
        <f t="shared" si="307"/>
        <v/>
      </c>
      <c r="CE301" s="57" t="s">
        <v>0</v>
      </c>
      <c r="CF301" s="62" t="str">
        <f t="shared" si="273"/>
        <v/>
      </c>
      <c r="CG301" s="63" t="str">
        <f t="shared" si="308"/>
        <v/>
      </c>
      <c r="CH301" s="57" t="s">
        <v>0</v>
      </c>
      <c r="CI301" s="68" t="str">
        <f t="shared" si="309"/>
        <v/>
      </c>
      <c r="CJ301" s="86" t="str" cm="1">
        <f t="array" ref="CJ301">IF(CI301="","",INDEX(imePrezime_id,CI301,0))</f>
        <v/>
      </c>
      <c r="CK301" s="63" t="str">
        <f t="shared" si="274"/>
        <v/>
      </c>
      <c r="CL301" s="57" t="s">
        <v>0</v>
      </c>
      <c r="CM301" s="23" t="str">
        <f t="shared" si="275"/>
        <v/>
      </c>
      <c r="CN301" s="57" t="s">
        <v>0</v>
      </c>
      <c r="CO301" s="149"/>
      <c r="CP301" s="57" t="s">
        <v>0</v>
      </c>
      <c r="CQ301" s="62" t="str">
        <f t="shared" si="276"/>
        <v/>
      </c>
      <c r="CR301" s="86" t="str">
        <f>IF(CO301="","",MAX(CR$11:CR300)+1)</f>
        <v/>
      </c>
      <c r="CS301" s="63" t="str">
        <f t="shared" si="277"/>
        <v/>
      </c>
      <c r="CT301" s="57" t="s">
        <v>0</v>
      </c>
      <c r="CU301" s="23" t="str">
        <f t="shared" si="310"/>
        <v/>
      </c>
      <c r="CV301" s="57" t="s">
        <v>0</v>
      </c>
      <c r="CW301" s="72" t="str">
        <f>IF(AND(CG301="NEMA",CK301=""),MAX(CW$11:CW300)+1,"")</f>
        <v/>
      </c>
      <c r="CX301" t="s">
        <v>0</v>
      </c>
      <c r="CY301" s="152" t="str">
        <f t="shared" si="278"/>
        <v/>
      </c>
      <c r="CZ301" t="s">
        <v>0</v>
      </c>
      <c r="DA301" s="62" t="str">
        <f t="shared" si="279"/>
        <v/>
      </c>
      <c r="DB301" s="79" t="str">
        <f t="shared" si="280"/>
        <v/>
      </c>
      <c r="DC301" t="s">
        <v>0</v>
      </c>
      <c r="DD301" s="23" t="str">
        <f t="shared" si="311"/>
        <v/>
      </c>
      <c r="DE301" s="57" t="s">
        <v>0</v>
      </c>
      <c r="DF301" s="95" t="str">
        <f t="shared" si="281"/>
        <v/>
      </c>
      <c r="DG301" s="57" t="s">
        <v>0</v>
      </c>
      <c r="DH301" s="68" t="str">
        <f>IF(BZ301="","",MAX(DH$11:DH300)+1)</f>
        <v/>
      </c>
      <c r="DI301" s="86" t="str">
        <f t="shared" si="282"/>
        <v/>
      </c>
      <c r="DJ301" s="86" t="str">
        <f t="shared" si="312"/>
        <v/>
      </c>
      <c r="DK301" s="86" t="str">
        <f t="shared" si="283"/>
        <v/>
      </c>
      <c r="DL301" s="86" t="str">
        <f t="shared" si="284"/>
        <v/>
      </c>
      <c r="DM301" s="86" t="str">
        <f t="shared" si="285"/>
        <v/>
      </c>
      <c r="DN301" s="86" t="str">
        <f t="shared" si="313"/>
        <v/>
      </c>
      <c r="DO301" s="86"/>
      <c r="DP301" s="86"/>
      <c r="DQ301" s="86"/>
      <c r="DR301" s="63" t="e">
        <f>IF(#REF!="","",#REF!)</f>
        <v>#REF!</v>
      </c>
      <c r="DS301" s="57" t="s">
        <v>0</v>
      </c>
    </row>
    <row r="302" spans="1:123" x14ac:dyDescent="0.25">
      <c r="A302" t="s">
        <v>0</v>
      </c>
      <c r="B302" s="62" t="str">
        <f>IF(csv!E293="","",csv!S293)</f>
        <v/>
      </c>
      <c r="C302" s="36" t="s">
        <v>0</v>
      </c>
      <c r="D302" s="36" t="str">
        <f>IF(csv!E293="","",csv!E293)</f>
        <v/>
      </c>
      <c r="E302" s="36" t="str">
        <f>IF(csv!D293="","",csv!D293)</f>
        <v/>
      </c>
      <c r="F302" s="36" t="s">
        <v>0</v>
      </c>
      <c r="G302" s="86" t="str">
        <f>IF(csv!L293="","",csv!L293)</f>
        <v/>
      </c>
      <c r="H302" s="86" t="str">
        <f>IF(csv!M293="","",csv!M293)</f>
        <v/>
      </c>
      <c r="I302" s="36" t="s">
        <v>0</v>
      </c>
      <c r="J302" s="36" t="str">
        <f>IF(csv!O293="","",csv!O293)</f>
        <v/>
      </c>
      <c r="K302" s="36" t="str">
        <f>IF(csv!P293="","",csv!P293)</f>
        <v/>
      </c>
      <c r="L302" s="36" t="s">
        <v>0</v>
      </c>
      <c r="M302" s="79" t="str">
        <f>IF(csv!Q293="","",csv!Q293)</f>
        <v/>
      </c>
      <c r="N302" s="57" t="s">
        <v>0</v>
      </c>
      <c r="O302" s="62" t="str">
        <f>IF(csv!E293="","",csv!S293)</f>
        <v/>
      </c>
      <c r="P302" s="86" t="str">
        <f>IF(O302="","",IF(COUNTIF(O$11:O301,O302)=0,P301+1,P301))</f>
        <v/>
      </c>
      <c r="Q302" s="102" t="str">
        <f t="shared" si="260"/>
        <v/>
      </c>
      <c r="R302" s="103" t="str" cm="1">
        <f t="array" ref="R302">IF(S302="","",INDEX(natjecanjeStaze_naziv,MATCH(S302,natjecanjeStaze_stazaId,0)))</f>
        <v/>
      </c>
      <c r="S302" s="63" t="str">
        <f t="shared" si="261"/>
        <v/>
      </c>
      <c r="T302" s="57" t="s">
        <v>0</v>
      </c>
      <c r="U302" s="191" t="str">
        <f t="shared" si="262"/>
        <v/>
      </c>
      <c r="V302" s="57" t="s">
        <v>0</v>
      </c>
      <c r="W302" s="62" t="str">
        <f t="shared" si="286"/>
        <v/>
      </c>
      <c r="X302" s="86" t="str">
        <f t="shared" si="263"/>
        <v/>
      </c>
      <c r="Y302" s="36" t="str">
        <f t="shared" si="287"/>
        <v/>
      </c>
      <c r="Z302" s="79" t="str">
        <f>IF(Y302="","",MAX(Z$11:Z301)+1)</f>
        <v/>
      </c>
      <c r="AA302" s="57" t="s">
        <v>0</v>
      </c>
      <c r="AB302" s="149"/>
      <c r="AC302" s="57" t="s">
        <v>0</v>
      </c>
      <c r="AD302" s="23" t="str">
        <f t="shared" si="288"/>
        <v/>
      </c>
      <c r="AE302" s="57" t="s">
        <v>0</v>
      </c>
      <c r="AF302" s="191" t="str">
        <f t="shared" si="289"/>
        <v/>
      </c>
      <c r="AG302" s="57" t="s">
        <v>0</v>
      </c>
      <c r="AH302" s="62" t="str">
        <f t="shared" si="290"/>
        <v/>
      </c>
      <c r="AI302" s="36" t="str">
        <f t="shared" si="291"/>
        <v/>
      </c>
      <c r="AJ302" s="86" t="str">
        <f t="shared" si="264"/>
        <v/>
      </c>
      <c r="AK302" s="36" t="str" cm="1">
        <f t="array" ref="AK302">IF(AJ302="",""&amp;AI302,IF(AJ302="NEMA",AI302,INDEX(klub_naziv,MATCH(INDEX(klubAlias_klubId,AJ302),klub_id,0))))</f>
        <v/>
      </c>
      <c r="AL302" s="36" t="str" cm="1">
        <f t="array" ref="AL302">IFERROR(INDEX(registarNatjecatelji,CG302,4),"")</f>
        <v/>
      </c>
      <c r="AM302" s="105" t="str">
        <f t="shared" si="292"/>
        <v/>
      </c>
      <c r="AN302" s="79" t="str">
        <f t="shared" si="293"/>
        <v/>
      </c>
      <c r="AO302" s="57" t="s">
        <v>0</v>
      </c>
      <c r="AP302" s="95" t="str">
        <f>IF(AJ302&lt;&gt;"NEMA","",IF(IFERROR(MATCH(AI302,AI$11:AI301,0),0)&lt;&gt;0,"",AI302))</f>
        <v/>
      </c>
      <c r="AQ302" s="57" t="s">
        <v>0</v>
      </c>
      <c r="AR302" s="149"/>
      <c r="AS302" s="57" t="s">
        <v>0</v>
      </c>
      <c r="AT302" s="62" t="str">
        <f t="shared" si="294"/>
        <v/>
      </c>
      <c r="AU302" s="36" t="str">
        <f>IF(AT302="","",MAX(AU$11:AU301)+1)</f>
        <v/>
      </c>
      <c r="AV302" s="36" t="str">
        <f t="shared" si="295"/>
        <v/>
      </c>
      <c r="AW302" s="36" t="str">
        <f t="shared" si="296"/>
        <v/>
      </c>
      <c r="AX302" s="36" t="str">
        <f>IF(AR302="","",MAX(AX$11:AX301)+1)</f>
        <v/>
      </c>
      <c r="AY302" s="103" t="str">
        <f t="shared" si="297"/>
        <v/>
      </c>
      <c r="AZ302" s="79" t="str">
        <f t="shared" si="298"/>
        <v/>
      </c>
      <c r="BA302" s="57" t="s">
        <v>0</v>
      </c>
      <c r="BB302" s="23" t="str">
        <f t="shared" si="299"/>
        <v/>
      </c>
      <c r="BC302" s="57" t="s">
        <v>0</v>
      </c>
      <c r="BD302" s="191" t="str">
        <f t="shared" si="300"/>
        <v/>
      </c>
      <c r="BE302" s="57" t="s">
        <v>0</v>
      </c>
      <c r="BF302" s="68" t="str">
        <f t="shared" si="301"/>
        <v/>
      </c>
      <c r="BG302" s="102" t="str">
        <f t="shared" si="302"/>
        <v/>
      </c>
      <c r="BH302" s="238" t="str">
        <f t="shared" si="303"/>
        <v/>
      </c>
      <c r="BI302" s="239" t="str">
        <f t="shared" si="265"/>
        <v/>
      </c>
      <c r="BJ302" s="57" t="s">
        <v>0</v>
      </c>
      <c r="BK302" s="62" t="str">
        <f t="shared" si="304"/>
        <v/>
      </c>
      <c r="BL302" s="36" t="str">
        <f t="shared" si="305"/>
        <v/>
      </c>
      <c r="BM302" s="86" t="str">
        <f t="shared" si="266"/>
        <v/>
      </c>
      <c r="BN302" s="86" t="str">
        <f t="shared" si="267"/>
        <v/>
      </c>
      <c r="BO302" s="36" t="str">
        <f t="shared" si="268"/>
        <v/>
      </c>
      <c r="BP302" s="79" t="str">
        <f t="shared" si="269"/>
        <v/>
      </c>
      <c r="BQ302" s="57" t="s">
        <v>0</v>
      </c>
      <c r="BR302" s="95" t="str">
        <f t="shared" si="270"/>
        <v/>
      </c>
      <c r="BS302" s="57" t="s">
        <v>0</v>
      </c>
      <c r="BT302" s="23" t="str">
        <f>IF(OR(BB302&lt;&gt;"NEMA",BR302&lt;&gt;""),"","SELECT '"&amp;BA302&amp;"',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2" s="57" t="s">
        <v>0</v>
      </c>
      <c r="BV302" s="172"/>
      <c r="BW302" s="172"/>
      <c r="BX302" s="172"/>
      <c r="BY302" s="57" t="s">
        <v>0</v>
      </c>
      <c r="BZ302" s="62" t="str">
        <f t="shared" si="271"/>
        <v/>
      </c>
      <c r="CA302" s="63" t="str">
        <f t="shared" si="306"/>
        <v/>
      </c>
      <c r="CB302" s="57" t="s">
        <v>0</v>
      </c>
      <c r="CC302" s="62" t="str">
        <f t="shared" si="272"/>
        <v/>
      </c>
      <c r="CD302" s="63" t="str">
        <f t="shared" si="307"/>
        <v/>
      </c>
      <c r="CE302" s="57" t="s">
        <v>0</v>
      </c>
      <c r="CF302" s="62" t="str">
        <f t="shared" si="273"/>
        <v/>
      </c>
      <c r="CG302" s="63" t="str">
        <f t="shared" si="308"/>
        <v/>
      </c>
      <c r="CH302" s="57" t="s">
        <v>0</v>
      </c>
      <c r="CI302" s="68" t="str">
        <f t="shared" si="309"/>
        <v/>
      </c>
      <c r="CJ302" s="86" t="str" cm="1">
        <f t="array" ref="CJ302">IF(CI302="","",INDEX(imePrezime_id,CI302,0))</f>
        <v/>
      </c>
      <c r="CK302" s="63" t="str">
        <f t="shared" si="274"/>
        <v/>
      </c>
      <c r="CL302" s="57" t="s">
        <v>0</v>
      </c>
      <c r="CM302" s="23" t="str">
        <f t="shared" si="275"/>
        <v/>
      </c>
      <c r="CN302" s="57" t="s">
        <v>0</v>
      </c>
      <c r="CO302" s="149"/>
      <c r="CP302" s="57" t="s">
        <v>0</v>
      </c>
      <c r="CQ302" s="62" t="str">
        <f t="shared" si="276"/>
        <v/>
      </c>
      <c r="CR302" s="86" t="str">
        <f>IF(CO302="","",MAX(CR$11:CR301)+1)</f>
        <v/>
      </c>
      <c r="CS302" s="63" t="str">
        <f t="shared" si="277"/>
        <v/>
      </c>
      <c r="CT302" s="57" t="s">
        <v>0</v>
      </c>
      <c r="CU302" s="23" t="str">
        <f t="shared" si="310"/>
        <v/>
      </c>
      <c r="CV302" s="57" t="s">
        <v>0</v>
      </c>
      <c r="CW302" s="72" t="str">
        <f>IF(AND(CG302="NEMA",CK302=""),MAX(CW$11:CW301)+1,"")</f>
        <v/>
      </c>
      <c r="CX302" t="s">
        <v>0</v>
      </c>
      <c r="CY302" s="152" t="str">
        <f t="shared" si="278"/>
        <v/>
      </c>
      <c r="CZ302" t="s">
        <v>0</v>
      </c>
      <c r="DA302" s="62" t="str">
        <f t="shared" si="279"/>
        <v/>
      </c>
      <c r="DB302" s="79" t="str">
        <f t="shared" si="280"/>
        <v/>
      </c>
      <c r="DC302" t="s">
        <v>0</v>
      </c>
      <c r="DD302" s="23" t="str">
        <f t="shared" si="311"/>
        <v/>
      </c>
      <c r="DE302" s="57" t="s">
        <v>0</v>
      </c>
      <c r="DF302" s="95" t="str">
        <f t="shared" si="281"/>
        <v/>
      </c>
      <c r="DG302" s="57" t="s">
        <v>0</v>
      </c>
      <c r="DH302" s="68" t="str">
        <f>IF(BZ302="","",MAX(DH$11:DH301)+1)</f>
        <v/>
      </c>
      <c r="DI302" s="86" t="str">
        <f t="shared" si="282"/>
        <v/>
      </c>
      <c r="DJ302" s="86" t="str">
        <f t="shared" si="312"/>
        <v/>
      </c>
      <c r="DK302" s="86" t="str">
        <f t="shared" si="283"/>
        <v/>
      </c>
      <c r="DL302" s="86" t="str">
        <f t="shared" si="284"/>
        <v/>
      </c>
      <c r="DM302" s="86" t="str">
        <f t="shared" si="285"/>
        <v/>
      </c>
      <c r="DN302" s="86" t="str">
        <f t="shared" si="313"/>
        <v/>
      </c>
      <c r="DO302" s="86"/>
      <c r="DP302" s="86"/>
      <c r="DQ302" s="86"/>
      <c r="DR302" s="63" t="e">
        <f>IF(#REF!="","",#REF!)</f>
        <v>#REF!</v>
      </c>
      <c r="DS302" s="57" t="s">
        <v>0</v>
      </c>
    </row>
    <row r="303" spans="1:123" x14ac:dyDescent="0.25">
      <c r="A303" t="s">
        <v>0</v>
      </c>
      <c r="B303" s="62" t="str">
        <f>IF(csv!E294="","",csv!S294)</f>
        <v/>
      </c>
      <c r="C303" s="36" t="s">
        <v>0</v>
      </c>
      <c r="D303" s="36" t="str">
        <f>IF(csv!E294="","",csv!E294)</f>
        <v/>
      </c>
      <c r="E303" s="36" t="str">
        <f>IF(csv!D294="","",csv!D294)</f>
        <v/>
      </c>
      <c r="F303" s="36" t="s">
        <v>0</v>
      </c>
      <c r="G303" s="86" t="str">
        <f>IF(csv!L294="","",csv!L294)</f>
        <v/>
      </c>
      <c r="H303" s="86" t="str">
        <f>IF(csv!M294="","",csv!M294)</f>
        <v/>
      </c>
      <c r="I303" s="36" t="s">
        <v>0</v>
      </c>
      <c r="J303" s="36" t="str">
        <f>IF(csv!O294="","",csv!O294)</f>
        <v/>
      </c>
      <c r="K303" s="36" t="str">
        <f>IF(csv!P294="","",csv!P294)</f>
        <v/>
      </c>
      <c r="L303" s="36" t="s">
        <v>0</v>
      </c>
      <c r="M303" s="79" t="str">
        <f>IF(csv!Q294="","",csv!Q294)</f>
        <v/>
      </c>
      <c r="N303" s="57" t="s">
        <v>0</v>
      </c>
      <c r="O303" s="62" t="str">
        <f>IF(csv!E294="","",csv!S294)</f>
        <v/>
      </c>
      <c r="P303" s="86" t="str">
        <f>IF(O303="","",IF(COUNTIF(O$11:O302,O303)=0,P302+1,P302))</f>
        <v/>
      </c>
      <c r="Q303" s="102" t="str">
        <f t="shared" si="260"/>
        <v/>
      </c>
      <c r="R303" s="103" t="str" cm="1">
        <f t="array" ref="R303">IF(S303="","",INDEX(natjecanjeStaze_naziv,MATCH(S303,natjecanjeStaze_stazaId,0)))</f>
        <v/>
      </c>
      <c r="S303" s="63" t="str">
        <f t="shared" si="261"/>
        <v/>
      </c>
      <c r="T303" s="57" t="s">
        <v>0</v>
      </c>
      <c r="U303" s="191" t="str">
        <f t="shared" si="262"/>
        <v/>
      </c>
      <c r="V303" s="57" t="s">
        <v>0</v>
      </c>
      <c r="W303" s="62" t="str">
        <f t="shared" si="286"/>
        <v/>
      </c>
      <c r="X303" s="86" t="str">
        <f t="shared" si="263"/>
        <v/>
      </c>
      <c r="Y303" s="36" t="str">
        <f t="shared" si="287"/>
        <v/>
      </c>
      <c r="Z303" s="79" t="str">
        <f>IF(Y303="","",MAX(Z$11:Z302)+1)</f>
        <v/>
      </c>
      <c r="AA303" s="57" t="s">
        <v>0</v>
      </c>
      <c r="AB303" s="149"/>
      <c r="AC303" s="57" t="s">
        <v>0</v>
      </c>
      <c r="AD303" s="23" t="str">
        <f t="shared" si="288"/>
        <v/>
      </c>
      <c r="AE303" s="57" t="s">
        <v>0</v>
      </c>
      <c r="AF303" s="191" t="str">
        <f t="shared" si="289"/>
        <v/>
      </c>
      <c r="AG303" s="57" t="s">
        <v>0</v>
      </c>
      <c r="AH303" s="62" t="str">
        <f t="shared" si="290"/>
        <v/>
      </c>
      <c r="AI303" s="36" t="str">
        <f t="shared" si="291"/>
        <v/>
      </c>
      <c r="AJ303" s="86" t="str">
        <f t="shared" si="264"/>
        <v/>
      </c>
      <c r="AK303" s="36" t="str" cm="1">
        <f t="array" ref="AK303">IF(AJ303="",""&amp;AI303,IF(AJ303="NEMA",AI303,INDEX(klub_naziv,MATCH(INDEX(klubAlias_klubId,AJ303),klub_id,0))))</f>
        <v/>
      </c>
      <c r="AL303" s="36" t="str" cm="1">
        <f t="array" ref="AL303">IFERROR(INDEX(registarNatjecatelji,CG303,4),"")</f>
        <v/>
      </c>
      <c r="AM303" s="105" t="str">
        <f t="shared" si="292"/>
        <v/>
      </c>
      <c r="AN303" s="79" t="str">
        <f t="shared" si="293"/>
        <v/>
      </c>
      <c r="AO303" s="57" t="s">
        <v>0</v>
      </c>
      <c r="AP303" s="95" t="str">
        <f>IF(AJ303&lt;&gt;"NEMA","",IF(IFERROR(MATCH(AI303,AI$11:AI302,0),0)&lt;&gt;0,"",AI303))</f>
        <v/>
      </c>
      <c r="AQ303" s="57" t="s">
        <v>0</v>
      </c>
      <c r="AR303" s="149"/>
      <c r="AS303" s="57" t="s">
        <v>0</v>
      </c>
      <c r="AT303" s="62" t="str">
        <f t="shared" si="294"/>
        <v/>
      </c>
      <c r="AU303" s="36" t="str">
        <f>IF(AT303="","",MAX(AU$11:AU302)+1)</f>
        <v/>
      </c>
      <c r="AV303" s="36" t="str">
        <f t="shared" si="295"/>
        <v/>
      </c>
      <c r="AW303" s="36" t="str">
        <f t="shared" si="296"/>
        <v/>
      </c>
      <c r="AX303" s="36" t="str">
        <f>IF(AR303="","",MAX(AX$11:AX302)+1)</f>
        <v/>
      </c>
      <c r="AY303" s="103" t="str">
        <f t="shared" si="297"/>
        <v/>
      </c>
      <c r="AZ303" s="79" t="str">
        <f t="shared" si="298"/>
        <v/>
      </c>
      <c r="BA303" s="57" t="s">
        <v>0</v>
      </c>
      <c r="BB303" s="23" t="str">
        <f t="shared" si="299"/>
        <v/>
      </c>
      <c r="BC303" s="57" t="s">
        <v>0</v>
      </c>
      <c r="BD303" s="191" t="str">
        <f t="shared" si="300"/>
        <v/>
      </c>
      <c r="BE303" s="57" t="s">
        <v>0</v>
      </c>
      <c r="BF303" s="68" t="str">
        <f t="shared" si="301"/>
        <v/>
      </c>
      <c r="BG303" s="102" t="str">
        <f t="shared" si="302"/>
        <v/>
      </c>
      <c r="BH303" s="238" t="str">
        <f t="shared" si="303"/>
        <v/>
      </c>
      <c r="BI303" s="239" t="str">
        <f t="shared" si="265"/>
        <v/>
      </c>
      <c r="BJ303" s="57" t="s">
        <v>0</v>
      </c>
      <c r="BK303" s="62" t="str">
        <f t="shared" si="304"/>
        <v/>
      </c>
      <c r="BL303" s="36" t="str">
        <f t="shared" si="305"/>
        <v/>
      </c>
      <c r="BM303" s="86" t="str">
        <f t="shared" si="266"/>
        <v/>
      </c>
      <c r="BN303" s="86" t="str">
        <f t="shared" si="267"/>
        <v/>
      </c>
      <c r="BO303" s="36" t="str">
        <f t="shared" si="268"/>
        <v/>
      </c>
      <c r="BP303" s="79" t="str">
        <f t="shared" si="269"/>
        <v/>
      </c>
      <c r="BQ303" s="57" t="s">
        <v>0</v>
      </c>
      <c r="BR303" s="95" t="str">
        <f t="shared" si="270"/>
        <v/>
      </c>
      <c r="BS303" s="57" t="s">
        <v>0</v>
      </c>
      <c r="BT303" s="23" t="str">
        <f>IF(OR(BB303&lt;&gt;"NEMA",BR303&lt;&gt;""),"","SELECT '"&amp;BA303&amp;"',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3" s="57" t="s">
        <v>0</v>
      </c>
      <c r="BV303" s="172"/>
      <c r="BW303" s="172"/>
      <c r="BX303" s="172"/>
      <c r="BY303" s="57" t="s">
        <v>0</v>
      </c>
      <c r="BZ303" s="62" t="str">
        <f t="shared" si="271"/>
        <v/>
      </c>
      <c r="CA303" s="63" t="str">
        <f t="shared" si="306"/>
        <v/>
      </c>
      <c r="CB303" s="57" t="s">
        <v>0</v>
      </c>
      <c r="CC303" s="62" t="str">
        <f t="shared" si="272"/>
        <v/>
      </c>
      <c r="CD303" s="63" t="str">
        <f t="shared" si="307"/>
        <v/>
      </c>
      <c r="CE303" s="57" t="s">
        <v>0</v>
      </c>
      <c r="CF303" s="62" t="str">
        <f t="shared" si="273"/>
        <v/>
      </c>
      <c r="CG303" s="63" t="str">
        <f t="shared" si="308"/>
        <v/>
      </c>
      <c r="CH303" s="57" t="s">
        <v>0</v>
      </c>
      <c r="CI303" s="68" t="str">
        <f t="shared" si="309"/>
        <v/>
      </c>
      <c r="CJ303" s="86" t="str" cm="1">
        <f t="array" ref="CJ303">IF(CI303="","",INDEX(imePrezime_id,CI303,0))</f>
        <v/>
      </c>
      <c r="CK303" s="63" t="str">
        <f t="shared" si="274"/>
        <v/>
      </c>
      <c r="CL303" s="57" t="s">
        <v>0</v>
      </c>
      <c r="CM303" s="23" t="str">
        <f t="shared" si="275"/>
        <v/>
      </c>
      <c r="CN303" s="57" t="s">
        <v>0</v>
      </c>
      <c r="CO303" s="149"/>
      <c r="CP303" s="57" t="s">
        <v>0</v>
      </c>
      <c r="CQ303" s="62" t="str">
        <f t="shared" si="276"/>
        <v/>
      </c>
      <c r="CR303" s="86" t="str">
        <f>IF(CO303="","",MAX(CR$11:CR302)+1)</f>
        <v/>
      </c>
      <c r="CS303" s="63" t="str">
        <f t="shared" si="277"/>
        <v/>
      </c>
      <c r="CT303" s="57" t="s">
        <v>0</v>
      </c>
      <c r="CU303" s="23" t="str">
        <f t="shared" si="310"/>
        <v/>
      </c>
      <c r="CV303" s="57" t="s">
        <v>0</v>
      </c>
      <c r="CW303" s="72" t="str">
        <f>IF(AND(CG303="NEMA",CK303=""),MAX(CW$11:CW302)+1,"")</f>
        <v/>
      </c>
      <c r="CX303" t="s">
        <v>0</v>
      </c>
      <c r="CY303" s="152" t="str">
        <f t="shared" si="278"/>
        <v/>
      </c>
      <c r="CZ303" t="s">
        <v>0</v>
      </c>
      <c r="DA303" s="62" t="str">
        <f t="shared" si="279"/>
        <v/>
      </c>
      <c r="DB303" s="79" t="str">
        <f t="shared" si="280"/>
        <v/>
      </c>
      <c r="DC303" t="s">
        <v>0</v>
      </c>
      <c r="DD303" s="23" t="str">
        <f t="shared" si="311"/>
        <v/>
      </c>
      <c r="DE303" s="57" t="s">
        <v>0</v>
      </c>
      <c r="DF303" s="95" t="str">
        <f t="shared" si="281"/>
        <v/>
      </c>
      <c r="DG303" s="57" t="s">
        <v>0</v>
      </c>
      <c r="DH303" s="68" t="str">
        <f>IF(BZ303="","",MAX(DH$11:DH302)+1)</f>
        <v/>
      </c>
      <c r="DI303" s="86" t="str">
        <f t="shared" si="282"/>
        <v/>
      </c>
      <c r="DJ303" s="86" t="str">
        <f t="shared" si="312"/>
        <v/>
      </c>
      <c r="DK303" s="86" t="str">
        <f t="shared" si="283"/>
        <v/>
      </c>
      <c r="DL303" s="86" t="str">
        <f t="shared" si="284"/>
        <v/>
      </c>
      <c r="DM303" s="86" t="str">
        <f t="shared" si="285"/>
        <v/>
      </c>
      <c r="DN303" s="86" t="str">
        <f t="shared" si="313"/>
        <v/>
      </c>
      <c r="DO303" s="86"/>
      <c r="DP303" s="86"/>
      <c r="DQ303" s="86"/>
      <c r="DR303" s="63" t="e">
        <f>IF(#REF!="","",#REF!)</f>
        <v>#REF!</v>
      </c>
      <c r="DS303" s="57" t="s">
        <v>0</v>
      </c>
    </row>
    <row r="304" spans="1:123" x14ac:dyDescent="0.25">
      <c r="A304" t="s">
        <v>0</v>
      </c>
      <c r="B304" s="62" t="str">
        <f>IF(csv!E295="","",csv!S295)</f>
        <v/>
      </c>
      <c r="C304" s="36" t="s">
        <v>0</v>
      </c>
      <c r="D304" s="36" t="str">
        <f>IF(csv!E295="","",csv!E295)</f>
        <v/>
      </c>
      <c r="E304" s="36" t="str">
        <f>IF(csv!D295="","",csv!D295)</f>
        <v/>
      </c>
      <c r="F304" s="36" t="s">
        <v>0</v>
      </c>
      <c r="G304" s="86" t="str">
        <f>IF(csv!L295="","",csv!L295)</f>
        <v/>
      </c>
      <c r="H304" s="86" t="str">
        <f>IF(csv!M295="","",csv!M295)</f>
        <v/>
      </c>
      <c r="I304" s="36" t="s">
        <v>0</v>
      </c>
      <c r="J304" s="36" t="str">
        <f>IF(csv!O295="","",csv!O295)</f>
        <v/>
      </c>
      <c r="K304" s="36" t="str">
        <f>IF(csv!P295="","",csv!P295)</f>
        <v/>
      </c>
      <c r="L304" s="36" t="s">
        <v>0</v>
      </c>
      <c r="M304" s="79" t="str">
        <f>IF(csv!Q295="","",csv!Q295)</f>
        <v/>
      </c>
      <c r="N304" s="57" t="s">
        <v>0</v>
      </c>
      <c r="O304" s="62" t="str">
        <f>IF(csv!E295="","",csv!S295)</f>
        <v/>
      </c>
      <c r="P304" s="86" t="str">
        <f>IF(O304="","",IF(COUNTIF(O$11:O303,O304)=0,P303+1,P303))</f>
        <v/>
      </c>
      <c r="Q304" s="102" t="str">
        <f t="shared" si="260"/>
        <v/>
      </c>
      <c r="R304" s="103" t="str" cm="1">
        <f t="array" ref="R304">IF(S304="","",INDEX(natjecanjeStaze_naziv,MATCH(S304,natjecanjeStaze_stazaId,0)))</f>
        <v/>
      </c>
      <c r="S304" s="63" t="str">
        <f t="shared" si="261"/>
        <v/>
      </c>
      <c r="T304" s="57" t="s">
        <v>0</v>
      </c>
      <c r="U304" s="191" t="str">
        <f t="shared" si="262"/>
        <v/>
      </c>
      <c r="V304" s="57" t="s">
        <v>0</v>
      </c>
      <c r="W304" s="62" t="str">
        <f t="shared" si="286"/>
        <v/>
      </c>
      <c r="X304" s="86" t="str">
        <f t="shared" si="263"/>
        <v/>
      </c>
      <c r="Y304" s="36" t="str">
        <f t="shared" si="287"/>
        <v/>
      </c>
      <c r="Z304" s="79" t="str">
        <f>IF(Y304="","",MAX(Z$11:Z303)+1)</f>
        <v/>
      </c>
      <c r="AA304" s="57" t="s">
        <v>0</v>
      </c>
      <c r="AB304" s="149"/>
      <c r="AC304" s="57" t="s">
        <v>0</v>
      </c>
      <c r="AD304" s="23" t="str">
        <f t="shared" si="288"/>
        <v/>
      </c>
      <c r="AE304" s="57" t="s">
        <v>0</v>
      </c>
      <c r="AF304" s="191" t="str">
        <f t="shared" si="289"/>
        <v/>
      </c>
      <c r="AG304" s="57" t="s">
        <v>0</v>
      </c>
      <c r="AH304" s="62" t="str">
        <f t="shared" si="290"/>
        <v/>
      </c>
      <c r="AI304" s="36" t="str">
        <f t="shared" si="291"/>
        <v/>
      </c>
      <c r="AJ304" s="86" t="str">
        <f t="shared" si="264"/>
        <v/>
      </c>
      <c r="AK304" s="36" t="str" cm="1">
        <f t="array" ref="AK304">IF(AJ304="",""&amp;AI304,IF(AJ304="NEMA",AI304,INDEX(klub_naziv,MATCH(INDEX(klubAlias_klubId,AJ304),klub_id,0))))</f>
        <v/>
      </c>
      <c r="AL304" s="36" t="str" cm="1">
        <f t="array" ref="AL304">IFERROR(INDEX(registarNatjecatelji,CG304,4),"")</f>
        <v/>
      </c>
      <c r="AM304" s="105" t="str">
        <f t="shared" si="292"/>
        <v/>
      </c>
      <c r="AN304" s="79" t="str">
        <f t="shared" si="293"/>
        <v/>
      </c>
      <c r="AO304" s="57" t="s">
        <v>0</v>
      </c>
      <c r="AP304" s="95" t="str">
        <f>IF(AJ304&lt;&gt;"NEMA","",IF(IFERROR(MATCH(AI304,AI$11:AI303,0),0)&lt;&gt;0,"",AI304))</f>
        <v/>
      </c>
      <c r="AQ304" s="57" t="s">
        <v>0</v>
      </c>
      <c r="AR304" s="149"/>
      <c r="AS304" s="57" t="s">
        <v>0</v>
      </c>
      <c r="AT304" s="62" t="str">
        <f t="shared" si="294"/>
        <v/>
      </c>
      <c r="AU304" s="36" t="str">
        <f>IF(AT304="","",MAX(AU$11:AU303)+1)</f>
        <v/>
      </c>
      <c r="AV304" s="36" t="str">
        <f t="shared" si="295"/>
        <v/>
      </c>
      <c r="AW304" s="36" t="str">
        <f t="shared" si="296"/>
        <v/>
      </c>
      <c r="AX304" s="36" t="str">
        <f>IF(AR304="","",MAX(AX$11:AX303)+1)</f>
        <v/>
      </c>
      <c r="AY304" s="103" t="str">
        <f t="shared" si="297"/>
        <v/>
      </c>
      <c r="AZ304" s="79" t="str">
        <f t="shared" si="298"/>
        <v/>
      </c>
      <c r="BA304" s="57" t="s">
        <v>0</v>
      </c>
      <c r="BB304" s="23" t="str">
        <f t="shared" si="299"/>
        <v/>
      </c>
      <c r="BC304" s="57" t="s">
        <v>0</v>
      </c>
      <c r="BD304" s="191" t="str">
        <f t="shared" si="300"/>
        <v/>
      </c>
      <c r="BE304" s="57" t="s">
        <v>0</v>
      </c>
      <c r="BF304" s="68" t="str">
        <f t="shared" si="301"/>
        <v/>
      </c>
      <c r="BG304" s="102" t="str">
        <f t="shared" si="302"/>
        <v/>
      </c>
      <c r="BH304" s="238" t="str">
        <f t="shared" si="303"/>
        <v/>
      </c>
      <c r="BI304" s="239" t="str">
        <f t="shared" si="265"/>
        <v/>
      </c>
      <c r="BJ304" s="57" t="s">
        <v>0</v>
      </c>
      <c r="BK304" s="62" t="str">
        <f t="shared" si="304"/>
        <v/>
      </c>
      <c r="BL304" s="36" t="str">
        <f t="shared" si="305"/>
        <v/>
      </c>
      <c r="BM304" s="86" t="str">
        <f t="shared" si="266"/>
        <v/>
      </c>
      <c r="BN304" s="86" t="str">
        <f t="shared" si="267"/>
        <v/>
      </c>
      <c r="BO304" s="36" t="str">
        <f t="shared" si="268"/>
        <v/>
      </c>
      <c r="BP304" s="79" t="str">
        <f t="shared" si="269"/>
        <v/>
      </c>
      <c r="BQ304" s="57" t="s">
        <v>0</v>
      </c>
      <c r="BR304" s="95" t="str">
        <f t="shared" si="270"/>
        <v/>
      </c>
      <c r="BS304" s="57" t="s">
        <v>0</v>
      </c>
      <c r="BT304" s="23" t="str">
        <f>IF(OR(BB304&lt;&gt;"NEMA",BR304&lt;&gt;""),"","SELECT '"&amp;BA304&amp;"',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4" s="57" t="s">
        <v>0</v>
      </c>
      <c r="BV304" s="172"/>
      <c r="BW304" s="172"/>
      <c r="BX304" s="172"/>
      <c r="BY304" s="57" t="s">
        <v>0</v>
      </c>
      <c r="BZ304" s="62" t="str">
        <f t="shared" si="271"/>
        <v/>
      </c>
      <c r="CA304" s="63" t="str">
        <f t="shared" si="306"/>
        <v/>
      </c>
      <c r="CB304" s="57" t="s">
        <v>0</v>
      </c>
      <c r="CC304" s="62" t="str">
        <f t="shared" si="272"/>
        <v/>
      </c>
      <c r="CD304" s="63" t="str">
        <f t="shared" si="307"/>
        <v/>
      </c>
      <c r="CE304" s="57" t="s">
        <v>0</v>
      </c>
      <c r="CF304" s="62" t="str">
        <f t="shared" si="273"/>
        <v/>
      </c>
      <c r="CG304" s="63" t="str">
        <f t="shared" si="308"/>
        <v/>
      </c>
      <c r="CH304" s="57" t="s">
        <v>0</v>
      </c>
      <c r="CI304" s="68" t="str">
        <f t="shared" si="309"/>
        <v/>
      </c>
      <c r="CJ304" s="86" t="str" cm="1">
        <f t="array" ref="CJ304">IF(CI304="","",INDEX(imePrezime_id,CI304,0))</f>
        <v/>
      </c>
      <c r="CK304" s="63" t="str">
        <f t="shared" si="274"/>
        <v/>
      </c>
      <c r="CL304" s="57" t="s">
        <v>0</v>
      </c>
      <c r="CM304" s="23" t="str">
        <f t="shared" si="275"/>
        <v/>
      </c>
      <c r="CN304" s="57" t="s">
        <v>0</v>
      </c>
      <c r="CO304" s="149"/>
      <c r="CP304" s="57" t="s">
        <v>0</v>
      </c>
      <c r="CQ304" s="62" t="str">
        <f t="shared" si="276"/>
        <v/>
      </c>
      <c r="CR304" s="86" t="str">
        <f>IF(CO304="","",MAX(CR$11:CR303)+1)</f>
        <v/>
      </c>
      <c r="CS304" s="63" t="str">
        <f t="shared" si="277"/>
        <v/>
      </c>
      <c r="CT304" s="57" t="s">
        <v>0</v>
      </c>
      <c r="CU304" s="23" t="str">
        <f t="shared" si="310"/>
        <v/>
      </c>
      <c r="CV304" s="57" t="s">
        <v>0</v>
      </c>
      <c r="CW304" s="72" t="str">
        <f>IF(AND(CG304="NEMA",CK304=""),MAX(CW$11:CW303)+1,"")</f>
        <v/>
      </c>
      <c r="CX304" t="s">
        <v>0</v>
      </c>
      <c r="CY304" s="152" t="str">
        <f t="shared" si="278"/>
        <v/>
      </c>
      <c r="CZ304" t="s">
        <v>0</v>
      </c>
      <c r="DA304" s="62" t="str">
        <f t="shared" si="279"/>
        <v/>
      </c>
      <c r="DB304" s="79" t="str">
        <f t="shared" si="280"/>
        <v/>
      </c>
      <c r="DC304" t="s">
        <v>0</v>
      </c>
      <c r="DD304" s="23" t="str">
        <f t="shared" si="311"/>
        <v/>
      </c>
      <c r="DE304" s="57" t="s">
        <v>0</v>
      </c>
      <c r="DF304" s="95" t="str">
        <f t="shared" si="281"/>
        <v/>
      </c>
      <c r="DG304" s="57" t="s">
        <v>0</v>
      </c>
      <c r="DH304" s="68" t="str">
        <f>IF(BZ304="","",MAX(DH$11:DH303)+1)</f>
        <v/>
      </c>
      <c r="DI304" s="86" t="str">
        <f t="shared" si="282"/>
        <v/>
      </c>
      <c r="DJ304" s="86" t="str">
        <f t="shared" si="312"/>
        <v/>
      </c>
      <c r="DK304" s="86" t="str">
        <f t="shared" si="283"/>
        <v/>
      </c>
      <c r="DL304" s="86" t="str">
        <f t="shared" si="284"/>
        <v/>
      </c>
      <c r="DM304" s="86" t="str">
        <f t="shared" si="285"/>
        <v/>
      </c>
      <c r="DN304" s="86" t="str">
        <f t="shared" si="313"/>
        <v/>
      </c>
      <c r="DO304" s="86"/>
      <c r="DP304" s="86"/>
      <c r="DQ304" s="86"/>
      <c r="DR304" s="63" t="e">
        <f>IF(#REF!="","",#REF!)</f>
        <v>#REF!</v>
      </c>
      <c r="DS304" s="57" t="s">
        <v>0</v>
      </c>
    </row>
    <row r="305" spans="1:123" x14ac:dyDescent="0.25">
      <c r="A305" t="s">
        <v>0</v>
      </c>
      <c r="B305" s="62" t="str">
        <f>IF(csv!E296="","",csv!S296)</f>
        <v/>
      </c>
      <c r="C305" s="36" t="s">
        <v>0</v>
      </c>
      <c r="D305" s="36" t="str">
        <f>IF(csv!E296="","",csv!E296)</f>
        <v/>
      </c>
      <c r="E305" s="36" t="str">
        <f>IF(csv!D296="","",csv!D296)</f>
        <v/>
      </c>
      <c r="F305" s="36" t="s">
        <v>0</v>
      </c>
      <c r="G305" s="86" t="str">
        <f>IF(csv!L296="","",csv!L296)</f>
        <v/>
      </c>
      <c r="H305" s="86" t="str">
        <f>IF(csv!M296="","",csv!M296)</f>
        <v/>
      </c>
      <c r="I305" s="36" t="s">
        <v>0</v>
      </c>
      <c r="J305" s="36" t="str">
        <f>IF(csv!O296="","",csv!O296)</f>
        <v/>
      </c>
      <c r="K305" s="36" t="str">
        <f>IF(csv!P296="","",csv!P296)</f>
        <v/>
      </c>
      <c r="L305" s="36" t="s">
        <v>0</v>
      </c>
      <c r="M305" s="79" t="str">
        <f>IF(csv!Q296="","",csv!Q296)</f>
        <v/>
      </c>
      <c r="N305" s="57" t="s">
        <v>0</v>
      </c>
      <c r="O305" s="62" t="str">
        <f>IF(csv!E296="","",csv!S296)</f>
        <v/>
      </c>
      <c r="P305" s="86" t="str">
        <f>IF(O305="","",IF(COUNTIF(O$11:O304,O305)=0,P304+1,P304))</f>
        <v/>
      </c>
      <c r="Q305" s="102" t="str">
        <f t="shared" si="260"/>
        <v/>
      </c>
      <c r="R305" s="103" t="str" cm="1">
        <f t="array" ref="R305">IF(S305="","",INDEX(natjecanjeStaze_naziv,MATCH(S305,natjecanjeStaze_stazaId,0)))</f>
        <v/>
      </c>
      <c r="S305" s="63" t="str">
        <f t="shared" si="261"/>
        <v/>
      </c>
      <c r="T305" s="57" t="s">
        <v>0</v>
      </c>
      <c r="U305" s="191" t="str">
        <f t="shared" si="262"/>
        <v/>
      </c>
      <c r="V305" s="57" t="s">
        <v>0</v>
      </c>
      <c r="W305" s="62" t="str">
        <f t="shared" si="286"/>
        <v/>
      </c>
      <c r="X305" s="86" t="str">
        <f t="shared" si="263"/>
        <v/>
      </c>
      <c r="Y305" s="36" t="str">
        <f t="shared" si="287"/>
        <v/>
      </c>
      <c r="Z305" s="79" t="str">
        <f>IF(Y305="","",MAX(Z$11:Z304)+1)</f>
        <v/>
      </c>
      <c r="AA305" s="57" t="s">
        <v>0</v>
      </c>
      <c r="AB305" s="149"/>
      <c r="AC305" s="57" t="s">
        <v>0</v>
      </c>
      <c r="AD305" s="23" t="str">
        <f t="shared" si="288"/>
        <v/>
      </c>
      <c r="AE305" s="57" t="s">
        <v>0</v>
      </c>
      <c r="AF305" s="191" t="str">
        <f t="shared" si="289"/>
        <v/>
      </c>
      <c r="AG305" s="57" t="s">
        <v>0</v>
      </c>
      <c r="AH305" s="62" t="str">
        <f t="shared" si="290"/>
        <v/>
      </c>
      <c r="AI305" s="36" t="str">
        <f t="shared" si="291"/>
        <v/>
      </c>
      <c r="AJ305" s="86" t="str">
        <f t="shared" si="264"/>
        <v/>
      </c>
      <c r="AK305" s="36" t="str" cm="1">
        <f t="array" ref="AK305">IF(AJ305="",""&amp;AI305,IF(AJ305="NEMA",AI305,INDEX(klub_naziv,MATCH(INDEX(klubAlias_klubId,AJ305),klub_id,0))))</f>
        <v/>
      </c>
      <c r="AL305" s="36" t="str" cm="1">
        <f t="array" ref="AL305">IFERROR(INDEX(registarNatjecatelji,CG305,4),"")</f>
        <v/>
      </c>
      <c r="AM305" s="105" t="str">
        <f t="shared" si="292"/>
        <v/>
      </c>
      <c r="AN305" s="79" t="str">
        <f t="shared" si="293"/>
        <v/>
      </c>
      <c r="AO305" s="57" t="s">
        <v>0</v>
      </c>
      <c r="AP305" s="95" t="str">
        <f>IF(AJ305&lt;&gt;"NEMA","",IF(IFERROR(MATCH(AI305,AI$11:AI304,0),0)&lt;&gt;0,"",AI305))</f>
        <v/>
      </c>
      <c r="AQ305" s="57" t="s">
        <v>0</v>
      </c>
      <c r="AR305" s="149"/>
      <c r="AS305" s="57" t="s">
        <v>0</v>
      </c>
      <c r="AT305" s="62" t="str">
        <f t="shared" si="294"/>
        <v/>
      </c>
      <c r="AU305" s="36" t="str">
        <f>IF(AT305="","",MAX(AU$11:AU304)+1)</f>
        <v/>
      </c>
      <c r="AV305" s="36" t="str">
        <f t="shared" si="295"/>
        <v/>
      </c>
      <c r="AW305" s="36" t="str">
        <f t="shared" si="296"/>
        <v/>
      </c>
      <c r="AX305" s="36" t="str">
        <f>IF(AR305="","",MAX(AX$11:AX304)+1)</f>
        <v/>
      </c>
      <c r="AY305" s="103" t="str">
        <f t="shared" si="297"/>
        <v/>
      </c>
      <c r="AZ305" s="79" t="str">
        <f t="shared" si="298"/>
        <v/>
      </c>
      <c r="BA305" s="57" t="s">
        <v>0</v>
      </c>
      <c r="BB305" s="23" t="str">
        <f t="shared" si="299"/>
        <v/>
      </c>
      <c r="BC305" s="57" t="s">
        <v>0</v>
      </c>
      <c r="BD305" s="191" t="str">
        <f t="shared" si="300"/>
        <v/>
      </c>
      <c r="BE305" s="57" t="s">
        <v>0</v>
      </c>
      <c r="BF305" s="68" t="str">
        <f t="shared" si="301"/>
        <v/>
      </c>
      <c r="BG305" s="102" t="str">
        <f t="shared" si="302"/>
        <v/>
      </c>
      <c r="BH305" s="238" t="str">
        <f t="shared" si="303"/>
        <v/>
      </c>
      <c r="BI305" s="239" t="str">
        <f t="shared" si="265"/>
        <v/>
      </c>
      <c r="BJ305" s="57" t="s">
        <v>0</v>
      </c>
      <c r="BK305" s="62" t="str">
        <f t="shared" si="304"/>
        <v/>
      </c>
      <c r="BL305" s="36" t="str">
        <f t="shared" si="305"/>
        <v/>
      </c>
      <c r="BM305" s="86" t="str">
        <f t="shared" si="266"/>
        <v/>
      </c>
      <c r="BN305" s="86" t="str">
        <f t="shared" si="267"/>
        <v/>
      </c>
      <c r="BO305" s="36" t="str">
        <f t="shared" si="268"/>
        <v/>
      </c>
      <c r="BP305" s="79" t="str">
        <f t="shared" si="269"/>
        <v/>
      </c>
      <c r="BQ305" s="57" t="s">
        <v>0</v>
      </c>
      <c r="BR305" s="95" t="str">
        <f t="shared" si="270"/>
        <v/>
      </c>
      <c r="BS305" s="57" t="s">
        <v>0</v>
      </c>
      <c r="BT305" s="23" t="str">
        <f>IF(OR(BB305&lt;&gt;"NEMA",BR305&lt;&gt;""),"","SELECT '"&amp;BA305&amp;"',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5" s="57" t="s">
        <v>0</v>
      </c>
      <c r="BV305" s="172"/>
      <c r="BW305" s="172"/>
      <c r="BX305" s="172"/>
      <c r="BY305" s="57" t="s">
        <v>0</v>
      </c>
      <c r="BZ305" s="62" t="str">
        <f t="shared" si="271"/>
        <v/>
      </c>
      <c r="CA305" s="63" t="str">
        <f t="shared" si="306"/>
        <v/>
      </c>
      <c r="CB305" s="57" t="s">
        <v>0</v>
      </c>
      <c r="CC305" s="62" t="str">
        <f t="shared" si="272"/>
        <v/>
      </c>
      <c r="CD305" s="63" t="str">
        <f t="shared" si="307"/>
        <v/>
      </c>
      <c r="CE305" s="57" t="s">
        <v>0</v>
      </c>
      <c r="CF305" s="62" t="str">
        <f t="shared" si="273"/>
        <v/>
      </c>
      <c r="CG305" s="63" t="str">
        <f t="shared" si="308"/>
        <v/>
      </c>
      <c r="CH305" s="57" t="s">
        <v>0</v>
      </c>
      <c r="CI305" s="68" t="str">
        <f t="shared" si="309"/>
        <v/>
      </c>
      <c r="CJ305" s="86" t="str" cm="1">
        <f t="array" ref="CJ305">IF(CI305="","",INDEX(imePrezime_id,CI305,0))</f>
        <v/>
      </c>
      <c r="CK305" s="63" t="str">
        <f t="shared" si="274"/>
        <v/>
      </c>
      <c r="CL305" s="57" t="s">
        <v>0</v>
      </c>
      <c r="CM305" s="23" t="str">
        <f t="shared" si="275"/>
        <v/>
      </c>
      <c r="CN305" s="57" t="s">
        <v>0</v>
      </c>
      <c r="CO305" s="149"/>
      <c r="CP305" s="57" t="s">
        <v>0</v>
      </c>
      <c r="CQ305" s="62" t="str">
        <f t="shared" si="276"/>
        <v/>
      </c>
      <c r="CR305" s="86" t="str">
        <f>IF(CO305="","",MAX(CR$11:CR304)+1)</f>
        <v/>
      </c>
      <c r="CS305" s="63" t="str">
        <f t="shared" si="277"/>
        <v/>
      </c>
      <c r="CT305" s="57" t="s">
        <v>0</v>
      </c>
      <c r="CU305" s="23" t="str">
        <f t="shared" si="310"/>
        <v/>
      </c>
      <c r="CV305" s="57" t="s">
        <v>0</v>
      </c>
      <c r="CW305" s="72" t="str">
        <f>IF(AND(CG305="NEMA",CK305=""),MAX(CW$11:CW304)+1,"")</f>
        <v/>
      </c>
      <c r="CX305" t="s">
        <v>0</v>
      </c>
      <c r="CY305" s="152" t="str">
        <f t="shared" si="278"/>
        <v/>
      </c>
      <c r="CZ305" t="s">
        <v>0</v>
      </c>
      <c r="DA305" s="62" t="str">
        <f t="shared" si="279"/>
        <v/>
      </c>
      <c r="DB305" s="79" t="str">
        <f t="shared" si="280"/>
        <v/>
      </c>
      <c r="DC305" t="s">
        <v>0</v>
      </c>
      <c r="DD305" s="23" t="str">
        <f t="shared" si="311"/>
        <v/>
      </c>
      <c r="DE305" s="57" t="s">
        <v>0</v>
      </c>
      <c r="DF305" s="95" t="str">
        <f t="shared" si="281"/>
        <v/>
      </c>
      <c r="DG305" s="57" t="s">
        <v>0</v>
      </c>
      <c r="DH305" s="68" t="str">
        <f>IF(BZ305="","",MAX(DH$11:DH304)+1)</f>
        <v/>
      </c>
      <c r="DI305" s="86" t="str">
        <f t="shared" si="282"/>
        <v/>
      </c>
      <c r="DJ305" s="86" t="str">
        <f t="shared" si="312"/>
        <v/>
      </c>
      <c r="DK305" s="86" t="str">
        <f t="shared" si="283"/>
        <v/>
      </c>
      <c r="DL305" s="86" t="str">
        <f t="shared" si="284"/>
        <v/>
      </c>
      <c r="DM305" s="86" t="str">
        <f t="shared" si="285"/>
        <v/>
      </c>
      <c r="DN305" s="86" t="str">
        <f t="shared" si="313"/>
        <v/>
      </c>
      <c r="DO305" s="86"/>
      <c r="DP305" s="86"/>
      <c r="DQ305" s="86"/>
      <c r="DR305" s="63" t="e">
        <f>IF(#REF!="","",#REF!)</f>
        <v>#REF!</v>
      </c>
      <c r="DS305" s="57" t="s">
        <v>0</v>
      </c>
    </row>
    <row r="306" spans="1:123" x14ac:dyDescent="0.25">
      <c r="A306" t="s">
        <v>0</v>
      </c>
      <c r="B306" s="62" t="str">
        <f>IF(csv!E297="","",csv!S297)</f>
        <v/>
      </c>
      <c r="C306" s="36" t="s">
        <v>0</v>
      </c>
      <c r="D306" s="36" t="str">
        <f>IF(csv!E297="","",csv!E297)</f>
        <v/>
      </c>
      <c r="E306" s="36" t="str">
        <f>IF(csv!D297="","",csv!D297)</f>
        <v/>
      </c>
      <c r="F306" s="36" t="s">
        <v>0</v>
      </c>
      <c r="G306" s="86" t="str">
        <f>IF(csv!L297="","",csv!L297)</f>
        <v/>
      </c>
      <c r="H306" s="86" t="str">
        <f>IF(csv!M297="","",csv!M297)</f>
        <v/>
      </c>
      <c r="I306" s="36" t="s">
        <v>0</v>
      </c>
      <c r="J306" s="36" t="str">
        <f>IF(csv!O297="","",csv!O297)</f>
        <v/>
      </c>
      <c r="K306" s="36" t="str">
        <f>IF(csv!P297="","",csv!P297)</f>
        <v/>
      </c>
      <c r="L306" s="36" t="s">
        <v>0</v>
      </c>
      <c r="M306" s="79" t="str">
        <f>IF(csv!Q297="","",csv!Q297)</f>
        <v/>
      </c>
      <c r="N306" s="57" t="s">
        <v>0</v>
      </c>
      <c r="O306" s="62" t="str">
        <f>IF(csv!E297="","",csv!S297)</f>
        <v/>
      </c>
      <c r="P306" s="86" t="str">
        <f>IF(O306="","",IF(COUNTIF(O$11:O305,O306)=0,P305+1,P305))</f>
        <v/>
      </c>
      <c r="Q306" s="102" t="str">
        <f t="shared" si="260"/>
        <v/>
      </c>
      <c r="R306" s="103" t="str" cm="1">
        <f t="array" ref="R306">IF(S306="","",INDEX(natjecanjeStaze_naziv,MATCH(S306,natjecanjeStaze_stazaId,0)))</f>
        <v/>
      </c>
      <c r="S306" s="63" t="str">
        <f t="shared" si="261"/>
        <v/>
      </c>
      <c r="T306" s="57" t="s">
        <v>0</v>
      </c>
      <c r="U306" s="191" t="str">
        <f t="shared" si="262"/>
        <v/>
      </c>
      <c r="V306" s="57" t="s">
        <v>0</v>
      </c>
      <c r="W306" s="62" t="str">
        <f t="shared" si="286"/>
        <v/>
      </c>
      <c r="X306" s="86" t="str">
        <f t="shared" si="263"/>
        <v/>
      </c>
      <c r="Y306" s="36" t="str">
        <f t="shared" si="287"/>
        <v/>
      </c>
      <c r="Z306" s="79" t="str">
        <f>IF(Y306="","",MAX(Z$11:Z305)+1)</f>
        <v/>
      </c>
      <c r="AA306" s="57" t="s">
        <v>0</v>
      </c>
      <c r="AB306" s="149"/>
      <c r="AC306" s="57" t="s">
        <v>0</v>
      </c>
      <c r="AD306" s="23" t="str">
        <f t="shared" si="288"/>
        <v/>
      </c>
      <c r="AE306" s="57" t="s">
        <v>0</v>
      </c>
      <c r="AF306" s="191" t="str">
        <f t="shared" si="289"/>
        <v/>
      </c>
      <c r="AG306" s="57" t="s">
        <v>0</v>
      </c>
      <c r="AH306" s="62" t="str">
        <f t="shared" si="290"/>
        <v/>
      </c>
      <c r="AI306" s="36" t="str">
        <f t="shared" si="291"/>
        <v/>
      </c>
      <c r="AJ306" s="86" t="str">
        <f t="shared" si="264"/>
        <v/>
      </c>
      <c r="AK306" s="36" t="str" cm="1">
        <f t="array" ref="AK306">IF(AJ306="",""&amp;AI306,IF(AJ306="NEMA",AI306,INDEX(klub_naziv,MATCH(INDEX(klubAlias_klubId,AJ306),klub_id,0))))</f>
        <v/>
      </c>
      <c r="AL306" s="36" t="str" cm="1">
        <f t="array" ref="AL306">IFERROR(INDEX(registarNatjecatelji,CG306,4),"")</f>
        <v/>
      </c>
      <c r="AM306" s="105" t="str">
        <f t="shared" si="292"/>
        <v/>
      </c>
      <c r="AN306" s="79" t="str">
        <f t="shared" si="293"/>
        <v/>
      </c>
      <c r="AO306" s="57" t="s">
        <v>0</v>
      </c>
      <c r="AP306" s="95" t="str">
        <f>IF(AJ306&lt;&gt;"NEMA","",IF(IFERROR(MATCH(AI306,AI$11:AI305,0),0)&lt;&gt;0,"",AI306))</f>
        <v/>
      </c>
      <c r="AQ306" s="57" t="s">
        <v>0</v>
      </c>
      <c r="AR306" s="149"/>
      <c r="AS306" s="57" t="s">
        <v>0</v>
      </c>
      <c r="AT306" s="62" t="str">
        <f t="shared" si="294"/>
        <v/>
      </c>
      <c r="AU306" s="36" t="str">
        <f>IF(AT306="","",MAX(AU$11:AU305)+1)</f>
        <v/>
      </c>
      <c r="AV306" s="36" t="str">
        <f t="shared" si="295"/>
        <v/>
      </c>
      <c r="AW306" s="36" t="str">
        <f t="shared" si="296"/>
        <v/>
      </c>
      <c r="AX306" s="36" t="str">
        <f>IF(AR306="","",MAX(AX$11:AX305)+1)</f>
        <v/>
      </c>
      <c r="AY306" s="103" t="str">
        <f t="shared" si="297"/>
        <v/>
      </c>
      <c r="AZ306" s="79" t="str">
        <f t="shared" si="298"/>
        <v/>
      </c>
      <c r="BA306" s="57" t="s">
        <v>0</v>
      </c>
      <c r="BB306" s="23" t="str">
        <f t="shared" si="299"/>
        <v/>
      </c>
      <c r="BC306" s="57" t="s">
        <v>0</v>
      </c>
      <c r="BD306" s="191" t="str">
        <f t="shared" si="300"/>
        <v/>
      </c>
      <c r="BE306" s="57" t="s">
        <v>0</v>
      </c>
      <c r="BF306" s="68" t="str">
        <f t="shared" si="301"/>
        <v/>
      </c>
      <c r="BG306" s="102" t="str">
        <f t="shared" si="302"/>
        <v/>
      </c>
      <c r="BH306" s="238" t="str">
        <f t="shared" si="303"/>
        <v/>
      </c>
      <c r="BI306" s="239" t="str">
        <f t="shared" si="265"/>
        <v/>
      </c>
      <c r="BJ306" s="57" t="s">
        <v>0</v>
      </c>
      <c r="BK306" s="62" t="str">
        <f t="shared" si="304"/>
        <v/>
      </c>
      <c r="BL306" s="36" t="str">
        <f t="shared" si="305"/>
        <v/>
      </c>
      <c r="BM306" s="86" t="str">
        <f t="shared" si="266"/>
        <v/>
      </c>
      <c r="BN306" s="86" t="str">
        <f t="shared" si="267"/>
        <v/>
      </c>
      <c r="BO306" s="36" t="str">
        <f t="shared" si="268"/>
        <v/>
      </c>
      <c r="BP306" s="79" t="str">
        <f t="shared" si="269"/>
        <v/>
      </c>
      <c r="BQ306" s="57" t="s">
        <v>0</v>
      </c>
      <c r="BR306" s="95" t="str">
        <f t="shared" si="270"/>
        <v/>
      </c>
      <c r="BS306" s="57" t="s">
        <v>0</v>
      </c>
      <c r="BT306" s="23" t="str">
        <f>IF(OR(BB306&lt;&gt;"NEMA",BR306&lt;&gt;""),"","SELECT '"&amp;BA306&amp;"',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6" s="57" t="s">
        <v>0</v>
      </c>
      <c r="BV306" s="172"/>
      <c r="BW306" s="172"/>
      <c r="BX306" s="172"/>
      <c r="BY306" s="57" t="s">
        <v>0</v>
      </c>
      <c r="BZ306" s="62" t="str">
        <f t="shared" si="271"/>
        <v/>
      </c>
      <c r="CA306" s="63" t="str">
        <f t="shared" si="306"/>
        <v/>
      </c>
      <c r="CB306" s="57" t="s">
        <v>0</v>
      </c>
      <c r="CC306" s="62" t="str">
        <f t="shared" si="272"/>
        <v/>
      </c>
      <c r="CD306" s="63" t="str">
        <f t="shared" si="307"/>
        <v/>
      </c>
      <c r="CE306" s="57" t="s">
        <v>0</v>
      </c>
      <c r="CF306" s="62" t="str">
        <f t="shared" si="273"/>
        <v/>
      </c>
      <c r="CG306" s="63" t="str">
        <f t="shared" si="308"/>
        <v/>
      </c>
      <c r="CH306" s="57" t="s">
        <v>0</v>
      </c>
      <c r="CI306" s="68" t="str">
        <f t="shared" si="309"/>
        <v/>
      </c>
      <c r="CJ306" s="86" t="str" cm="1">
        <f t="array" ref="CJ306">IF(CI306="","",INDEX(imePrezime_id,CI306,0))</f>
        <v/>
      </c>
      <c r="CK306" s="63" t="str">
        <f t="shared" si="274"/>
        <v/>
      </c>
      <c r="CL306" s="57" t="s">
        <v>0</v>
      </c>
      <c r="CM306" s="23" t="str">
        <f t="shared" si="275"/>
        <v/>
      </c>
      <c r="CN306" s="57" t="s">
        <v>0</v>
      </c>
      <c r="CO306" s="149"/>
      <c r="CP306" s="57" t="s">
        <v>0</v>
      </c>
      <c r="CQ306" s="62" t="str">
        <f t="shared" si="276"/>
        <v/>
      </c>
      <c r="CR306" s="86" t="str">
        <f>IF(CO306="","",MAX(CR$11:CR305)+1)</f>
        <v/>
      </c>
      <c r="CS306" s="63" t="str">
        <f t="shared" si="277"/>
        <v/>
      </c>
      <c r="CT306" s="57" t="s">
        <v>0</v>
      </c>
      <c r="CU306" s="23" t="str">
        <f t="shared" si="310"/>
        <v/>
      </c>
      <c r="CV306" s="57" t="s">
        <v>0</v>
      </c>
      <c r="CW306" s="72" t="str">
        <f>IF(AND(CG306="NEMA",CK306=""),MAX(CW$11:CW305)+1,"")</f>
        <v/>
      </c>
      <c r="CX306" t="s">
        <v>0</v>
      </c>
      <c r="CY306" s="152" t="str">
        <f t="shared" si="278"/>
        <v/>
      </c>
      <c r="CZ306" t="s">
        <v>0</v>
      </c>
      <c r="DA306" s="62" t="str">
        <f t="shared" si="279"/>
        <v/>
      </c>
      <c r="DB306" s="79" t="str">
        <f t="shared" si="280"/>
        <v/>
      </c>
      <c r="DC306" t="s">
        <v>0</v>
      </c>
      <c r="DD306" s="23" t="str">
        <f t="shared" si="311"/>
        <v/>
      </c>
      <c r="DE306" s="57" t="s">
        <v>0</v>
      </c>
      <c r="DF306" s="95" t="str">
        <f t="shared" si="281"/>
        <v/>
      </c>
      <c r="DG306" s="57" t="s">
        <v>0</v>
      </c>
      <c r="DH306" s="68" t="str">
        <f>IF(BZ306="","",MAX(DH$11:DH305)+1)</f>
        <v/>
      </c>
      <c r="DI306" s="86" t="str">
        <f t="shared" si="282"/>
        <v/>
      </c>
      <c r="DJ306" s="86" t="str">
        <f t="shared" si="312"/>
        <v/>
      </c>
      <c r="DK306" s="86" t="str">
        <f t="shared" si="283"/>
        <v/>
      </c>
      <c r="DL306" s="86" t="str">
        <f t="shared" si="284"/>
        <v/>
      </c>
      <c r="DM306" s="86" t="str">
        <f t="shared" si="285"/>
        <v/>
      </c>
      <c r="DN306" s="86" t="str">
        <f t="shared" si="313"/>
        <v/>
      </c>
      <c r="DO306" s="86"/>
      <c r="DP306" s="86"/>
      <c r="DQ306" s="86"/>
      <c r="DR306" s="63" t="e">
        <f>IF(#REF!="","",#REF!)</f>
        <v>#REF!</v>
      </c>
      <c r="DS306" s="57" t="s">
        <v>0</v>
      </c>
    </row>
    <row r="307" spans="1:123" x14ac:dyDescent="0.25">
      <c r="A307" t="s">
        <v>0</v>
      </c>
      <c r="B307" s="62" t="str">
        <f>IF(csv!E298="","",csv!S298)</f>
        <v/>
      </c>
      <c r="C307" s="36" t="s">
        <v>0</v>
      </c>
      <c r="D307" s="36" t="str">
        <f>IF(csv!E298="","",csv!E298)</f>
        <v/>
      </c>
      <c r="E307" s="36" t="str">
        <f>IF(csv!D298="","",csv!D298)</f>
        <v/>
      </c>
      <c r="F307" s="36" t="s">
        <v>0</v>
      </c>
      <c r="G307" s="86" t="str">
        <f>IF(csv!L298="","",csv!L298)</f>
        <v/>
      </c>
      <c r="H307" s="86" t="str">
        <f>IF(csv!M298="","",csv!M298)</f>
        <v/>
      </c>
      <c r="I307" s="36" t="s">
        <v>0</v>
      </c>
      <c r="J307" s="36" t="str">
        <f>IF(csv!O298="","",csv!O298)</f>
        <v/>
      </c>
      <c r="K307" s="36" t="str">
        <f>IF(csv!P298="","",csv!P298)</f>
        <v/>
      </c>
      <c r="L307" s="36" t="s">
        <v>0</v>
      </c>
      <c r="M307" s="79" t="str">
        <f>IF(csv!Q298="","",csv!Q298)</f>
        <v/>
      </c>
      <c r="N307" s="57" t="s">
        <v>0</v>
      </c>
      <c r="O307" s="62" t="str">
        <f>IF(csv!E298="","",csv!S298)</f>
        <v/>
      </c>
      <c r="P307" s="86" t="str">
        <f>IF(O307="","",IF(COUNTIF(O$11:O306,O307)=0,P306+1,P306))</f>
        <v/>
      </c>
      <c r="Q307" s="102" t="str">
        <f t="shared" si="260"/>
        <v/>
      </c>
      <c r="R307" s="103" t="str" cm="1">
        <f t="array" ref="R307">IF(S307="","",INDEX(natjecanjeStaze_naziv,MATCH(S307,natjecanjeStaze_stazaId,0)))</f>
        <v/>
      </c>
      <c r="S307" s="63" t="str">
        <f t="shared" si="261"/>
        <v/>
      </c>
      <c r="T307" s="57" t="s">
        <v>0</v>
      </c>
      <c r="U307" s="191" t="str">
        <f t="shared" si="262"/>
        <v/>
      </c>
      <c r="V307" s="57" t="s">
        <v>0</v>
      </c>
      <c r="W307" s="62" t="str">
        <f t="shared" si="286"/>
        <v/>
      </c>
      <c r="X307" s="86" t="str">
        <f t="shared" si="263"/>
        <v/>
      </c>
      <c r="Y307" s="36" t="str">
        <f t="shared" si="287"/>
        <v/>
      </c>
      <c r="Z307" s="79" t="str">
        <f>IF(Y307="","",MAX(Z$11:Z306)+1)</f>
        <v/>
      </c>
      <c r="AA307" s="57" t="s">
        <v>0</v>
      </c>
      <c r="AB307" s="149"/>
      <c r="AC307" s="57" t="s">
        <v>0</v>
      </c>
      <c r="AD307" s="23" t="str">
        <f t="shared" si="288"/>
        <v/>
      </c>
      <c r="AE307" s="57" t="s">
        <v>0</v>
      </c>
      <c r="AF307" s="191" t="str">
        <f t="shared" si="289"/>
        <v/>
      </c>
      <c r="AG307" s="57" t="s">
        <v>0</v>
      </c>
      <c r="AH307" s="62" t="str">
        <f t="shared" si="290"/>
        <v/>
      </c>
      <c r="AI307" s="36" t="str">
        <f t="shared" si="291"/>
        <v/>
      </c>
      <c r="AJ307" s="86" t="str">
        <f t="shared" si="264"/>
        <v/>
      </c>
      <c r="AK307" s="36" t="str" cm="1">
        <f t="array" ref="AK307">IF(AJ307="",""&amp;AI307,IF(AJ307="NEMA",AI307,INDEX(klub_naziv,MATCH(INDEX(klubAlias_klubId,AJ307),klub_id,0))))</f>
        <v/>
      </c>
      <c r="AL307" s="36" t="str" cm="1">
        <f t="array" ref="AL307">IFERROR(INDEX(registarNatjecatelji,CG307,4),"")</f>
        <v/>
      </c>
      <c r="AM307" s="105" t="str">
        <f t="shared" si="292"/>
        <v/>
      </c>
      <c r="AN307" s="79" t="str">
        <f t="shared" si="293"/>
        <v/>
      </c>
      <c r="AO307" s="57" t="s">
        <v>0</v>
      </c>
      <c r="AP307" s="95" t="str">
        <f>IF(AJ307&lt;&gt;"NEMA","",IF(IFERROR(MATCH(AI307,AI$11:AI306,0),0)&lt;&gt;0,"",AI307))</f>
        <v/>
      </c>
      <c r="AQ307" s="57" t="s">
        <v>0</v>
      </c>
      <c r="AR307" s="149"/>
      <c r="AS307" s="57" t="s">
        <v>0</v>
      </c>
      <c r="AT307" s="62" t="str">
        <f t="shared" si="294"/>
        <v/>
      </c>
      <c r="AU307" s="36" t="str">
        <f>IF(AT307="","",MAX(AU$11:AU306)+1)</f>
        <v/>
      </c>
      <c r="AV307" s="36" t="str">
        <f t="shared" si="295"/>
        <v/>
      </c>
      <c r="AW307" s="36" t="str">
        <f t="shared" si="296"/>
        <v/>
      </c>
      <c r="AX307" s="36" t="str">
        <f>IF(AR307="","",MAX(AX$11:AX306)+1)</f>
        <v/>
      </c>
      <c r="AY307" s="103" t="str">
        <f t="shared" si="297"/>
        <v/>
      </c>
      <c r="AZ307" s="79" t="str">
        <f t="shared" si="298"/>
        <v/>
      </c>
      <c r="BA307" s="57" t="s">
        <v>0</v>
      </c>
      <c r="BB307" s="23" t="str">
        <f t="shared" si="299"/>
        <v/>
      </c>
      <c r="BC307" s="57" t="s">
        <v>0</v>
      </c>
      <c r="BD307" s="191" t="str">
        <f t="shared" si="300"/>
        <v/>
      </c>
      <c r="BE307" s="57" t="s">
        <v>0</v>
      </c>
      <c r="BF307" s="68" t="str">
        <f t="shared" si="301"/>
        <v/>
      </c>
      <c r="BG307" s="102" t="str">
        <f t="shared" si="302"/>
        <v/>
      </c>
      <c r="BH307" s="238" t="str">
        <f t="shared" si="303"/>
        <v/>
      </c>
      <c r="BI307" s="239" t="str">
        <f t="shared" si="265"/>
        <v/>
      </c>
      <c r="BJ307" s="57" t="s">
        <v>0</v>
      </c>
      <c r="BK307" s="62" t="str">
        <f t="shared" si="304"/>
        <v/>
      </c>
      <c r="BL307" s="36" t="str">
        <f t="shared" si="305"/>
        <v/>
      </c>
      <c r="BM307" s="86" t="str">
        <f t="shared" si="266"/>
        <v/>
      </c>
      <c r="BN307" s="86" t="str">
        <f t="shared" si="267"/>
        <v/>
      </c>
      <c r="BO307" s="36" t="str">
        <f t="shared" si="268"/>
        <v/>
      </c>
      <c r="BP307" s="79" t="str">
        <f t="shared" si="269"/>
        <v/>
      </c>
      <c r="BQ307" s="57" t="s">
        <v>0</v>
      </c>
      <c r="BR307" s="95" t="str">
        <f t="shared" si="270"/>
        <v/>
      </c>
      <c r="BS307" s="57" t="s">
        <v>0</v>
      </c>
      <c r="BT307" s="23" t="str">
        <f>IF(OR(BB307&lt;&gt;"NEMA",BR307&lt;&gt;""),"","SELECT '"&amp;BA307&amp;"',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7" s="57" t="s">
        <v>0</v>
      </c>
      <c r="BV307" s="172"/>
      <c r="BW307" s="172"/>
      <c r="BX307" s="172"/>
      <c r="BY307" s="57" t="s">
        <v>0</v>
      </c>
      <c r="BZ307" s="62" t="str">
        <f t="shared" si="271"/>
        <v/>
      </c>
      <c r="CA307" s="63" t="str">
        <f t="shared" si="306"/>
        <v/>
      </c>
      <c r="CB307" s="57" t="s">
        <v>0</v>
      </c>
      <c r="CC307" s="62" t="str">
        <f t="shared" si="272"/>
        <v/>
      </c>
      <c r="CD307" s="63" t="str">
        <f t="shared" si="307"/>
        <v/>
      </c>
      <c r="CE307" s="57" t="s">
        <v>0</v>
      </c>
      <c r="CF307" s="62" t="str">
        <f t="shared" si="273"/>
        <v/>
      </c>
      <c r="CG307" s="63" t="str">
        <f t="shared" si="308"/>
        <v/>
      </c>
      <c r="CH307" s="57" t="s">
        <v>0</v>
      </c>
      <c r="CI307" s="68" t="str">
        <f t="shared" si="309"/>
        <v/>
      </c>
      <c r="CJ307" s="86" t="str" cm="1">
        <f t="array" ref="CJ307">IF(CI307="","",INDEX(imePrezime_id,CI307,0))</f>
        <v/>
      </c>
      <c r="CK307" s="63" t="str">
        <f t="shared" si="274"/>
        <v/>
      </c>
      <c r="CL307" s="57" t="s">
        <v>0</v>
      </c>
      <c r="CM307" s="23" t="str">
        <f t="shared" si="275"/>
        <v/>
      </c>
      <c r="CN307" s="57" t="s">
        <v>0</v>
      </c>
      <c r="CO307" s="149"/>
      <c r="CP307" s="57" t="s">
        <v>0</v>
      </c>
      <c r="CQ307" s="62" t="str">
        <f t="shared" si="276"/>
        <v/>
      </c>
      <c r="CR307" s="86" t="str">
        <f>IF(CO307="","",MAX(CR$11:CR306)+1)</f>
        <v/>
      </c>
      <c r="CS307" s="63" t="str">
        <f t="shared" si="277"/>
        <v/>
      </c>
      <c r="CT307" s="57" t="s">
        <v>0</v>
      </c>
      <c r="CU307" s="23" t="str">
        <f t="shared" si="310"/>
        <v/>
      </c>
      <c r="CV307" s="57" t="s">
        <v>0</v>
      </c>
      <c r="CW307" s="72" t="str">
        <f>IF(AND(CG307="NEMA",CK307=""),MAX(CW$11:CW306)+1,"")</f>
        <v/>
      </c>
      <c r="CX307" t="s">
        <v>0</v>
      </c>
      <c r="CY307" s="152" t="str">
        <f t="shared" si="278"/>
        <v/>
      </c>
      <c r="CZ307" t="s">
        <v>0</v>
      </c>
      <c r="DA307" s="62" t="str">
        <f t="shared" si="279"/>
        <v/>
      </c>
      <c r="DB307" s="79" t="str">
        <f t="shared" si="280"/>
        <v/>
      </c>
      <c r="DC307" t="s">
        <v>0</v>
      </c>
      <c r="DD307" s="23" t="str">
        <f t="shared" si="311"/>
        <v/>
      </c>
      <c r="DE307" s="57" t="s">
        <v>0</v>
      </c>
      <c r="DF307" s="95" t="str">
        <f t="shared" si="281"/>
        <v/>
      </c>
      <c r="DG307" s="57" t="s">
        <v>0</v>
      </c>
      <c r="DH307" s="68" t="str">
        <f>IF(BZ307="","",MAX(DH$11:DH306)+1)</f>
        <v/>
      </c>
      <c r="DI307" s="86" t="str">
        <f t="shared" si="282"/>
        <v/>
      </c>
      <c r="DJ307" s="86" t="str">
        <f t="shared" si="312"/>
        <v/>
      </c>
      <c r="DK307" s="86" t="str">
        <f t="shared" si="283"/>
        <v/>
      </c>
      <c r="DL307" s="86" t="str">
        <f t="shared" si="284"/>
        <v/>
      </c>
      <c r="DM307" s="86" t="str">
        <f t="shared" si="285"/>
        <v/>
      </c>
      <c r="DN307" s="86" t="str">
        <f t="shared" si="313"/>
        <v/>
      </c>
      <c r="DO307" s="86"/>
      <c r="DP307" s="86"/>
      <c r="DQ307" s="86"/>
      <c r="DR307" s="63" t="e">
        <f>IF(#REF!="","",#REF!)</f>
        <v>#REF!</v>
      </c>
      <c r="DS307" s="57" t="s">
        <v>0</v>
      </c>
    </row>
    <row r="308" spans="1:123" x14ac:dyDescent="0.25">
      <c r="A308" t="s">
        <v>0</v>
      </c>
      <c r="B308" s="62" t="str">
        <f>IF(csv!E299="","",csv!S299)</f>
        <v/>
      </c>
      <c r="C308" s="36" t="s">
        <v>0</v>
      </c>
      <c r="D308" s="36" t="str">
        <f>IF(csv!E299="","",csv!E299)</f>
        <v/>
      </c>
      <c r="E308" s="36" t="str">
        <f>IF(csv!D299="","",csv!D299)</f>
        <v/>
      </c>
      <c r="F308" s="36" t="s">
        <v>0</v>
      </c>
      <c r="G308" s="86" t="str">
        <f>IF(csv!L299="","",csv!L299)</f>
        <v/>
      </c>
      <c r="H308" s="86" t="str">
        <f>IF(csv!M299="","",csv!M299)</f>
        <v/>
      </c>
      <c r="I308" s="36" t="s">
        <v>0</v>
      </c>
      <c r="J308" s="36" t="str">
        <f>IF(csv!O299="","",csv!O299)</f>
        <v/>
      </c>
      <c r="K308" s="36" t="str">
        <f>IF(csv!P299="","",csv!P299)</f>
        <v/>
      </c>
      <c r="L308" s="36" t="s">
        <v>0</v>
      </c>
      <c r="M308" s="79" t="str">
        <f>IF(csv!Q299="","",csv!Q299)</f>
        <v/>
      </c>
      <c r="N308" s="57" t="s">
        <v>0</v>
      </c>
      <c r="O308" s="62" t="str">
        <f>IF(csv!E299="","",csv!S299)</f>
        <v/>
      </c>
      <c r="P308" s="86" t="str">
        <f>IF(O308="","",IF(COUNTIF(O$11:O307,O308)=0,P307+1,P307))</f>
        <v/>
      </c>
      <c r="Q308" s="102" t="str">
        <f t="shared" si="260"/>
        <v/>
      </c>
      <c r="R308" s="103" t="str" cm="1">
        <f t="array" ref="R308">IF(S308="","",INDEX(natjecanjeStaze_naziv,MATCH(S308,natjecanjeStaze_stazaId,0)))</f>
        <v/>
      </c>
      <c r="S308" s="63" t="str">
        <f t="shared" si="261"/>
        <v/>
      </c>
      <c r="T308" s="57" t="s">
        <v>0</v>
      </c>
      <c r="U308" s="191" t="str">
        <f t="shared" si="262"/>
        <v/>
      </c>
      <c r="V308" s="57" t="s">
        <v>0</v>
      </c>
      <c r="W308" s="62" t="str">
        <f t="shared" si="286"/>
        <v/>
      </c>
      <c r="X308" s="86" t="str">
        <f t="shared" si="263"/>
        <v/>
      </c>
      <c r="Y308" s="36" t="str">
        <f t="shared" si="287"/>
        <v/>
      </c>
      <c r="Z308" s="79" t="str">
        <f>IF(Y308="","",MAX(Z$11:Z307)+1)</f>
        <v/>
      </c>
      <c r="AA308" s="57" t="s">
        <v>0</v>
      </c>
      <c r="AB308" s="149"/>
      <c r="AC308" s="57" t="s">
        <v>0</v>
      </c>
      <c r="AD308" s="23" t="str">
        <f t="shared" si="288"/>
        <v/>
      </c>
      <c r="AE308" s="57" t="s">
        <v>0</v>
      </c>
      <c r="AF308" s="191" t="str">
        <f t="shared" si="289"/>
        <v/>
      </c>
      <c r="AG308" s="57" t="s">
        <v>0</v>
      </c>
      <c r="AH308" s="62" t="str">
        <f t="shared" si="290"/>
        <v/>
      </c>
      <c r="AI308" s="36" t="str">
        <f t="shared" si="291"/>
        <v/>
      </c>
      <c r="AJ308" s="86" t="str">
        <f t="shared" si="264"/>
        <v/>
      </c>
      <c r="AK308" s="36" t="str" cm="1">
        <f t="array" ref="AK308">IF(AJ308="",""&amp;AI308,IF(AJ308="NEMA",AI308,INDEX(klub_naziv,MATCH(INDEX(klubAlias_klubId,AJ308),klub_id,0))))</f>
        <v/>
      </c>
      <c r="AL308" s="36" t="str" cm="1">
        <f t="array" ref="AL308">IFERROR(INDEX(registarNatjecatelji,CG308,4),"")</f>
        <v/>
      </c>
      <c r="AM308" s="105" t="str">
        <f t="shared" si="292"/>
        <v/>
      </c>
      <c r="AN308" s="79" t="str">
        <f t="shared" si="293"/>
        <v/>
      </c>
      <c r="AO308" s="57" t="s">
        <v>0</v>
      </c>
      <c r="AP308" s="95" t="str">
        <f>IF(AJ308&lt;&gt;"NEMA","",IF(IFERROR(MATCH(AI308,AI$11:AI307,0),0)&lt;&gt;0,"",AI308))</f>
        <v/>
      </c>
      <c r="AQ308" s="57" t="s">
        <v>0</v>
      </c>
      <c r="AR308" s="149"/>
      <c r="AS308" s="57" t="s">
        <v>0</v>
      </c>
      <c r="AT308" s="62" t="str">
        <f t="shared" si="294"/>
        <v/>
      </c>
      <c r="AU308" s="36" t="str">
        <f>IF(AT308="","",MAX(AU$11:AU307)+1)</f>
        <v/>
      </c>
      <c r="AV308" s="36" t="str">
        <f t="shared" si="295"/>
        <v/>
      </c>
      <c r="AW308" s="36" t="str">
        <f t="shared" si="296"/>
        <v/>
      </c>
      <c r="AX308" s="36" t="str">
        <f>IF(AR308="","",MAX(AX$11:AX307)+1)</f>
        <v/>
      </c>
      <c r="AY308" s="103" t="str">
        <f t="shared" si="297"/>
        <v/>
      </c>
      <c r="AZ308" s="79" t="str">
        <f t="shared" si="298"/>
        <v/>
      </c>
      <c r="BA308" s="57" t="s">
        <v>0</v>
      </c>
      <c r="BB308" s="23" t="str">
        <f t="shared" si="299"/>
        <v/>
      </c>
      <c r="BC308" s="57" t="s">
        <v>0</v>
      </c>
      <c r="BD308" s="191" t="str">
        <f t="shared" si="300"/>
        <v/>
      </c>
      <c r="BE308" s="57" t="s">
        <v>0</v>
      </c>
      <c r="BF308" s="68" t="str">
        <f t="shared" si="301"/>
        <v/>
      </c>
      <c r="BG308" s="102" t="str">
        <f t="shared" si="302"/>
        <v/>
      </c>
      <c r="BH308" s="238" t="str">
        <f t="shared" si="303"/>
        <v/>
      </c>
      <c r="BI308" s="239" t="str">
        <f t="shared" si="265"/>
        <v/>
      </c>
      <c r="BJ308" s="57" t="s">
        <v>0</v>
      </c>
      <c r="BK308" s="62" t="str">
        <f t="shared" si="304"/>
        <v/>
      </c>
      <c r="BL308" s="36" t="str">
        <f t="shared" si="305"/>
        <v/>
      </c>
      <c r="BM308" s="86" t="str">
        <f t="shared" si="266"/>
        <v/>
      </c>
      <c r="BN308" s="86" t="str">
        <f t="shared" si="267"/>
        <v/>
      </c>
      <c r="BO308" s="36" t="str">
        <f t="shared" si="268"/>
        <v/>
      </c>
      <c r="BP308" s="79" t="str">
        <f t="shared" si="269"/>
        <v/>
      </c>
      <c r="BQ308" s="57" t="s">
        <v>0</v>
      </c>
      <c r="BR308" s="95" t="str">
        <f t="shared" si="270"/>
        <v/>
      </c>
      <c r="BS308" s="57" t="s">
        <v>0</v>
      </c>
      <c r="BT308" s="23" t="str">
        <f>IF(OR(BB308&lt;&gt;"NEMA",BR308&lt;&gt;""),"","SELECT '"&amp;BA308&amp;"',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8" s="57" t="s">
        <v>0</v>
      </c>
      <c r="BV308" s="172"/>
      <c r="BW308" s="172"/>
      <c r="BX308" s="172"/>
      <c r="BY308" s="57" t="s">
        <v>0</v>
      </c>
      <c r="BZ308" s="62" t="str">
        <f t="shared" si="271"/>
        <v/>
      </c>
      <c r="CA308" s="63" t="str">
        <f t="shared" si="306"/>
        <v/>
      </c>
      <c r="CB308" s="57" t="s">
        <v>0</v>
      </c>
      <c r="CC308" s="62" t="str">
        <f t="shared" si="272"/>
        <v/>
      </c>
      <c r="CD308" s="63" t="str">
        <f t="shared" si="307"/>
        <v/>
      </c>
      <c r="CE308" s="57" t="s">
        <v>0</v>
      </c>
      <c r="CF308" s="62" t="str">
        <f t="shared" si="273"/>
        <v/>
      </c>
      <c r="CG308" s="63" t="str">
        <f t="shared" si="308"/>
        <v/>
      </c>
      <c r="CH308" s="57" t="s">
        <v>0</v>
      </c>
      <c r="CI308" s="68" t="str">
        <f t="shared" si="309"/>
        <v/>
      </c>
      <c r="CJ308" s="86" t="str" cm="1">
        <f t="array" ref="CJ308">IF(CI308="","",INDEX(imePrezime_id,CI308,0))</f>
        <v/>
      </c>
      <c r="CK308" s="63" t="str">
        <f t="shared" si="274"/>
        <v/>
      </c>
      <c r="CL308" s="57" t="s">
        <v>0</v>
      </c>
      <c r="CM308" s="23" t="str">
        <f t="shared" si="275"/>
        <v/>
      </c>
      <c r="CN308" s="57" t="s">
        <v>0</v>
      </c>
      <c r="CO308" s="149"/>
      <c r="CP308" s="57" t="s">
        <v>0</v>
      </c>
      <c r="CQ308" s="62" t="str">
        <f t="shared" si="276"/>
        <v/>
      </c>
      <c r="CR308" s="86" t="str">
        <f>IF(CO308="","",MAX(CR$11:CR307)+1)</f>
        <v/>
      </c>
      <c r="CS308" s="63" t="str">
        <f t="shared" si="277"/>
        <v/>
      </c>
      <c r="CT308" s="57" t="s">
        <v>0</v>
      </c>
      <c r="CU308" s="23" t="str">
        <f t="shared" si="310"/>
        <v/>
      </c>
      <c r="CV308" s="57" t="s">
        <v>0</v>
      </c>
      <c r="CW308" s="72" t="str">
        <f>IF(AND(CG308="NEMA",CK308=""),MAX(CW$11:CW307)+1,"")</f>
        <v/>
      </c>
      <c r="CX308" t="s">
        <v>0</v>
      </c>
      <c r="CY308" s="152" t="str">
        <f t="shared" si="278"/>
        <v/>
      </c>
      <c r="CZ308" t="s">
        <v>0</v>
      </c>
      <c r="DA308" s="62" t="str">
        <f t="shared" si="279"/>
        <v/>
      </c>
      <c r="DB308" s="79" t="str">
        <f t="shared" si="280"/>
        <v/>
      </c>
      <c r="DC308" t="s">
        <v>0</v>
      </c>
      <c r="DD308" s="23" t="str">
        <f t="shared" si="311"/>
        <v/>
      </c>
      <c r="DE308" s="57" t="s">
        <v>0</v>
      </c>
      <c r="DF308" s="95" t="str">
        <f t="shared" si="281"/>
        <v/>
      </c>
      <c r="DG308" s="57" t="s">
        <v>0</v>
      </c>
      <c r="DH308" s="68" t="str">
        <f>IF(BZ308="","",MAX(DH$11:DH307)+1)</f>
        <v/>
      </c>
      <c r="DI308" s="86" t="str">
        <f t="shared" si="282"/>
        <v/>
      </c>
      <c r="DJ308" s="86" t="str">
        <f t="shared" si="312"/>
        <v/>
      </c>
      <c r="DK308" s="86" t="str">
        <f t="shared" si="283"/>
        <v/>
      </c>
      <c r="DL308" s="86" t="str">
        <f t="shared" si="284"/>
        <v/>
      </c>
      <c r="DM308" s="86" t="str">
        <f t="shared" si="285"/>
        <v/>
      </c>
      <c r="DN308" s="86" t="str">
        <f t="shared" si="313"/>
        <v/>
      </c>
      <c r="DO308" s="86"/>
      <c r="DP308" s="86"/>
      <c r="DQ308" s="86"/>
      <c r="DR308" s="63" t="e">
        <f>IF(#REF!="","",#REF!)</f>
        <v>#REF!</v>
      </c>
      <c r="DS308" s="57" t="s">
        <v>0</v>
      </c>
    </row>
    <row r="309" spans="1:123" x14ac:dyDescent="0.25">
      <c r="A309" t="s">
        <v>0</v>
      </c>
      <c r="B309" s="62" t="str">
        <f>IF(csv!E300="","",csv!S300)</f>
        <v/>
      </c>
      <c r="C309" s="36" t="s">
        <v>0</v>
      </c>
      <c r="D309" s="36" t="str">
        <f>IF(csv!E300="","",csv!E300)</f>
        <v/>
      </c>
      <c r="E309" s="36" t="str">
        <f>IF(csv!D300="","",csv!D300)</f>
        <v/>
      </c>
      <c r="F309" s="36" t="s">
        <v>0</v>
      </c>
      <c r="G309" s="86" t="str">
        <f>IF(csv!L300="","",csv!L300)</f>
        <v/>
      </c>
      <c r="H309" s="86" t="str">
        <f>IF(csv!M300="","",csv!M300)</f>
        <v/>
      </c>
      <c r="I309" s="36" t="s">
        <v>0</v>
      </c>
      <c r="J309" s="36" t="str">
        <f>IF(csv!O300="","",csv!O300)</f>
        <v/>
      </c>
      <c r="K309" s="36" t="str">
        <f>IF(csv!P300="","",csv!P300)</f>
        <v/>
      </c>
      <c r="L309" s="36" t="s">
        <v>0</v>
      </c>
      <c r="M309" s="79" t="str">
        <f>IF(csv!Q300="","",csv!Q300)</f>
        <v/>
      </c>
      <c r="N309" s="57" t="s">
        <v>0</v>
      </c>
      <c r="O309" s="62" t="str">
        <f>IF(csv!E300="","",csv!S300)</f>
        <v/>
      </c>
      <c r="P309" s="86" t="str">
        <f>IF(O309="","",IF(COUNTIF(O$11:O308,O309)=0,P308+1,P308))</f>
        <v/>
      </c>
      <c r="Q309" s="102" t="str">
        <f t="shared" si="260"/>
        <v/>
      </c>
      <c r="R309" s="103" t="str" cm="1">
        <f t="array" ref="R309">IF(S309="","",INDEX(natjecanjeStaze_naziv,MATCH(S309,natjecanjeStaze_stazaId,0)))</f>
        <v/>
      </c>
      <c r="S309" s="63" t="str">
        <f t="shared" si="261"/>
        <v/>
      </c>
      <c r="T309" s="57" t="s">
        <v>0</v>
      </c>
      <c r="U309" s="191" t="str">
        <f t="shared" si="262"/>
        <v/>
      </c>
      <c r="V309" s="57" t="s">
        <v>0</v>
      </c>
      <c r="W309" s="62" t="str">
        <f t="shared" si="286"/>
        <v/>
      </c>
      <c r="X309" s="86" t="str">
        <f t="shared" si="263"/>
        <v/>
      </c>
      <c r="Y309" s="36" t="str">
        <f t="shared" si="287"/>
        <v/>
      </c>
      <c r="Z309" s="79" t="str">
        <f>IF(Y309="","",MAX(Z$11:Z308)+1)</f>
        <v/>
      </c>
      <c r="AA309" s="57" t="s">
        <v>0</v>
      </c>
      <c r="AB309" s="149"/>
      <c r="AC309" s="57" t="s">
        <v>0</v>
      </c>
      <c r="AD309" s="23" t="str">
        <f t="shared" si="288"/>
        <v/>
      </c>
      <c r="AE309" s="57" t="s">
        <v>0</v>
      </c>
      <c r="AF309" s="191" t="str">
        <f t="shared" si="289"/>
        <v/>
      </c>
      <c r="AG309" s="57" t="s">
        <v>0</v>
      </c>
      <c r="AH309" s="62" t="str">
        <f t="shared" si="290"/>
        <v/>
      </c>
      <c r="AI309" s="36" t="str">
        <f t="shared" si="291"/>
        <v/>
      </c>
      <c r="AJ309" s="86" t="str">
        <f t="shared" si="264"/>
        <v/>
      </c>
      <c r="AK309" s="36" t="str" cm="1">
        <f t="array" ref="AK309">IF(AJ309="",""&amp;AI309,IF(AJ309="NEMA",AI309,INDEX(klub_naziv,MATCH(INDEX(klubAlias_klubId,AJ309),klub_id,0))))</f>
        <v/>
      </c>
      <c r="AL309" s="36" t="str" cm="1">
        <f t="array" ref="AL309">IFERROR(INDEX(registarNatjecatelji,CG309,4),"")</f>
        <v/>
      </c>
      <c r="AM309" s="105" t="str">
        <f t="shared" si="292"/>
        <v/>
      </c>
      <c r="AN309" s="79" t="str">
        <f t="shared" si="293"/>
        <v/>
      </c>
      <c r="AO309" s="57" t="s">
        <v>0</v>
      </c>
      <c r="AP309" s="95" t="str">
        <f>IF(AJ309&lt;&gt;"NEMA","",IF(IFERROR(MATCH(AI309,AI$11:AI308,0),0)&lt;&gt;0,"",AI309))</f>
        <v/>
      </c>
      <c r="AQ309" s="57" t="s">
        <v>0</v>
      </c>
      <c r="AR309" s="149"/>
      <c r="AS309" s="57" t="s">
        <v>0</v>
      </c>
      <c r="AT309" s="62" t="str">
        <f t="shared" si="294"/>
        <v/>
      </c>
      <c r="AU309" s="36" t="str">
        <f>IF(AT309="","",MAX(AU$11:AU308)+1)</f>
        <v/>
      </c>
      <c r="AV309" s="36" t="str">
        <f t="shared" si="295"/>
        <v/>
      </c>
      <c r="AW309" s="36" t="str">
        <f t="shared" si="296"/>
        <v/>
      </c>
      <c r="AX309" s="36" t="str">
        <f>IF(AR309="","",MAX(AX$11:AX308)+1)</f>
        <v/>
      </c>
      <c r="AY309" s="103" t="str">
        <f t="shared" si="297"/>
        <v/>
      </c>
      <c r="AZ309" s="79" t="str">
        <f t="shared" si="298"/>
        <v/>
      </c>
      <c r="BA309" s="57" t="s">
        <v>0</v>
      </c>
      <c r="BB309" s="23" t="str">
        <f t="shared" si="299"/>
        <v/>
      </c>
      <c r="BC309" s="57" t="s">
        <v>0</v>
      </c>
      <c r="BD309" s="191" t="str">
        <f t="shared" si="300"/>
        <v/>
      </c>
      <c r="BE309" s="57" t="s">
        <v>0</v>
      </c>
      <c r="BF309" s="68" t="str">
        <f t="shared" si="301"/>
        <v/>
      </c>
      <c r="BG309" s="102" t="str">
        <f t="shared" si="302"/>
        <v/>
      </c>
      <c r="BH309" s="238" t="str">
        <f t="shared" si="303"/>
        <v/>
      </c>
      <c r="BI309" s="239" t="str">
        <f t="shared" si="265"/>
        <v/>
      </c>
      <c r="BJ309" s="57" t="s">
        <v>0</v>
      </c>
      <c r="BK309" s="62" t="str">
        <f t="shared" si="304"/>
        <v/>
      </c>
      <c r="BL309" s="36" t="str">
        <f t="shared" si="305"/>
        <v/>
      </c>
      <c r="BM309" s="86" t="str">
        <f t="shared" si="266"/>
        <v/>
      </c>
      <c r="BN309" s="86" t="str">
        <f t="shared" si="267"/>
        <v/>
      </c>
      <c r="BO309" s="36" t="str">
        <f t="shared" si="268"/>
        <v/>
      </c>
      <c r="BP309" s="79" t="str">
        <f t="shared" si="269"/>
        <v/>
      </c>
      <c r="BQ309" s="57" t="s">
        <v>0</v>
      </c>
      <c r="BR309" s="95" t="str">
        <f t="shared" si="270"/>
        <v/>
      </c>
      <c r="BS309" s="57" t="s">
        <v>0</v>
      </c>
      <c r="BT309" s="23" t="str">
        <f>IF(OR(BB309&lt;&gt;"NEMA",BR309&lt;&gt;""),"","SELECT '"&amp;BA309&amp;"',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09" s="57" t="s">
        <v>0</v>
      </c>
      <c r="BV309" s="172"/>
      <c r="BW309" s="172"/>
      <c r="BX309" s="172"/>
      <c r="BY309" s="57" t="s">
        <v>0</v>
      </c>
      <c r="BZ309" s="62" t="str">
        <f t="shared" si="271"/>
        <v/>
      </c>
      <c r="CA309" s="63" t="str">
        <f t="shared" si="306"/>
        <v/>
      </c>
      <c r="CB309" s="57" t="s">
        <v>0</v>
      </c>
      <c r="CC309" s="62" t="str">
        <f t="shared" si="272"/>
        <v/>
      </c>
      <c r="CD309" s="63" t="str">
        <f t="shared" si="307"/>
        <v/>
      </c>
      <c r="CE309" s="57" t="s">
        <v>0</v>
      </c>
      <c r="CF309" s="62" t="str">
        <f t="shared" si="273"/>
        <v/>
      </c>
      <c r="CG309" s="63" t="str">
        <f t="shared" si="308"/>
        <v/>
      </c>
      <c r="CH309" s="57" t="s">
        <v>0</v>
      </c>
      <c r="CI309" s="68" t="str">
        <f t="shared" si="309"/>
        <v/>
      </c>
      <c r="CJ309" s="86" t="str" cm="1">
        <f t="array" ref="CJ309">IF(CI309="","",INDEX(imePrezime_id,CI309,0))</f>
        <v/>
      </c>
      <c r="CK309" s="63" t="str">
        <f t="shared" si="274"/>
        <v/>
      </c>
      <c r="CL309" s="57" t="s">
        <v>0</v>
      </c>
      <c r="CM309" s="23" t="str">
        <f t="shared" si="275"/>
        <v/>
      </c>
      <c r="CN309" s="57" t="s">
        <v>0</v>
      </c>
      <c r="CO309" s="149"/>
      <c r="CP309" s="57" t="s">
        <v>0</v>
      </c>
      <c r="CQ309" s="62" t="str">
        <f t="shared" si="276"/>
        <v/>
      </c>
      <c r="CR309" s="86" t="str">
        <f>IF(CO309="","",MAX(CR$11:CR308)+1)</f>
        <v/>
      </c>
      <c r="CS309" s="63" t="str">
        <f t="shared" si="277"/>
        <v/>
      </c>
      <c r="CT309" s="57" t="s">
        <v>0</v>
      </c>
      <c r="CU309" s="23" t="str">
        <f t="shared" si="310"/>
        <v/>
      </c>
      <c r="CV309" s="57" t="s">
        <v>0</v>
      </c>
      <c r="CW309" s="72" t="str">
        <f>IF(AND(CG309="NEMA",CK309=""),MAX(CW$11:CW308)+1,"")</f>
        <v/>
      </c>
      <c r="CX309" t="s">
        <v>0</v>
      </c>
      <c r="CY309" s="152" t="str">
        <f t="shared" si="278"/>
        <v/>
      </c>
      <c r="CZ309" t="s">
        <v>0</v>
      </c>
      <c r="DA309" s="62" t="str">
        <f t="shared" si="279"/>
        <v/>
      </c>
      <c r="DB309" s="79" t="str">
        <f t="shared" si="280"/>
        <v/>
      </c>
      <c r="DC309" t="s">
        <v>0</v>
      </c>
      <c r="DD309" s="23" t="str">
        <f t="shared" si="311"/>
        <v/>
      </c>
      <c r="DE309" s="57" t="s">
        <v>0</v>
      </c>
      <c r="DF309" s="95" t="str">
        <f t="shared" si="281"/>
        <v/>
      </c>
      <c r="DG309" s="57" t="s">
        <v>0</v>
      </c>
      <c r="DH309" s="68" t="str">
        <f>IF(BZ309="","",MAX(DH$11:DH308)+1)</f>
        <v/>
      </c>
      <c r="DI309" s="86" t="str">
        <f t="shared" si="282"/>
        <v/>
      </c>
      <c r="DJ309" s="86" t="str">
        <f t="shared" si="312"/>
        <v/>
      </c>
      <c r="DK309" s="86" t="str">
        <f t="shared" si="283"/>
        <v/>
      </c>
      <c r="DL309" s="86" t="str">
        <f t="shared" si="284"/>
        <v/>
      </c>
      <c r="DM309" s="86" t="str">
        <f t="shared" si="285"/>
        <v/>
      </c>
      <c r="DN309" s="86" t="str">
        <f t="shared" si="313"/>
        <v/>
      </c>
      <c r="DO309" s="86"/>
      <c r="DP309" s="86"/>
      <c r="DQ309" s="86"/>
      <c r="DR309" s="63" t="e">
        <f>IF(#REF!="","",#REF!)</f>
        <v>#REF!</v>
      </c>
      <c r="DS309" s="57" t="s">
        <v>0</v>
      </c>
    </row>
    <row r="310" spans="1:123" x14ac:dyDescent="0.25">
      <c r="A310" t="s">
        <v>0</v>
      </c>
      <c r="B310" s="62" t="str">
        <f>IF(csv!E301="","",csv!S301)</f>
        <v/>
      </c>
      <c r="C310" s="36" t="s">
        <v>0</v>
      </c>
      <c r="D310" s="36" t="str">
        <f>IF(csv!E301="","",csv!E301)</f>
        <v/>
      </c>
      <c r="E310" s="36" t="str">
        <f>IF(csv!D301="","",csv!D301)</f>
        <v/>
      </c>
      <c r="F310" s="36" t="s">
        <v>0</v>
      </c>
      <c r="G310" s="86" t="str">
        <f>IF(csv!L301="","",csv!L301)</f>
        <v/>
      </c>
      <c r="H310" s="86" t="str">
        <f>IF(csv!M301="","",csv!M301)</f>
        <v/>
      </c>
      <c r="I310" s="36" t="s">
        <v>0</v>
      </c>
      <c r="J310" s="36" t="str">
        <f>IF(csv!O301="","",csv!O301)</f>
        <v/>
      </c>
      <c r="K310" s="36" t="str">
        <f>IF(csv!P301="","",csv!P301)</f>
        <v/>
      </c>
      <c r="L310" s="36" t="s">
        <v>0</v>
      </c>
      <c r="M310" s="79" t="str">
        <f>IF(csv!Q301="","",csv!Q301)</f>
        <v/>
      </c>
      <c r="N310" s="57" t="s">
        <v>0</v>
      </c>
      <c r="O310" s="62" t="str">
        <f>IF(csv!E301="","",csv!S301)</f>
        <v/>
      </c>
      <c r="P310" s="86" t="str">
        <f>IF(O310="","",IF(COUNTIF(O$11:O309,O310)=0,P309+1,P309))</f>
        <v/>
      </c>
      <c r="Q310" s="102" t="str">
        <f t="shared" si="260"/>
        <v/>
      </c>
      <c r="R310" s="103" t="str" cm="1">
        <f t="array" ref="R310">IF(S310="","",INDEX(natjecanjeStaze_naziv,MATCH(S310,natjecanjeStaze_stazaId,0)))</f>
        <v/>
      </c>
      <c r="S310" s="63" t="str">
        <f t="shared" si="261"/>
        <v/>
      </c>
      <c r="T310" s="57" t="s">
        <v>0</v>
      </c>
      <c r="U310" s="191" t="str">
        <f t="shared" si="262"/>
        <v/>
      </c>
      <c r="V310" s="57" t="s">
        <v>0</v>
      </c>
      <c r="W310" s="62" t="str">
        <f t="shared" si="286"/>
        <v/>
      </c>
      <c r="X310" s="86" t="str">
        <f t="shared" si="263"/>
        <v/>
      </c>
      <c r="Y310" s="36" t="str">
        <f t="shared" si="287"/>
        <v/>
      </c>
      <c r="Z310" s="79" t="str">
        <f>IF(Y310="","",MAX(Z$11:Z309)+1)</f>
        <v/>
      </c>
      <c r="AA310" s="57" t="s">
        <v>0</v>
      </c>
      <c r="AB310" s="149"/>
      <c r="AC310" s="57" t="s">
        <v>0</v>
      </c>
      <c r="AD310" s="23" t="str">
        <f t="shared" si="288"/>
        <v/>
      </c>
      <c r="AE310" s="57" t="s">
        <v>0</v>
      </c>
      <c r="AF310" s="191" t="str">
        <f t="shared" si="289"/>
        <v/>
      </c>
      <c r="AG310" s="57" t="s">
        <v>0</v>
      </c>
      <c r="AH310" s="62" t="str">
        <f t="shared" si="290"/>
        <v/>
      </c>
      <c r="AI310" s="36" t="str">
        <f t="shared" si="291"/>
        <v/>
      </c>
      <c r="AJ310" s="86" t="str">
        <f t="shared" si="264"/>
        <v/>
      </c>
      <c r="AK310" s="36" t="str" cm="1">
        <f t="array" ref="AK310">IF(AJ310="",""&amp;AI310,IF(AJ310="NEMA",AI310,INDEX(klub_naziv,MATCH(INDEX(klubAlias_klubId,AJ310),klub_id,0))))</f>
        <v/>
      </c>
      <c r="AL310" s="36" t="str" cm="1">
        <f t="array" ref="AL310">IFERROR(INDEX(registarNatjecatelji,CG310,4),"")</f>
        <v/>
      </c>
      <c r="AM310" s="105" t="str">
        <f t="shared" si="292"/>
        <v/>
      </c>
      <c r="AN310" s="79" t="str">
        <f t="shared" si="293"/>
        <v/>
      </c>
      <c r="AO310" s="57" t="s">
        <v>0</v>
      </c>
      <c r="AP310" s="95" t="str">
        <f>IF(AJ310&lt;&gt;"NEMA","",IF(IFERROR(MATCH(AI310,AI$11:AI309,0),0)&lt;&gt;0,"",AI310))</f>
        <v/>
      </c>
      <c r="AQ310" s="57" t="s">
        <v>0</v>
      </c>
      <c r="AR310" s="149"/>
      <c r="AS310" s="57" t="s">
        <v>0</v>
      </c>
      <c r="AT310" s="62" t="str">
        <f t="shared" si="294"/>
        <v/>
      </c>
      <c r="AU310" s="36" t="str">
        <f>IF(AT310="","",MAX(AU$11:AU309)+1)</f>
        <v/>
      </c>
      <c r="AV310" s="36" t="str">
        <f t="shared" si="295"/>
        <v/>
      </c>
      <c r="AW310" s="36" t="str">
        <f t="shared" si="296"/>
        <v/>
      </c>
      <c r="AX310" s="36" t="str">
        <f>IF(AR310="","",MAX(AX$11:AX309)+1)</f>
        <v/>
      </c>
      <c r="AY310" s="103" t="str">
        <f t="shared" si="297"/>
        <v/>
      </c>
      <c r="AZ310" s="79" t="str">
        <f t="shared" si="298"/>
        <v/>
      </c>
      <c r="BA310" s="57" t="s">
        <v>0</v>
      </c>
      <c r="BB310" s="23" t="str">
        <f t="shared" si="299"/>
        <v/>
      </c>
      <c r="BC310" s="57" t="s">
        <v>0</v>
      </c>
      <c r="BD310" s="191" t="str">
        <f t="shared" si="300"/>
        <v/>
      </c>
      <c r="BE310" s="57" t="s">
        <v>0</v>
      </c>
      <c r="BF310" s="68" t="str">
        <f t="shared" si="301"/>
        <v/>
      </c>
      <c r="BG310" s="102" t="str">
        <f t="shared" si="302"/>
        <v/>
      </c>
      <c r="BH310" s="238" t="str">
        <f t="shared" si="303"/>
        <v/>
      </c>
      <c r="BI310" s="239" t="str">
        <f t="shared" si="265"/>
        <v/>
      </c>
      <c r="BJ310" s="57" t="s">
        <v>0</v>
      </c>
      <c r="BK310" s="62" t="str">
        <f t="shared" si="304"/>
        <v/>
      </c>
      <c r="BL310" s="36" t="str">
        <f t="shared" si="305"/>
        <v/>
      </c>
      <c r="BM310" s="86" t="str">
        <f t="shared" si="266"/>
        <v/>
      </c>
      <c r="BN310" s="86" t="str">
        <f t="shared" si="267"/>
        <v/>
      </c>
      <c r="BO310" s="36" t="str">
        <f t="shared" si="268"/>
        <v/>
      </c>
      <c r="BP310" s="79" t="str">
        <f t="shared" si="269"/>
        <v/>
      </c>
      <c r="BQ310" s="57" t="s">
        <v>0</v>
      </c>
      <c r="BR310" s="95" t="str">
        <f t="shared" si="270"/>
        <v/>
      </c>
      <c r="BS310" s="57" t="s">
        <v>0</v>
      </c>
      <c r="BT310" s="23" t="str">
        <f>IF(OR(BB310&lt;&gt;"NEMA",BR310&lt;&gt;""),"","SELECT '"&amp;BA310&amp;"',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0" s="57" t="s">
        <v>0</v>
      </c>
      <c r="BV310" s="172"/>
      <c r="BW310" s="172"/>
      <c r="BX310" s="172"/>
      <c r="BY310" s="57" t="s">
        <v>0</v>
      </c>
      <c r="BZ310" s="62" t="str">
        <f t="shared" si="271"/>
        <v/>
      </c>
      <c r="CA310" s="63" t="str">
        <f t="shared" si="306"/>
        <v/>
      </c>
      <c r="CB310" s="57" t="s">
        <v>0</v>
      </c>
      <c r="CC310" s="62" t="str">
        <f t="shared" si="272"/>
        <v/>
      </c>
      <c r="CD310" s="63" t="str">
        <f t="shared" si="307"/>
        <v/>
      </c>
      <c r="CE310" s="57" t="s">
        <v>0</v>
      </c>
      <c r="CF310" s="62" t="str">
        <f t="shared" si="273"/>
        <v/>
      </c>
      <c r="CG310" s="63" t="str">
        <f t="shared" si="308"/>
        <v/>
      </c>
      <c r="CH310" s="57" t="s">
        <v>0</v>
      </c>
      <c r="CI310" s="68" t="str">
        <f t="shared" si="309"/>
        <v/>
      </c>
      <c r="CJ310" s="86" t="str" cm="1">
        <f t="array" ref="CJ310">IF(CI310="","",INDEX(imePrezime_id,CI310,0))</f>
        <v/>
      </c>
      <c r="CK310" s="63" t="str">
        <f t="shared" si="274"/>
        <v/>
      </c>
      <c r="CL310" s="57" t="s">
        <v>0</v>
      </c>
      <c r="CM310" s="23" t="str">
        <f t="shared" si="275"/>
        <v/>
      </c>
      <c r="CN310" s="57" t="s">
        <v>0</v>
      </c>
      <c r="CO310" s="149"/>
      <c r="CP310" s="57" t="s">
        <v>0</v>
      </c>
      <c r="CQ310" s="62" t="str">
        <f t="shared" si="276"/>
        <v/>
      </c>
      <c r="CR310" s="86" t="str">
        <f>IF(CO310="","",MAX(CR$11:CR309)+1)</f>
        <v/>
      </c>
      <c r="CS310" s="63" t="str">
        <f t="shared" si="277"/>
        <v/>
      </c>
      <c r="CT310" s="57" t="s">
        <v>0</v>
      </c>
      <c r="CU310" s="23" t="str">
        <f t="shared" si="310"/>
        <v/>
      </c>
      <c r="CV310" s="57" t="s">
        <v>0</v>
      </c>
      <c r="CW310" s="72" t="str">
        <f>IF(AND(CG310="NEMA",CK310=""),MAX(CW$11:CW309)+1,"")</f>
        <v/>
      </c>
      <c r="CX310" t="s">
        <v>0</v>
      </c>
      <c r="CY310" s="152" t="str">
        <f t="shared" si="278"/>
        <v/>
      </c>
      <c r="CZ310" t="s">
        <v>0</v>
      </c>
      <c r="DA310" s="62" t="str">
        <f t="shared" si="279"/>
        <v/>
      </c>
      <c r="DB310" s="79" t="str">
        <f t="shared" si="280"/>
        <v/>
      </c>
      <c r="DC310" t="s">
        <v>0</v>
      </c>
      <c r="DD310" s="23" t="str">
        <f t="shared" si="311"/>
        <v/>
      </c>
      <c r="DE310" s="57" t="s">
        <v>0</v>
      </c>
      <c r="DF310" s="95" t="str">
        <f t="shared" si="281"/>
        <v/>
      </c>
      <c r="DG310" s="57" t="s">
        <v>0</v>
      </c>
      <c r="DH310" s="68" t="str">
        <f>IF(BZ310="","",MAX(DH$11:DH309)+1)</f>
        <v/>
      </c>
      <c r="DI310" s="86" t="str">
        <f t="shared" si="282"/>
        <v/>
      </c>
      <c r="DJ310" s="86" t="str">
        <f t="shared" si="312"/>
        <v/>
      </c>
      <c r="DK310" s="86" t="str">
        <f t="shared" si="283"/>
        <v/>
      </c>
      <c r="DL310" s="86" t="str">
        <f t="shared" si="284"/>
        <v/>
      </c>
      <c r="DM310" s="86" t="str">
        <f t="shared" si="285"/>
        <v/>
      </c>
      <c r="DN310" s="86" t="str">
        <f t="shared" si="313"/>
        <v/>
      </c>
      <c r="DO310" s="86"/>
      <c r="DP310" s="86"/>
      <c r="DQ310" s="86"/>
      <c r="DR310" s="63" t="e">
        <f>IF(#REF!="","",#REF!)</f>
        <v>#REF!</v>
      </c>
      <c r="DS310" s="57" t="s">
        <v>0</v>
      </c>
    </row>
    <row r="311" spans="1:123" x14ac:dyDescent="0.25">
      <c r="A311" t="s">
        <v>0</v>
      </c>
      <c r="B311" s="62" t="str">
        <f>IF(csv!E302="","",csv!S302)</f>
        <v/>
      </c>
      <c r="C311" s="36" t="s">
        <v>0</v>
      </c>
      <c r="D311" s="36" t="str">
        <f>IF(csv!E302="","",csv!E302)</f>
        <v/>
      </c>
      <c r="E311" s="36" t="str">
        <f>IF(csv!D302="","",csv!D302)</f>
        <v/>
      </c>
      <c r="F311" s="36" t="s">
        <v>0</v>
      </c>
      <c r="G311" s="86" t="str">
        <f>IF(csv!L302="","",csv!L302)</f>
        <v/>
      </c>
      <c r="H311" s="86" t="str">
        <f>IF(csv!M302="","",csv!M302)</f>
        <v/>
      </c>
      <c r="I311" s="36" t="s">
        <v>0</v>
      </c>
      <c r="J311" s="36" t="str">
        <f>IF(csv!O302="","",csv!O302)</f>
        <v/>
      </c>
      <c r="K311" s="36" t="str">
        <f>IF(csv!P302="","",csv!P302)</f>
        <v/>
      </c>
      <c r="L311" s="36" t="s">
        <v>0</v>
      </c>
      <c r="M311" s="79" t="str">
        <f>IF(csv!Q302="","",csv!Q302)</f>
        <v/>
      </c>
      <c r="N311" s="57" t="s">
        <v>0</v>
      </c>
      <c r="O311" s="62" t="str">
        <f>IF(csv!E302="","",csv!S302)</f>
        <v/>
      </c>
      <c r="P311" s="86" t="str">
        <f>IF(O311="","",IF(COUNTIF(O$11:O310,O311)=0,P310+1,P310))</f>
        <v/>
      </c>
      <c r="Q311" s="102" t="str">
        <f t="shared" si="260"/>
        <v/>
      </c>
      <c r="R311" s="103" t="str" cm="1">
        <f t="array" ref="R311">IF(S311="","",INDEX(natjecanjeStaze_naziv,MATCH(S311,natjecanjeStaze_stazaId,0)))</f>
        <v/>
      </c>
      <c r="S311" s="63" t="str">
        <f t="shared" si="261"/>
        <v/>
      </c>
      <c r="T311" s="57" t="s">
        <v>0</v>
      </c>
      <c r="U311" s="191" t="str">
        <f t="shared" si="262"/>
        <v/>
      </c>
      <c r="V311" s="57" t="s">
        <v>0</v>
      </c>
      <c r="W311" s="62" t="str">
        <f t="shared" si="286"/>
        <v/>
      </c>
      <c r="X311" s="86" t="str">
        <f t="shared" si="263"/>
        <v/>
      </c>
      <c r="Y311" s="36" t="str">
        <f t="shared" si="287"/>
        <v/>
      </c>
      <c r="Z311" s="79" t="str">
        <f>IF(Y311="","",MAX(Z$11:Z310)+1)</f>
        <v/>
      </c>
      <c r="AA311" s="57" t="s">
        <v>0</v>
      </c>
      <c r="AB311" s="149"/>
      <c r="AC311" s="57" t="s">
        <v>0</v>
      </c>
      <c r="AD311" s="23" t="str">
        <f t="shared" si="288"/>
        <v/>
      </c>
      <c r="AE311" s="57" t="s">
        <v>0</v>
      </c>
      <c r="AF311" s="191" t="str">
        <f t="shared" si="289"/>
        <v/>
      </c>
      <c r="AG311" s="57" t="s">
        <v>0</v>
      </c>
      <c r="AH311" s="62" t="str">
        <f t="shared" si="290"/>
        <v/>
      </c>
      <c r="AI311" s="36" t="str">
        <f t="shared" si="291"/>
        <v/>
      </c>
      <c r="AJ311" s="86" t="str">
        <f t="shared" si="264"/>
        <v/>
      </c>
      <c r="AK311" s="36" t="str" cm="1">
        <f t="array" ref="AK311">IF(AJ311="",""&amp;AI311,IF(AJ311="NEMA",AI311,INDEX(klub_naziv,MATCH(INDEX(klubAlias_klubId,AJ311),klub_id,0))))</f>
        <v/>
      </c>
      <c r="AL311" s="36" t="str" cm="1">
        <f t="array" ref="AL311">IFERROR(INDEX(registarNatjecatelji,CG311,4),"")</f>
        <v/>
      </c>
      <c r="AM311" s="105" t="str">
        <f t="shared" si="292"/>
        <v/>
      </c>
      <c r="AN311" s="79" t="str">
        <f t="shared" si="293"/>
        <v/>
      </c>
      <c r="AO311" s="57" t="s">
        <v>0</v>
      </c>
      <c r="AP311" s="95" t="str">
        <f>IF(AJ311&lt;&gt;"NEMA","",IF(IFERROR(MATCH(AI311,AI$11:AI310,0),0)&lt;&gt;0,"",AI311))</f>
        <v/>
      </c>
      <c r="AQ311" s="57" t="s">
        <v>0</v>
      </c>
      <c r="AR311" s="149"/>
      <c r="AS311" s="57" t="s">
        <v>0</v>
      </c>
      <c r="AT311" s="62" t="str">
        <f t="shared" si="294"/>
        <v/>
      </c>
      <c r="AU311" s="36" t="str">
        <f>IF(AT311="","",MAX(AU$11:AU310)+1)</f>
        <v/>
      </c>
      <c r="AV311" s="36" t="str">
        <f t="shared" si="295"/>
        <v/>
      </c>
      <c r="AW311" s="36" t="str">
        <f t="shared" si="296"/>
        <v/>
      </c>
      <c r="AX311" s="36" t="str">
        <f>IF(AR311="","",MAX(AX$11:AX310)+1)</f>
        <v/>
      </c>
      <c r="AY311" s="103" t="str">
        <f t="shared" si="297"/>
        <v/>
      </c>
      <c r="AZ311" s="79" t="str">
        <f t="shared" si="298"/>
        <v/>
      </c>
      <c r="BA311" s="57" t="s">
        <v>0</v>
      </c>
      <c r="BB311" s="23" t="str">
        <f t="shared" si="299"/>
        <v/>
      </c>
      <c r="BC311" s="57" t="s">
        <v>0</v>
      </c>
      <c r="BD311" s="191" t="str">
        <f t="shared" si="300"/>
        <v/>
      </c>
      <c r="BE311" s="57" t="s">
        <v>0</v>
      </c>
      <c r="BF311" s="68" t="str">
        <f t="shared" si="301"/>
        <v/>
      </c>
      <c r="BG311" s="102" t="str">
        <f t="shared" si="302"/>
        <v/>
      </c>
      <c r="BH311" s="238" t="str">
        <f t="shared" si="303"/>
        <v/>
      </c>
      <c r="BI311" s="239" t="str">
        <f t="shared" si="265"/>
        <v/>
      </c>
      <c r="BJ311" s="57" t="s">
        <v>0</v>
      </c>
      <c r="BK311" s="62" t="str">
        <f t="shared" si="304"/>
        <v/>
      </c>
      <c r="BL311" s="36" t="str">
        <f t="shared" si="305"/>
        <v/>
      </c>
      <c r="BM311" s="86" t="str">
        <f t="shared" si="266"/>
        <v/>
      </c>
      <c r="BN311" s="86" t="str">
        <f t="shared" si="267"/>
        <v/>
      </c>
      <c r="BO311" s="36" t="str">
        <f t="shared" si="268"/>
        <v/>
      </c>
      <c r="BP311" s="79" t="str">
        <f t="shared" si="269"/>
        <v/>
      </c>
      <c r="BQ311" s="57" t="s">
        <v>0</v>
      </c>
      <c r="BR311" s="95" t="str">
        <f t="shared" si="270"/>
        <v/>
      </c>
      <c r="BS311" s="57" t="s">
        <v>0</v>
      </c>
      <c r="BT311" s="23" t="str">
        <f>IF(OR(BB311&lt;&gt;"NEMA",BR311&lt;&gt;""),"","SELECT '"&amp;BA311&amp;"',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1" s="57" t="s">
        <v>0</v>
      </c>
      <c r="BV311" s="172"/>
      <c r="BW311" s="172"/>
      <c r="BX311" s="172"/>
      <c r="BY311" s="57" t="s">
        <v>0</v>
      </c>
      <c r="BZ311" s="62" t="str">
        <f t="shared" si="271"/>
        <v/>
      </c>
      <c r="CA311" s="63" t="str">
        <f t="shared" si="306"/>
        <v/>
      </c>
      <c r="CB311" s="57" t="s">
        <v>0</v>
      </c>
      <c r="CC311" s="62" t="str">
        <f t="shared" si="272"/>
        <v/>
      </c>
      <c r="CD311" s="63" t="str">
        <f t="shared" si="307"/>
        <v/>
      </c>
      <c r="CE311" s="57" t="s">
        <v>0</v>
      </c>
      <c r="CF311" s="62" t="str">
        <f t="shared" si="273"/>
        <v/>
      </c>
      <c r="CG311" s="63" t="str">
        <f t="shared" si="308"/>
        <v/>
      </c>
      <c r="CH311" s="57" t="s">
        <v>0</v>
      </c>
      <c r="CI311" s="68" t="str">
        <f t="shared" si="309"/>
        <v/>
      </c>
      <c r="CJ311" s="86" t="str" cm="1">
        <f t="array" ref="CJ311">IF(CI311="","",INDEX(imePrezime_id,CI311,0))</f>
        <v/>
      </c>
      <c r="CK311" s="63" t="str">
        <f t="shared" si="274"/>
        <v/>
      </c>
      <c r="CL311" s="57" t="s">
        <v>0</v>
      </c>
      <c r="CM311" s="23" t="str">
        <f t="shared" si="275"/>
        <v/>
      </c>
      <c r="CN311" s="57" t="s">
        <v>0</v>
      </c>
      <c r="CO311" s="149"/>
      <c r="CP311" s="57" t="s">
        <v>0</v>
      </c>
      <c r="CQ311" s="62" t="str">
        <f t="shared" si="276"/>
        <v/>
      </c>
      <c r="CR311" s="86" t="str">
        <f>IF(CO311="","",MAX(CR$11:CR310)+1)</f>
        <v/>
      </c>
      <c r="CS311" s="63" t="str">
        <f t="shared" si="277"/>
        <v/>
      </c>
      <c r="CT311" s="57" t="s">
        <v>0</v>
      </c>
      <c r="CU311" s="23" t="str">
        <f t="shared" si="310"/>
        <v/>
      </c>
      <c r="CV311" s="57" t="s">
        <v>0</v>
      </c>
      <c r="CW311" s="72" t="str">
        <f>IF(AND(CG311="NEMA",CK311=""),MAX(CW$11:CW310)+1,"")</f>
        <v/>
      </c>
      <c r="CX311" t="s">
        <v>0</v>
      </c>
      <c r="CY311" s="152" t="str">
        <f t="shared" si="278"/>
        <v/>
      </c>
      <c r="CZ311" t="s">
        <v>0</v>
      </c>
      <c r="DA311" s="62" t="str">
        <f t="shared" si="279"/>
        <v/>
      </c>
      <c r="DB311" s="79" t="str">
        <f t="shared" si="280"/>
        <v/>
      </c>
      <c r="DC311" t="s">
        <v>0</v>
      </c>
      <c r="DD311" s="23" t="str">
        <f t="shared" si="311"/>
        <v/>
      </c>
      <c r="DE311" s="57" t="s">
        <v>0</v>
      </c>
      <c r="DF311" s="95" t="str">
        <f t="shared" si="281"/>
        <v/>
      </c>
      <c r="DG311" s="57" t="s">
        <v>0</v>
      </c>
      <c r="DH311" s="68" t="str">
        <f>IF(BZ311="","",MAX(DH$11:DH310)+1)</f>
        <v/>
      </c>
      <c r="DI311" s="86" t="str">
        <f t="shared" si="282"/>
        <v/>
      </c>
      <c r="DJ311" s="86" t="str">
        <f t="shared" si="312"/>
        <v/>
      </c>
      <c r="DK311" s="86" t="str">
        <f t="shared" si="283"/>
        <v/>
      </c>
      <c r="DL311" s="86" t="str">
        <f t="shared" si="284"/>
        <v/>
      </c>
      <c r="DM311" s="86" t="str">
        <f t="shared" si="285"/>
        <v/>
      </c>
      <c r="DN311" s="86" t="str">
        <f t="shared" si="313"/>
        <v/>
      </c>
      <c r="DO311" s="86"/>
      <c r="DP311" s="86"/>
      <c r="DQ311" s="86"/>
      <c r="DR311" s="63" t="e">
        <f>IF(#REF!="","",#REF!)</f>
        <v>#REF!</v>
      </c>
      <c r="DS311" s="57" t="s">
        <v>0</v>
      </c>
    </row>
    <row r="312" spans="1:123" x14ac:dyDescent="0.25">
      <c r="A312" t="s">
        <v>0</v>
      </c>
      <c r="B312" s="62" t="str">
        <f>IF(csv!E303="","",csv!S303)</f>
        <v/>
      </c>
      <c r="C312" s="36" t="s">
        <v>0</v>
      </c>
      <c r="D312" s="36" t="str">
        <f>IF(csv!E303="","",csv!E303)</f>
        <v/>
      </c>
      <c r="E312" s="36" t="str">
        <f>IF(csv!D303="","",csv!D303)</f>
        <v/>
      </c>
      <c r="F312" s="36" t="s">
        <v>0</v>
      </c>
      <c r="G312" s="86" t="str">
        <f>IF(csv!L303="","",csv!L303)</f>
        <v/>
      </c>
      <c r="H312" s="86" t="str">
        <f>IF(csv!M303="","",csv!M303)</f>
        <v/>
      </c>
      <c r="I312" s="36" t="s">
        <v>0</v>
      </c>
      <c r="J312" s="36" t="str">
        <f>IF(csv!O303="","",csv!O303)</f>
        <v/>
      </c>
      <c r="K312" s="36" t="str">
        <f>IF(csv!P303="","",csv!P303)</f>
        <v/>
      </c>
      <c r="L312" s="36" t="s">
        <v>0</v>
      </c>
      <c r="M312" s="79" t="str">
        <f>IF(csv!Q303="","",csv!Q303)</f>
        <v/>
      </c>
      <c r="N312" s="57" t="s">
        <v>0</v>
      </c>
      <c r="O312" s="62" t="str">
        <f>IF(csv!E303="","",csv!S303)</f>
        <v/>
      </c>
      <c r="P312" s="86" t="str">
        <f>IF(O312="","",IF(COUNTIF(O$11:O311,O312)=0,P311+1,P311))</f>
        <v/>
      </c>
      <c r="Q312" s="102" t="str">
        <f t="shared" si="260"/>
        <v/>
      </c>
      <c r="R312" s="103" t="str" cm="1">
        <f t="array" ref="R312">IF(S312="","",INDEX(natjecanjeStaze_naziv,MATCH(S312,natjecanjeStaze_stazaId,0)))</f>
        <v/>
      </c>
      <c r="S312" s="63" t="str">
        <f t="shared" si="261"/>
        <v/>
      </c>
      <c r="T312" s="57" t="s">
        <v>0</v>
      </c>
      <c r="U312" s="191" t="str">
        <f t="shared" si="262"/>
        <v/>
      </c>
      <c r="V312" s="57" t="s">
        <v>0</v>
      </c>
      <c r="W312" s="62" t="str">
        <f t="shared" si="286"/>
        <v/>
      </c>
      <c r="X312" s="86" t="str">
        <f t="shared" si="263"/>
        <v/>
      </c>
      <c r="Y312" s="36" t="str">
        <f t="shared" si="287"/>
        <v/>
      </c>
      <c r="Z312" s="79" t="str">
        <f>IF(Y312="","",MAX(Z$11:Z311)+1)</f>
        <v/>
      </c>
      <c r="AA312" s="57" t="s">
        <v>0</v>
      </c>
      <c r="AB312" s="149"/>
      <c r="AC312" s="57" t="s">
        <v>0</v>
      </c>
      <c r="AD312" s="23" t="str">
        <f t="shared" si="288"/>
        <v/>
      </c>
      <c r="AE312" s="57" t="s">
        <v>0</v>
      </c>
      <c r="AF312" s="191" t="str">
        <f t="shared" si="289"/>
        <v/>
      </c>
      <c r="AG312" s="57" t="s">
        <v>0</v>
      </c>
      <c r="AH312" s="62" t="str">
        <f t="shared" si="290"/>
        <v/>
      </c>
      <c r="AI312" s="36" t="str">
        <f t="shared" si="291"/>
        <v/>
      </c>
      <c r="AJ312" s="86" t="str">
        <f t="shared" si="264"/>
        <v/>
      </c>
      <c r="AK312" s="36" t="str" cm="1">
        <f t="array" ref="AK312">IF(AJ312="",""&amp;AI312,IF(AJ312="NEMA",AI312,INDEX(klub_naziv,MATCH(INDEX(klubAlias_klubId,AJ312),klub_id,0))))</f>
        <v/>
      </c>
      <c r="AL312" s="36" t="str" cm="1">
        <f t="array" ref="AL312">IFERROR(INDEX(registarNatjecatelji,CG312,4),"")</f>
        <v/>
      </c>
      <c r="AM312" s="105" t="str">
        <f t="shared" si="292"/>
        <v/>
      </c>
      <c r="AN312" s="79" t="str">
        <f t="shared" si="293"/>
        <v/>
      </c>
      <c r="AO312" s="57" t="s">
        <v>0</v>
      </c>
      <c r="AP312" s="95" t="str">
        <f>IF(AJ312&lt;&gt;"NEMA","",IF(IFERROR(MATCH(AI312,AI$11:AI311,0),0)&lt;&gt;0,"",AI312))</f>
        <v/>
      </c>
      <c r="AQ312" s="57" t="s">
        <v>0</v>
      </c>
      <c r="AR312" s="149"/>
      <c r="AS312" s="57" t="s">
        <v>0</v>
      </c>
      <c r="AT312" s="62" t="str">
        <f t="shared" si="294"/>
        <v/>
      </c>
      <c r="AU312" s="36" t="str">
        <f>IF(AT312="","",MAX(AU$11:AU311)+1)</f>
        <v/>
      </c>
      <c r="AV312" s="36" t="str">
        <f t="shared" si="295"/>
        <v/>
      </c>
      <c r="AW312" s="36" t="str">
        <f t="shared" si="296"/>
        <v/>
      </c>
      <c r="AX312" s="36" t="str">
        <f>IF(AR312="","",MAX(AX$11:AX311)+1)</f>
        <v/>
      </c>
      <c r="AY312" s="103" t="str">
        <f t="shared" si="297"/>
        <v/>
      </c>
      <c r="AZ312" s="79" t="str">
        <f t="shared" si="298"/>
        <v/>
      </c>
      <c r="BA312" s="57" t="s">
        <v>0</v>
      </c>
      <c r="BB312" s="23" t="str">
        <f t="shared" si="299"/>
        <v/>
      </c>
      <c r="BC312" s="57" t="s">
        <v>0</v>
      </c>
      <c r="BD312" s="191" t="str">
        <f t="shared" si="300"/>
        <v/>
      </c>
      <c r="BE312" s="57" t="s">
        <v>0</v>
      </c>
      <c r="BF312" s="68" t="str">
        <f t="shared" si="301"/>
        <v/>
      </c>
      <c r="BG312" s="102" t="str">
        <f t="shared" si="302"/>
        <v/>
      </c>
      <c r="BH312" s="238" t="str">
        <f t="shared" si="303"/>
        <v/>
      </c>
      <c r="BI312" s="239" t="str">
        <f t="shared" si="265"/>
        <v/>
      </c>
      <c r="BJ312" s="57" t="s">
        <v>0</v>
      </c>
      <c r="BK312" s="62" t="str">
        <f t="shared" si="304"/>
        <v/>
      </c>
      <c r="BL312" s="36" t="str">
        <f t="shared" si="305"/>
        <v/>
      </c>
      <c r="BM312" s="86" t="str">
        <f t="shared" si="266"/>
        <v/>
      </c>
      <c r="BN312" s="86" t="str">
        <f t="shared" si="267"/>
        <v/>
      </c>
      <c r="BO312" s="36" t="str">
        <f t="shared" si="268"/>
        <v/>
      </c>
      <c r="BP312" s="79" t="str">
        <f t="shared" si="269"/>
        <v/>
      </c>
      <c r="BQ312" s="57" t="s">
        <v>0</v>
      </c>
      <c r="BR312" s="95" t="str">
        <f t="shared" si="270"/>
        <v/>
      </c>
      <c r="BS312" s="57" t="s">
        <v>0</v>
      </c>
      <c r="BT312" s="23" t="str">
        <f>IF(OR(BB312&lt;&gt;"NEMA",BR312&lt;&gt;""),"","SELECT '"&amp;BA312&amp;"',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2" s="57" t="s">
        <v>0</v>
      </c>
      <c r="BV312" s="172"/>
      <c r="BW312" s="172"/>
      <c r="BX312" s="172"/>
      <c r="BY312" s="57" t="s">
        <v>0</v>
      </c>
      <c r="BZ312" s="62" t="str">
        <f t="shared" si="271"/>
        <v/>
      </c>
      <c r="CA312" s="63" t="str">
        <f t="shared" si="306"/>
        <v/>
      </c>
      <c r="CB312" s="57" t="s">
        <v>0</v>
      </c>
      <c r="CC312" s="62" t="str">
        <f t="shared" si="272"/>
        <v/>
      </c>
      <c r="CD312" s="63" t="str">
        <f t="shared" si="307"/>
        <v/>
      </c>
      <c r="CE312" s="57" t="s">
        <v>0</v>
      </c>
      <c r="CF312" s="62" t="str">
        <f t="shared" si="273"/>
        <v/>
      </c>
      <c r="CG312" s="63" t="str">
        <f t="shared" si="308"/>
        <v/>
      </c>
      <c r="CH312" s="57" t="s">
        <v>0</v>
      </c>
      <c r="CI312" s="68" t="str">
        <f t="shared" si="309"/>
        <v/>
      </c>
      <c r="CJ312" s="86" t="str" cm="1">
        <f t="array" ref="CJ312">IF(CI312="","",INDEX(imePrezime_id,CI312,0))</f>
        <v/>
      </c>
      <c r="CK312" s="63" t="str">
        <f t="shared" si="274"/>
        <v/>
      </c>
      <c r="CL312" s="57" t="s">
        <v>0</v>
      </c>
      <c r="CM312" s="23" t="str">
        <f t="shared" si="275"/>
        <v/>
      </c>
      <c r="CN312" s="57" t="s">
        <v>0</v>
      </c>
      <c r="CO312" s="149"/>
      <c r="CP312" s="57" t="s">
        <v>0</v>
      </c>
      <c r="CQ312" s="62" t="str">
        <f t="shared" si="276"/>
        <v/>
      </c>
      <c r="CR312" s="86" t="str">
        <f>IF(CO312="","",MAX(CR$11:CR311)+1)</f>
        <v/>
      </c>
      <c r="CS312" s="63" t="str">
        <f t="shared" si="277"/>
        <v/>
      </c>
      <c r="CT312" s="57" t="s">
        <v>0</v>
      </c>
      <c r="CU312" s="23" t="str">
        <f t="shared" si="310"/>
        <v/>
      </c>
      <c r="CV312" s="57" t="s">
        <v>0</v>
      </c>
      <c r="CW312" s="72" t="str">
        <f>IF(AND(CG312="NEMA",CK312=""),MAX(CW$11:CW311)+1,"")</f>
        <v/>
      </c>
      <c r="CX312" t="s">
        <v>0</v>
      </c>
      <c r="CY312" s="152" t="str">
        <f t="shared" si="278"/>
        <v/>
      </c>
      <c r="CZ312" t="s">
        <v>0</v>
      </c>
      <c r="DA312" s="62" t="str">
        <f t="shared" si="279"/>
        <v/>
      </c>
      <c r="DB312" s="79" t="str">
        <f t="shared" si="280"/>
        <v/>
      </c>
      <c r="DC312" t="s">
        <v>0</v>
      </c>
      <c r="DD312" s="23" t="str">
        <f t="shared" si="311"/>
        <v/>
      </c>
      <c r="DE312" s="57" t="s">
        <v>0</v>
      </c>
      <c r="DF312" s="95" t="str">
        <f t="shared" si="281"/>
        <v/>
      </c>
      <c r="DG312" s="57" t="s">
        <v>0</v>
      </c>
      <c r="DH312" s="68" t="str">
        <f>IF(BZ312="","",MAX(DH$11:DH311)+1)</f>
        <v/>
      </c>
      <c r="DI312" s="86" t="str">
        <f t="shared" si="282"/>
        <v/>
      </c>
      <c r="DJ312" s="86" t="str">
        <f t="shared" si="312"/>
        <v/>
      </c>
      <c r="DK312" s="86" t="str">
        <f t="shared" si="283"/>
        <v/>
      </c>
      <c r="DL312" s="86" t="str">
        <f t="shared" si="284"/>
        <v/>
      </c>
      <c r="DM312" s="86" t="str">
        <f t="shared" si="285"/>
        <v/>
      </c>
      <c r="DN312" s="86" t="str">
        <f t="shared" si="313"/>
        <v/>
      </c>
      <c r="DO312" s="86"/>
      <c r="DP312" s="86"/>
      <c r="DQ312" s="86"/>
      <c r="DR312" s="63" t="e">
        <f>IF(#REF!="","",#REF!)</f>
        <v>#REF!</v>
      </c>
      <c r="DS312" s="57" t="s">
        <v>0</v>
      </c>
    </row>
    <row r="313" spans="1:123" x14ac:dyDescent="0.25">
      <c r="A313" t="s">
        <v>0</v>
      </c>
      <c r="B313" s="62" t="str">
        <f>IF(csv!E304="","",csv!S304)</f>
        <v/>
      </c>
      <c r="C313" s="36" t="s">
        <v>0</v>
      </c>
      <c r="D313" s="36" t="str">
        <f>IF(csv!E304="","",csv!E304)</f>
        <v/>
      </c>
      <c r="E313" s="36" t="str">
        <f>IF(csv!D304="","",csv!D304)</f>
        <v/>
      </c>
      <c r="F313" s="36" t="s">
        <v>0</v>
      </c>
      <c r="G313" s="86" t="str">
        <f>IF(csv!L304="","",csv!L304)</f>
        <v/>
      </c>
      <c r="H313" s="86" t="str">
        <f>IF(csv!M304="","",csv!M304)</f>
        <v/>
      </c>
      <c r="I313" s="36" t="s">
        <v>0</v>
      </c>
      <c r="J313" s="36" t="str">
        <f>IF(csv!O304="","",csv!O304)</f>
        <v/>
      </c>
      <c r="K313" s="36" t="str">
        <f>IF(csv!P304="","",csv!P304)</f>
        <v/>
      </c>
      <c r="L313" s="36" t="s">
        <v>0</v>
      </c>
      <c r="M313" s="79" t="str">
        <f>IF(csv!Q304="","",csv!Q304)</f>
        <v/>
      </c>
      <c r="N313" s="57" t="s">
        <v>0</v>
      </c>
      <c r="O313" s="62" t="str">
        <f>IF(csv!E304="","",csv!S304)</f>
        <v/>
      </c>
      <c r="P313" s="86" t="str">
        <f>IF(O313="","",IF(COUNTIF(O$11:O312,O313)=0,P312+1,P312))</f>
        <v/>
      </c>
      <c r="Q313" s="102" t="str">
        <f t="shared" si="260"/>
        <v/>
      </c>
      <c r="R313" s="103" t="str" cm="1">
        <f t="array" ref="R313">IF(S313="","",INDEX(natjecanjeStaze_naziv,MATCH(S313,natjecanjeStaze_stazaId,0)))</f>
        <v/>
      </c>
      <c r="S313" s="63" t="str">
        <f t="shared" si="261"/>
        <v/>
      </c>
      <c r="T313" s="57" t="s">
        <v>0</v>
      </c>
      <c r="U313" s="191" t="str">
        <f t="shared" si="262"/>
        <v/>
      </c>
      <c r="V313" s="57" t="s">
        <v>0</v>
      </c>
      <c r="W313" s="62" t="str">
        <f t="shared" si="286"/>
        <v/>
      </c>
      <c r="X313" s="86" t="str">
        <f t="shared" si="263"/>
        <v/>
      </c>
      <c r="Y313" s="36" t="str">
        <f t="shared" si="287"/>
        <v/>
      </c>
      <c r="Z313" s="79" t="str">
        <f>IF(Y313="","",MAX(Z$11:Z312)+1)</f>
        <v/>
      </c>
      <c r="AA313" s="57" t="s">
        <v>0</v>
      </c>
      <c r="AB313" s="149"/>
      <c r="AC313" s="57" t="s">
        <v>0</v>
      </c>
      <c r="AD313" s="23" t="str">
        <f t="shared" si="288"/>
        <v/>
      </c>
      <c r="AE313" s="57" t="s">
        <v>0</v>
      </c>
      <c r="AF313" s="191" t="str">
        <f t="shared" si="289"/>
        <v/>
      </c>
      <c r="AG313" s="57" t="s">
        <v>0</v>
      </c>
      <c r="AH313" s="62" t="str">
        <f t="shared" si="290"/>
        <v/>
      </c>
      <c r="AI313" s="36" t="str">
        <f t="shared" si="291"/>
        <v/>
      </c>
      <c r="AJ313" s="86" t="str">
        <f t="shared" si="264"/>
        <v/>
      </c>
      <c r="AK313" s="36" t="str" cm="1">
        <f t="array" ref="AK313">IF(AJ313="",""&amp;AI313,IF(AJ313="NEMA",AI313,INDEX(klub_naziv,MATCH(INDEX(klubAlias_klubId,AJ313),klub_id,0))))</f>
        <v/>
      </c>
      <c r="AL313" s="36" t="str" cm="1">
        <f t="array" ref="AL313">IFERROR(INDEX(registarNatjecatelji,CG313,4),"")</f>
        <v/>
      </c>
      <c r="AM313" s="105" t="str">
        <f t="shared" si="292"/>
        <v/>
      </c>
      <c r="AN313" s="79" t="str">
        <f t="shared" si="293"/>
        <v/>
      </c>
      <c r="AO313" s="57" t="s">
        <v>0</v>
      </c>
      <c r="AP313" s="95" t="str">
        <f>IF(AJ313&lt;&gt;"NEMA","",IF(IFERROR(MATCH(AI313,AI$11:AI312,0),0)&lt;&gt;0,"",AI313))</f>
        <v/>
      </c>
      <c r="AQ313" s="57" t="s">
        <v>0</v>
      </c>
      <c r="AR313" s="149"/>
      <c r="AS313" s="57" t="s">
        <v>0</v>
      </c>
      <c r="AT313" s="62" t="str">
        <f t="shared" si="294"/>
        <v/>
      </c>
      <c r="AU313" s="36" t="str">
        <f>IF(AT313="","",MAX(AU$11:AU312)+1)</f>
        <v/>
      </c>
      <c r="AV313" s="36" t="str">
        <f t="shared" si="295"/>
        <v/>
      </c>
      <c r="AW313" s="36" t="str">
        <f t="shared" si="296"/>
        <v/>
      </c>
      <c r="AX313" s="36" t="str">
        <f>IF(AR313="","",MAX(AX$11:AX312)+1)</f>
        <v/>
      </c>
      <c r="AY313" s="103" t="str">
        <f t="shared" si="297"/>
        <v/>
      </c>
      <c r="AZ313" s="79" t="str">
        <f t="shared" si="298"/>
        <v/>
      </c>
      <c r="BA313" s="57" t="s">
        <v>0</v>
      </c>
      <c r="BB313" s="23" t="str">
        <f t="shared" si="299"/>
        <v/>
      </c>
      <c r="BC313" s="57" t="s">
        <v>0</v>
      </c>
      <c r="BD313" s="191" t="str">
        <f t="shared" si="300"/>
        <v/>
      </c>
      <c r="BE313" s="57" t="s">
        <v>0</v>
      </c>
      <c r="BF313" s="68" t="str">
        <f t="shared" si="301"/>
        <v/>
      </c>
      <c r="BG313" s="102" t="str">
        <f t="shared" si="302"/>
        <v/>
      </c>
      <c r="BH313" s="238" t="str">
        <f t="shared" si="303"/>
        <v/>
      </c>
      <c r="BI313" s="239" t="str">
        <f t="shared" si="265"/>
        <v/>
      </c>
      <c r="BJ313" s="57" t="s">
        <v>0</v>
      </c>
      <c r="BK313" s="62" t="str">
        <f t="shared" si="304"/>
        <v/>
      </c>
      <c r="BL313" s="36" t="str">
        <f t="shared" si="305"/>
        <v/>
      </c>
      <c r="BM313" s="86" t="str">
        <f t="shared" si="266"/>
        <v/>
      </c>
      <c r="BN313" s="86" t="str">
        <f t="shared" si="267"/>
        <v/>
      </c>
      <c r="BO313" s="36" t="str">
        <f t="shared" si="268"/>
        <v/>
      </c>
      <c r="BP313" s="79" t="str">
        <f t="shared" si="269"/>
        <v/>
      </c>
      <c r="BQ313" s="57" t="s">
        <v>0</v>
      </c>
      <c r="BR313" s="95" t="str">
        <f t="shared" si="270"/>
        <v/>
      </c>
      <c r="BS313" s="57" t="s">
        <v>0</v>
      </c>
      <c r="BT313" s="23" t="str">
        <f>IF(OR(BB313&lt;&gt;"NEMA",BR313&lt;&gt;""),"","SELECT '"&amp;BA313&amp;"',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3" s="57" t="s">
        <v>0</v>
      </c>
      <c r="BV313" s="172"/>
      <c r="BW313" s="172"/>
      <c r="BX313" s="172"/>
      <c r="BY313" s="57" t="s">
        <v>0</v>
      </c>
      <c r="BZ313" s="62" t="str">
        <f t="shared" si="271"/>
        <v/>
      </c>
      <c r="CA313" s="63" t="str">
        <f t="shared" si="306"/>
        <v/>
      </c>
      <c r="CB313" s="57" t="s">
        <v>0</v>
      </c>
      <c r="CC313" s="62" t="str">
        <f t="shared" si="272"/>
        <v/>
      </c>
      <c r="CD313" s="63" t="str">
        <f t="shared" si="307"/>
        <v/>
      </c>
      <c r="CE313" s="57" t="s">
        <v>0</v>
      </c>
      <c r="CF313" s="62" t="str">
        <f t="shared" si="273"/>
        <v/>
      </c>
      <c r="CG313" s="63" t="str">
        <f t="shared" si="308"/>
        <v/>
      </c>
      <c r="CH313" s="57" t="s">
        <v>0</v>
      </c>
      <c r="CI313" s="68" t="str">
        <f t="shared" si="309"/>
        <v/>
      </c>
      <c r="CJ313" s="86" t="str" cm="1">
        <f t="array" ref="CJ313">IF(CI313="","",INDEX(imePrezime_id,CI313,0))</f>
        <v/>
      </c>
      <c r="CK313" s="63" t="str">
        <f t="shared" si="274"/>
        <v/>
      </c>
      <c r="CL313" s="57" t="s">
        <v>0</v>
      </c>
      <c r="CM313" s="23" t="str">
        <f t="shared" si="275"/>
        <v/>
      </c>
      <c r="CN313" s="57" t="s">
        <v>0</v>
      </c>
      <c r="CO313" s="149"/>
      <c r="CP313" s="57" t="s">
        <v>0</v>
      </c>
      <c r="CQ313" s="62" t="str">
        <f t="shared" si="276"/>
        <v/>
      </c>
      <c r="CR313" s="86" t="str">
        <f>IF(CO313="","",MAX(CR$11:CR312)+1)</f>
        <v/>
      </c>
      <c r="CS313" s="63" t="str">
        <f t="shared" si="277"/>
        <v/>
      </c>
      <c r="CT313" s="57" t="s">
        <v>0</v>
      </c>
      <c r="CU313" s="23" t="str">
        <f t="shared" si="310"/>
        <v/>
      </c>
      <c r="CV313" s="57" t="s">
        <v>0</v>
      </c>
      <c r="CW313" s="72" t="str">
        <f>IF(AND(CG313="NEMA",CK313=""),MAX(CW$11:CW312)+1,"")</f>
        <v/>
      </c>
      <c r="CX313" t="s">
        <v>0</v>
      </c>
      <c r="CY313" s="152" t="str">
        <f t="shared" si="278"/>
        <v/>
      </c>
      <c r="CZ313" t="s">
        <v>0</v>
      </c>
      <c r="DA313" s="62" t="str">
        <f t="shared" si="279"/>
        <v/>
      </c>
      <c r="DB313" s="79" t="str">
        <f t="shared" si="280"/>
        <v/>
      </c>
      <c r="DC313" t="s">
        <v>0</v>
      </c>
      <c r="DD313" s="23" t="str">
        <f t="shared" si="311"/>
        <v/>
      </c>
      <c r="DE313" s="57" t="s">
        <v>0</v>
      </c>
      <c r="DF313" s="95" t="str">
        <f t="shared" si="281"/>
        <v/>
      </c>
      <c r="DG313" s="57" t="s">
        <v>0</v>
      </c>
      <c r="DH313" s="68" t="str">
        <f>IF(BZ313="","",MAX(DH$11:DH312)+1)</f>
        <v/>
      </c>
      <c r="DI313" s="86" t="str">
        <f t="shared" si="282"/>
        <v/>
      </c>
      <c r="DJ313" s="86" t="str">
        <f t="shared" si="312"/>
        <v/>
      </c>
      <c r="DK313" s="86" t="str">
        <f t="shared" si="283"/>
        <v/>
      </c>
      <c r="DL313" s="86" t="str">
        <f t="shared" si="284"/>
        <v/>
      </c>
      <c r="DM313" s="86" t="str">
        <f t="shared" si="285"/>
        <v/>
      </c>
      <c r="DN313" s="86" t="str">
        <f t="shared" si="313"/>
        <v/>
      </c>
      <c r="DO313" s="86"/>
      <c r="DP313" s="86"/>
      <c r="DQ313" s="86"/>
      <c r="DR313" s="63" t="e">
        <f>IF(#REF!="","",#REF!)</f>
        <v>#REF!</v>
      </c>
      <c r="DS313" s="57" t="s">
        <v>0</v>
      </c>
    </row>
    <row r="314" spans="1:123" x14ac:dyDescent="0.25">
      <c r="A314" t="s">
        <v>0</v>
      </c>
      <c r="B314" s="62" t="str">
        <f>IF(csv!E305="","",csv!S305)</f>
        <v/>
      </c>
      <c r="C314" s="36" t="s">
        <v>0</v>
      </c>
      <c r="D314" s="36" t="str">
        <f>IF(csv!E305="","",csv!E305)</f>
        <v/>
      </c>
      <c r="E314" s="36" t="str">
        <f>IF(csv!D305="","",csv!D305)</f>
        <v/>
      </c>
      <c r="F314" s="36" t="s">
        <v>0</v>
      </c>
      <c r="G314" s="86" t="str">
        <f>IF(csv!L305="","",csv!L305)</f>
        <v/>
      </c>
      <c r="H314" s="86" t="str">
        <f>IF(csv!M305="","",csv!M305)</f>
        <v/>
      </c>
      <c r="I314" s="36" t="s">
        <v>0</v>
      </c>
      <c r="J314" s="36" t="str">
        <f>IF(csv!O305="","",csv!O305)</f>
        <v/>
      </c>
      <c r="K314" s="36" t="str">
        <f>IF(csv!P305="","",csv!P305)</f>
        <v/>
      </c>
      <c r="L314" s="36" t="s">
        <v>0</v>
      </c>
      <c r="M314" s="79" t="str">
        <f>IF(csv!Q305="","",csv!Q305)</f>
        <v/>
      </c>
      <c r="N314" s="57" t="s">
        <v>0</v>
      </c>
      <c r="O314" s="62" t="str">
        <f>IF(csv!E305="","",csv!S305)</f>
        <v/>
      </c>
      <c r="P314" s="86" t="str">
        <f>IF(O314="","",IF(COUNTIF(O$11:O313,O314)=0,P313+1,P313))</f>
        <v/>
      </c>
      <c r="Q314" s="102" t="str">
        <f t="shared" si="260"/>
        <v/>
      </c>
      <c r="R314" s="103" t="str" cm="1">
        <f t="array" ref="R314">IF(S314="","",INDEX(natjecanjeStaze_naziv,MATCH(S314,natjecanjeStaze_stazaId,0)))</f>
        <v/>
      </c>
      <c r="S314" s="63" t="str">
        <f t="shared" si="261"/>
        <v/>
      </c>
      <c r="T314" s="57" t="s">
        <v>0</v>
      </c>
      <c r="U314" s="191" t="str">
        <f t="shared" si="262"/>
        <v/>
      </c>
      <c r="V314" s="57" t="s">
        <v>0</v>
      </c>
      <c r="W314" s="62" t="str">
        <f t="shared" si="286"/>
        <v/>
      </c>
      <c r="X314" s="86" t="str">
        <f t="shared" si="263"/>
        <v/>
      </c>
      <c r="Y314" s="36" t="str">
        <f t="shared" si="287"/>
        <v/>
      </c>
      <c r="Z314" s="79" t="str">
        <f>IF(Y314="","",MAX(Z$11:Z313)+1)</f>
        <v/>
      </c>
      <c r="AA314" s="57" t="s">
        <v>0</v>
      </c>
      <c r="AB314" s="149"/>
      <c r="AC314" s="57" t="s">
        <v>0</v>
      </c>
      <c r="AD314" s="23" t="str">
        <f t="shared" si="288"/>
        <v/>
      </c>
      <c r="AE314" s="57" t="s">
        <v>0</v>
      </c>
      <c r="AF314" s="191" t="str">
        <f t="shared" si="289"/>
        <v/>
      </c>
      <c r="AG314" s="57" t="s">
        <v>0</v>
      </c>
      <c r="AH314" s="62" t="str">
        <f t="shared" si="290"/>
        <v/>
      </c>
      <c r="AI314" s="36" t="str">
        <f t="shared" si="291"/>
        <v/>
      </c>
      <c r="AJ314" s="86" t="str">
        <f t="shared" si="264"/>
        <v/>
      </c>
      <c r="AK314" s="36" t="str" cm="1">
        <f t="array" ref="AK314">IF(AJ314="",""&amp;AI314,IF(AJ314="NEMA",AI314,INDEX(klub_naziv,MATCH(INDEX(klubAlias_klubId,AJ314),klub_id,0))))</f>
        <v/>
      </c>
      <c r="AL314" s="36" t="str" cm="1">
        <f t="array" ref="AL314">IFERROR(INDEX(registarNatjecatelji,CG314,4),"")</f>
        <v/>
      </c>
      <c r="AM314" s="105" t="str">
        <f t="shared" si="292"/>
        <v/>
      </c>
      <c r="AN314" s="79" t="str">
        <f t="shared" si="293"/>
        <v/>
      </c>
      <c r="AO314" s="57" t="s">
        <v>0</v>
      </c>
      <c r="AP314" s="95" t="str">
        <f>IF(AJ314&lt;&gt;"NEMA","",IF(IFERROR(MATCH(AI314,AI$11:AI313,0),0)&lt;&gt;0,"",AI314))</f>
        <v/>
      </c>
      <c r="AQ314" s="57" t="s">
        <v>0</v>
      </c>
      <c r="AR314" s="149"/>
      <c r="AS314" s="57" t="s">
        <v>0</v>
      </c>
      <c r="AT314" s="62" t="str">
        <f t="shared" si="294"/>
        <v/>
      </c>
      <c r="AU314" s="36" t="str">
        <f>IF(AT314="","",MAX(AU$11:AU313)+1)</f>
        <v/>
      </c>
      <c r="AV314" s="36" t="str">
        <f t="shared" si="295"/>
        <v/>
      </c>
      <c r="AW314" s="36" t="str">
        <f t="shared" si="296"/>
        <v/>
      </c>
      <c r="AX314" s="36" t="str">
        <f>IF(AR314="","",MAX(AX$11:AX313)+1)</f>
        <v/>
      </c>
      <c r="AY314" s="103" t="str">
        <f t="shared" si="297"/>
        <v/>
      </c>
      <c r="AZ314" s="79" t="str">
        <f t="shared" si="298"/>
        <v/>
      </c>
      <c r="BA314" s="57" t="s">
        <v>0</v>
      </c>
      <c r="BB314" s="23" t="str">
        <f t="shared" si="299"/>
        <v/>
      </c>
      <c r="BC314" s="57" t="s">
        <v>0</v>
      </c>
      <c r="BD314" s="191" t="str">
        <f t="shared" si="300"/>
        <v/>
      </c>
      <c r="BE314" s="57" t="s">
        <v>0</v>
      </c>
      <c r="BF314" s="68" t="str">
        <f t="shared" si="301"/>
        <v/>
      </c>
      <c r="BG314" s="102" t="str">
        <f t="shared" si="302"/>
        <v/>
      </c>
      <c r="BH314" s="238" t="str">
        <f t="shared" si="303"/>
        <v/>
      </c>
      <c r="BI314" s="239" t="str">
        <f t="shared" si="265"/>
        <v/>
      </c>
      <c r="BJ314" s="57" t="s">
        <v>0</v>
      </c>
      <c r="BK314" s="62" t="str">
        <f t="shared" si="304"/>
        <v/>
      </c>
      <c r="BL314" s="36" t="str">
        <f t="shared" si="305"/>
        <v/>
      </c>
      <c r="BM314" s="86" t="str">
        <f t="shared" si="266"/>
        <v/>
      </c>
      <c r="BN314" s="86" t="str">
        <f t="shared" si="267"/>
        <v/>
      </c>
      <c r="BO314" s="36" t="str">
        <f t="shared" si="268"/>
        <v/>
      </c>
      <c r="BP314" s="79" t="str">
        <f t="shared" si="269"/>
        <v/>
      </c>
      <c r="BQ314" s="57" t="s">
        <v>0</v>
      </c>
      <c r="BR314" s="95" t="str">
        <f t="shared" si="270"/>
        <v/>
      </c>
      <c r="BS314" s="57" t="s">
        <v>0</v>
      </c>
      <c r="BT314" s="23" t="str">
        <f>IF(OR(BB314&lt;&gt;"NEMA",BR314&lt;&gt;""),"","SELECT '"&amp;BA314&amp;"',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4" s="57" t="s">
        <v>0</v>
      </c>
      <c r="BV314" s="172"/>
      <c r="BW314" s="172"/>
      <c r="BX314" s="172"/>
      <c r="BY314" s="57" t="s">
        <v>0</v>
      </c>
      <c r="BZ314" s="62" t="str">
        <f t="shared" si="271"/>
        <v/>
      </c>
      <c r="CA314" s="63" t="str">
        <f t="shared" si="306"/>
        <v/>
      </c>
      <c r="CB314" s="57" t="s">
        <v>0</v>
      </c>
      <c r="CC314" s="62" t="str">
        <f t="shared" si="272"/>
        <v/>
      </c>
      <c r="CD314" s="63" t="str">
        <f t="shared" si="307"/>
        <v/>
      </c>
      <c r="CE314" s="57" t="s">
        <v>0</v>
      </c>
      <c r="CF314" s="62" t="str">
        <f t="shared" si="273"/>
        <v/>
      </c>
      <c r="CG314" s="63" t="str">
        <f t="shared" si="308"/>
        <v/>
      </c>
      <c r="CH314" s="57" t="s">
        <v>0</v>
      </c>
      <c r="CI314" s="68" t="str">
        <f t="shared" si="309"/>
        <v/>
      </c>
      <c r="CJ314" s="86" t="str" cm="1">
        <f t="array" ref="CJ314">IF(CI314="","",INDEX(imePrezime_id,CI314,0))</f>
        <v/>
      </c>
      <c r="CK314" s="63" t="str">
        <f t="shared" si="274"/>
        <v/>
      </c>
      <c r="CL314" s="57" t="s">
        <v>0</v>
      </c>
      <c r="CM314" s="23" t="str">
        <f t="shared" si="275"/>
        <v/>
      </c>
      <c r="CN314" s="57" t="s">
        <v>0</v>
      </c>
      <c r="CO314" s="149"/>
      <c r="CP314" s="57" t="s">
        <v>0</v>
      </c>
      <c r="CQ314" s="62" t="str">
        <f t="shared" si="276"/>
        <v/>
      </c>
      <c r="CR314" s="86" t="str">
        <f>IF(CO314="","",MAX(CR$11:CR313)+1)</f>
        <v/>
      </c>
      <c r="CS314" s="63" t="str">
        <f t="shared" si="277"/>
        <v/>
      </c>
      <c r="CT314" s="57" t="s">
        <v>0</v>
      </c>
      <c r="CU314" s="23" t="str">
        <f t="shared" si="310"/>
        <v/>
      </c>
      <c r="CV314" s="57" t="s">
        <v>0</v>
      </c>
      <c r="CW314" s="72" t="str">
        <f>IF(AND(CG314="NEMA",CK314=""),MAX(CW$11:CW313)+1,"")</f>
        <v/>
      </c>
      <c r="CX314" t="s">
        <v>0</v>
      </c>
      <c r="CY314" s="152" t="str">
        <f t="shared" si="278"/>
        <v/>
      </c>
      <c r="CZ314" t="s">
        <v>0</v>
      </c>
      <c r="DA314" s="62" t="str">
        <f t="shared" si="279"/>
        <v/>
      </c>
      <c r="DB314" s="79" t="str">
        <f t="shared" si="280"/>
        <v/>
      </c>
      <c r="DC314" t="s">
        <v>0</v>
      </c>
      <c r="DD314" s="23" t="str">
        <f t="shared" si="311"/>
        <v/>
      </c>
      <c r="DE314" s="57" t="s">
        <v>0</v>
      </c>
      <c r="DF314" s="95" t="str">
        <f t="shared" si="281"/>
        <v/>
      </c>
      <c r="DG314" s="57" t="s">
        <v>0</v>
      </c>
      <c r="DH314" s="68" t="str">
        <f>IF(BZ314="","",MAX(DH$11:DH313)+1)</f>
        <v/>
      </c>
      <c r="DI314" s="86" t="str">
        <f t="shared" si="282"/>
        <v/>
      </c>
      <c r="DJ314" s="86" t="str">
        <f t="shared" si="312"/>
        <v/>
      </c>
      <c r="DK314" s="86" t="str">
        <f t="shared" si="283"/>
        <v/>
      </c>
      <c r="DL314" s="86" t="str">
        <f t="shared" si="284"/>
        <v/>
      </c>
      <c r="DM314" s="86" t="str">
        <f t="shared" si="285"/>
        <v/>
      </c>
      <c r="DN314" s="86" t="str">
        <f t="shared" si="313"/>
        <v/>
      </c>
      <c r="DO314" s="86"/>
      <c r="DP314" s="86"/>
      <c r="DQ314" s="86"/>
      <c r="DR314" s="63" t="e">
        <f>IF(#REF!="","",#REF!)</f>
        <v>#REF!</v>
      </c>
      <c r="DS314" s="57" t="s">
        <v>0</v>
      </c>
    </row>
    <row r="315" spans="1:123" x14ac:dyDescent="0.25">
      <c r="A315" t="s">
        <v>0</v>
      </c>
      <c r="B315" s="62" t="str">
        <f>IF(csv!E306="","",csv!S306)</f>
        <v/>
      </c>
      <c r="C315" s="36" t="s">
        <v>0</v>
      </c>
      <c r="D315" s="36" t="str">
        <f>IF(csv!E306="","",csv!E306)</f>
        <v/>
      </c>
      <c r="E315" s="36" t="str">
        <f>IF(csv!D306="","",csv!D306)</f>
        <v/>
      </c>
      <c r="F315" s="36" t="s">
        <v>0</v>
      </c>
      <c r="G315" s="86" t="str">
        <f>IF(csv!L306="","",csv!L306)</f>
        <v/>
      </c>
      <c r="H315" s="86" t="str">
        <f>IF(csv!M306="","",csv!M306)</f>
        <v/>
      </c>
      <c r="I315" s="36" t="s">
        <v>0</v>
      </c>
      <c r="J315" s="36" t="str">
        <f>IF(csv!O306="","",csv!O306)</f>
        <v/>
      </c>
      <c r="K315" s="36" t="str">
        <f>IF(csv!P306="","",csv!P306)</f>
        <v/>
      </c>
      <c r="L315" s="36" t="s">
        <v>0</v>
      </c>
      <c r="M315" s="79" t="str">
        <f>IF(csv!Q306="","",csv!Q306)</f>
        <v/>
      </c>
      <c r="N315" s="57" t="s">
        <v>0</v>
      </c>
      <c r="O315" s="62" t="str">
        <f>IF(csv!E306="","",csv!S306)</f>
        <v/>
      </c>
      <c r="P315" s="86" t="str">
        <f>IF(O315="","",IF(COUNTIF(O$11:O314,O315)=0,P314+1,P314))</f>
        <v/>
      </c>
      <c r="Q315" s="102" t="str">
        <f t="shared" si="260"/>
        <v/>
      </c>
      <c r="R315" s="103" t="str" cm="1">
        <f t="array" ref="R315">IF(S315="","",INDEX(natjecanjeStaze_naziv,MATCH(S315,natjecanjeStaze_stazaId,0)))</f>
        <v/>
      </c>
      <c r="S315" s="63" t="str">
        <f t="shared" si="261"/>
        <v/>
      </c>
      <c r="T315" s="57" t="s">
        <v>0</v>
      </c>
      <c r="U315" s="191" t="str">
        <f t="shared" si="262"/>
        <v/>
      </c>
      <c r="V315" s="57" t="s">
        <v>0</v>
      </c>
      <c r="W315" s="62" t="str">
        <f t="shared" si="286"/>
        <v/>
      </c>
      <c r="X315" s="86" t="str">
        <f t="shared" si="263"/>
        <v/>
      </c>
      <c r="Y315" s="36" t="str">
        <f t="shared" si="287"/>
        <v/>
      </c>
      <c r="Z315" s="79" t="str">
        <f>IF(Y315="","",MAX(Z$11:Z314)+1)</f>
        <v/>
      </c>
      <c r="AA315" s="57" t="s">
        <v>0</v>
      </c>
      <c r="AB315" s="149"/>
      <c r="AC315" s="57" t="s">
        <v>0</v>
      </c>
      <c r="AD315" s="23" t="str">
        <f t="shared" si="288"/>
        <v/>
      </c>
      <c r="AE315" s="57" t="s">
        <v>0</v>
      </c>
      <c r="AF315" s="191" t="str">
        <f t="shared" si="289"/>
        <v/>
      </c>
      <c r="AG315" s="57" t="s">
        <v>0</v>
      </c>
      <c r="AH315" s="62" t="str">
        <f t="shared" si="290"/>
        <v/>
      </c>
      <c r="AI315" s="36" t="str">
        <f t="shared" si="291"/>
        <v/>
      </c>
      <c r="AJ315" s="86" t="str">
        <f t="shared" si="264"/>
        <v/>
      </c>
      <c r="AK315" s="36" t="str" cm="1">
        <f t="array" ref="AK315">IF(AJ315="",""&amp;AI315,IF(AJ315="NEMA",AI315,INDEX(klub_naziv,MATCH(INDEX(klubAlias_klubId,AJ315),klub_id,0))))</f>
        <v/>
      </c>
      <c r="AL315" s="36" t="str" cm="1">
        <f t="array" ref="AL315">IFERROR(INDEX(registarNatjecatelji,CG315,4),"")</f>
        <v/>
      </c>
      <c r="AM315" s="105" t="str">
        <f t="shared" si="292"/>
        <v/>
      </c>
      <c r="AN315" s="79" t="str">
        <f t="shared" si="293"/>
        <v/>
      </c>
      <c r="AO315" s="57" t="s">
        <v>0</v>
      </c>
      <c r="AP315" s="95" t="str">
        <f>IF(AJ315&lt;&gt;"NEMA","",IF(IFERROR(MATCH(AI315,AI$11:AI314,0),0)&lt;&gt;0,"",AI315))</f>
        <v/>
      </c>
      <c r="AQ315" s="57" t="s">
        <v>0</v>
      </c>
      <c r="AR315" s="149"/>
      <c r="AS315" s="57" t="s">
        <v>0</v>
      </c>
      <c r="AT315" s="62" t="str">
        <f t="shared" si="294"/>
        <v/>
      </c>
      <c r="AU315" s="36" t="str">
        <f>IF(AT315="","",MAX(AU$11:AU314)+1)</f>
        <v/>
      </c>
      <c r="AV315" s="36" t="str">
        <f t="shared" si="295"/>
        <v/>
      </c>
      <c r="AW315" s="36" t="str">
        <f t="shared" si="296"/>
        <v/>
      </c>
      <c r="AX315" s="36" t="str">
        <f>IF(AR315="","",MAX(AX$11:AX314)+1)</f>
        <v/>
      </c>
      <c r="AY315" s="103" t="str">
        <f t="shared" si="297"/>
        <v/>
      </c>
      <c r="AZ315" s="79" t="str">
        <f t="shared" si="298"/>
        <v/>
      </c>
      <c r="BA315" s="57" t="s">
        <v>0</v>
      </c>
      <c r="BB315" s="23" t="str">
        <f t="shared" si="299"/>
        <v/>
      </c>
      <c r="BC315" s="57" t="s">
        <v>0</v>
      </c>
      <c r="BD315" s="191" t="str">
        <f t="shared" si="300"/>
        <v/>
      </c>
      <c r="BE315" s="57" t="s">
        <v>0</v>
      </c>
      <c r="BF315" s="68" t="str">
        <f t="shared" si="301"/>
        <v/>
      </c>
      <c r="BG315" s="102" t="str">
        <f t="shared" si="302"/>
        <v/>
      </c>
      <c r="BH315" s="238" t="str">
        <f t="shared" si="303"/>
        <v/>
      </c>
      <c r="BI315" s="239" t="str">
        <f t="shared" si="265"/>
        <v/>
      </c>
      <c r="BJ315" s="57" t="s">
        <v>0</v>
      </c>
      <c r="BK315" s="62" t="str">
        <f t="shared" si="304"/>
        <v/>
      </c>
      <c r="BL315" s="36" t="str">
        <f t="shared" si="305"/>
        <v/>
      </c>
      <c r="BM315" s="86" t="str">
        <f t="shared" si="266"/>
        <v/>
      </c>
      <c r="BN315" s="86" t="str">
        <f t="shared" si="267"/>
        <v/>
      </c>
      <c r="BO315" s="36" t="str">
        <f t="shared" si="268"/>
        <v/>
      </c>
      <c r="BP315" s="79" t="str">
        <f t="shared" si="269"/>
        <v/>
      </c>
      <c r="BQ315" s="57" t="s">
        <v>0</v>
      </c>
      <c r="BR315" s="95" t="str">
        <f t="shared" si="270"/>
        <v/>
      </c>
      <c r="BS315" s="57" t="s">
        <v>0</v>
      </c>
      <c r="BT315" s="23" t="str">
        <f>IF(OR(BB315&lt;&gt;"NEMA",BR315&lt;&gt;""),"","SELECT '"&amp;BA315&amp;"',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5" s="57" t="s">
        <v>0</v>
      </c>
      <c r="BV315" s="172"/>
      <c r="BW315" s="172"/>
      <c r="BX315" s="172"/>
      <c r="BY315" s="57" t="s">
        <v>0</v>
      </c>
      <c r="BZ315" s="62" t="str">
        <f t="shared" si="271"/>
        <v/>
      </c>
      <c r="CA315" s="63" t="str">
        <f t="shared" si="306"/>
        <v/>
      </c>
      <c r="CB315" s="57" t="s">
        <v>0</v>
      </c>
      <c r="CC315" s="62" t="str">
        <f t="shared" si="272"/>
        <v/>
      </c>
      <c r="CD315" s="63" t="str">
        <f t="shared" si="307"/>
        <v/>
      </c>
      <c r="CE315" s="57" t="s">
        <v>0</v>
      </c>
      <c r="CF315" s="62" t="str">
        <f t="shared" si="273"/>
        <v/>
      </c>
      <c r="CG315" s="63" t="str">
        <f t="shared" si="308"/>
        <v/>
      </c>
      <c r="CH315" s="57" t="s">
        <v>0</v>
      </c>
      <c r="CI315" s="68" t="str">
        <f t="shared" si="309"/>
        <v/>
      </c>
      <c r="CJ315" s="86" t="str" cm="1">
        <f t="array" ref="CJ315">IF(CI315="","",INDEX(imePrezime_id,CI315,0))</f>
        <v/>
      </c>
      <c r="CK315" s="63" t="str">
        <f t="shared" si="274"/>
        <v/>
      </c>
      <c r="CL315" s="57" t="s">
        <v>0</v>
      </c>
      <c r="CM315" s="23" t="str">
        <f t="shared" si="275"/>
        <v/>
      </c>
      <c r="CN315" s="57" t="s">
        <v>0</v>
      </c>
      <c r="CO315" s="149"/>
      <c r="CP315" s="57" t="s">
        <v>0</v>
      </c>
      <c r="CQ315" s="62" t="str">
        <f t="shared" si="276"/>
        <v/>
      </c>
      <c r="CR315" s="86" t="str">
        <f>IF(CO315="","",MAX(CR$11:CR314)+1)</f>
        <v/>
      </c>
      <c r="CS315" s="63" t="str">
        <f t="shared" si="277"/>
        <v/>
      </c>
      <c r="CT315" s="57" t="s">
        <v>0</v>
      </c>
      <c r="CU315" s="23" t="str">
        <f t="shared" si="310"/>
        <v/>
      </c>
      <c r="CV315" s="57" t="s">
        <v>0</v>
      </c>
      <c r="CW315" s="72" t="str">
        <f>IF(AND(CG315="NEMA",CK315=""),MAX(CW$11:CW314)+1,"")</f>
        <v/>
      </c>
      <c r="CX315" t="s">
        <v>0</v>
      </c>
      <c r="CY315" s="152" t="str">
        <f t="shared" si="278"/>
        <v/>
      </c>
      <c r="CZ315" t="s">
        <v>0</v>
      </c>
      <c r="DA315" s="62" t="str">
        <f t="shared" si="279"/>
        <v/>
      </c>
      <c r="DB315" s="79" t="str">
        <f t="shared" si="280"/>
        <v/>
      </c>
      <c r="DC315" t="s">
        <v>0</v>
      </c>
      <c r="DD315" s="23" t="str">
        <f t="shared" si="311"/>
        <v/>
      </c>
      <c r="DE315" s="57" t="s">
        <v>0</v>
      </c>
      <c r="DF315" s="95" t="str">
        <f t="shared" si="281"/>
        <v/>
      </c>
      <c r="DG315" s="57" t="s">
        <v>0</v>
      </c>
      <c r="DH315" s="68" t="str">
        <f>IF(BZ315="","",MAX(DH$11:DH314)+1)</f>
        <v/>
      </c>
      <c r="DI315" s="86" t="str">
        <f t="shared" si="282"/>
        <v/>
      </c>
      <c r="DJ315" s="86" t="str">
        <f t="shared" si="312"/>
        <v/>
      </c>
      <c r="DK315" s="86" t="str">
        <f t="shared" si="283"/>
        <v/>
      </c>
      <c r="DL315" s="86" t="str">
        <f t="shared" si="284"/>
        <v/>
      </c>
      <c r="DM315" s="86" t="str">
        <f t="shared" si="285"/>
        <v/>
      </c>
      <c r="DN315" s="86" t="str">
        <f t="shared" si="313"/>
        <v/>
      </c>
      <c r="DO315" s="86"/>
      <c r="DP315" s="86"/>
      <c r="DQ315" s="86"/>
      <c r="DR315" s="63" t="e">
        <f>IF(#REF!="","",#REF!)</f>
        <v>#REF!</v>
      </c>
      <c r="DS315" s="57" t="s">
        <v>0</v>
      </c>
    </row>
    <row r="316" spans="1:123" x14ac:dyDescent="0.25">
      <c r="A316" t="s">
        <v>0</v>
      </c>
      <c r="B316" s="62" t="str">
        <f>IF(csv!E307="","",csv!S307)</f>
        <v/>
      </c>
      <c r="C316" s="36" t="s">
        <v>0</v>
      </c>
      <c r="D316" s="36" t="str">
        <f>IF(csv!E307="","",csv!E307)</f>
        <v/>
      </c>
      <c r="E316" s="36" t="str">
        <f>IF(csv!D307="","",csv!D307)</f>
        <v/>
      </c>
      <c r="F316" s="36" t="s">
        <v>0</v>
      </c>
      <c r="G316" s="86" t="str">
        <f>IF(csv!L307="","",csv!L307)</f>
        <v/>
      </c>
      <c r="H316" s="86" t="str">
        <f>IF(csv!M307="","",csv!M307)</f>
        <v/>
      </c>
      <c r="I316" s="36" t="s">
        <v>0</v>
      </c>
      <c r="J316" s="36" t="str">
        <f>IF(csv!O307="","",csv!O307)</f>
        <v/>
      </c>
      <c r="K316" s="36" t="str">
        <f>IF(csv!P307="","",csv!P307)</f>
        <v/>
      </c>
      <c r="L316" s="36" t="s">
        <v>0</v>
      </c>
      <c r="M316" s="79" t="str">
        <f>IF(csv!Q307="","",csv!Q307)</f>
        <v/>
      </c>
      <c r="N316" s="57" t="s">
        <v>0</v>
      </c>
      <c r="O316" s="62" t="str">
        <f>IF(csv!E307="","",csv!S307)</f>
        <v/>
      </c>
      <c r="P316" s="86" t="str">
        <f>IF(O316="","",IF(COUNTIF(O$11:O315,O316)=0,P315+1,P315))</f>
        <v/>
      </c>
      <c r="Q316" s="102" t="str">
        <f t="shared" si="260"/>
        <v/>
      </c>
      <c r="R316" s="103" t="str" cm="1">
        <f t="array" ref="R316">IF(S316="","",INDEX(natjecanjeStaze_naziv,MATCH(S316,natjecanjeStaze_stazaId,0)))</f>
        <v/>
      </c>
      <c r="S316" s="63" t="str">
        <f t="shared" si="261"/>
        <v/>
      </c>
      <c r="T316" s="57" t="s">
        <v>0</v>
      </c>
      <c r="U316" s="191" t="str">
        <f t="shared" si="262"/>
        <v/>
      </c>
      <c r="V316" s="57" t="s">
        <v>0</v>
      </c>
      <c r="W316" s="62" t="str">
        <f t="shared" si="286"/>
        <v/>
      </c>
      <c r="X316" s="86" t="str">
        <f t="shared" si="263"/>
        <v/>
      </c>
      <c r="Y316" s="36" t="str">
        <f t="shared" si="287"/>
        <v/>
      </c>
      <c r="Z316" s="79" t="str">
        <f>IF(Y316="","",MAX(Z$11:Z315)+1)</f>
        <v/>
      </c>
      <c r="AA316" s="57" t="s">
        <v>0</v>
      </c>
      <c r="AB316" s="149"/>
      <c r="AC316" s="57" t="s">
        <v>0</v>
      </c>
      <c r="AD316" s="23" t="str">
        <f t="shared" si="288"/>
        <v/>
      </c>
      <c r="AE316" s="57" t="s">
        <v>0</v>
      </c>
      <c r="AF316" s="191" t="str">
        <f t="shared" si="289"/>
        <v/>
      </c>
      <c r="AG316" s="57" t="s">
        <v>0</v>
      </c>
      <c r="AH316" s="62" t="str">
        <f t="shared" si="290"/>
        <v/>
      </c>
      <c r="AI316" s="36" t="str">
        <f t="shared" si="291"/>
        <v/>
      </c>
      <c r="AJ316" s="86" t="str">
        <f t="shared" si="264"/>
        <v/>
      </c>
      <c r="AK316" s="36" t="str" cm="1">
        <f t="array" ref="AK316">IF(AJ316="",""&amp;AI316,IF(AJ316="NEMA",AI316,INDEX(klub_naziv,MATCH(INDEX(klubAlias_klubId,AJ316),klub_id,0))))</f>
        <v/>
      </c>
      <c r="AL316" s="36" t="str" cm="1">
        <f t="array" ref="AL316">IFERROR(INDEX(registarNatjecatelji,CG316,4),"")</f>
        <v/>
      </c>
      <c r="AM316" s="105" t="str">
        <f t="shared" si="292"/>
        <v/>
      </c>
      <c r="AN316" s="79" t="str">
        <f t="shared" si="293"/>
        <v/>
      </c>
      <c r="AO316" s="57" t="s">
        <v>0</v>
      </c>
      <c r="AP316" s="95" t="str">
        <f>IF(AJ316&lt;&gt;"NEMA","",IF(IFERROR(MATCH(AI316,AI$11:AI315,0),0)&lt;&gt;0,"",AI316))</f>
        <v/>
      </c>
      <c r="AQ316" s="57" t="s">
        <v>0</v>
      </c>
      <c r="AR316" s="149"/>
      <c r="AS316" s="57" t="s">
        <v>0</v>
      </c>
      <c r="AT316" s="62" t="str">
        <f t="shared" si="294"/>
        <v/>
      </c>
      <c r="AU316" s="36" t="str">
        <f>IF(AT316="","",MAX(AU$11:AU315)+1)</f>
        <v/>
      </c>
      <c r="AV316" s="36" t="str">
        <f t="shared" si="295"/>
        <v/>
      </c>
      <c r="AW316" s="36" t="str">
        <f t="shared" si="296"/>
        <v/>
      </c>
      <c r="AX316" s="36" t="str">
        <f>IF(AR316="","",MAX(AX$11:AX315)+1)</f>
        <v/>
      </c>
      <c r="AY316" s="103" t="str">
        <f t="shared" si="297"/>
        <v/>
      </c>
      <c r="AZ316" s="79" t="str">
        <f t="shared" si="298"/>
        <v/>
      </c>
      <c r="BA316" s="57" t="s">
        <v>0</v>
      </c>
      <c r="BB316" s="23" t="str">
        <f t="shared" si="299"/>
        <v/>
      </c>
      <c r="BC316" s="57" t="s">
        <v>0</v>
      </c>
      <c r="BD316" s="191" t="str">
        <f t="shared" si="300"/>
        <v/>
      </c>
      <c r="BE316" s="57" t="s">
        <v>0</v>
      </c>
      <c r="BF316" s="68" t="str">
        <f t="shared" si="301"/>
        <v/>
      </c>
      <c r="BG316" s="102" t="str">
        <f t="shared" si="302"/>
        <v/>
      </c>
      <c r="BH316" s="238" t="str">
        <f t="shared" si="303"/>
        <v/>
      </c>
      <c r="BI316" s="239" t="str">
        <f t="shared" si="265"/>
        <v/>
      </c>
      <c r="BJ316" s="57" t="s">
        <v>0</v>
      </c>
      <c r="BK316" s="62" t="str">
        <f t="shared" si="304"/>
        <v/>
      </c>
      <c r="BL316" s="36" t="str">
        <f t="shared" si="305"/>
        <v/>
      </c>
      <c r="BM316" s="86" t="str">
        <f t="shared" si="266"/>
        <v/>
      </c>
      <c r="BN316" s="86" t="str">
        <f t="shared" si="267"/>
        <v/>
      </c>
      <c r="BO316" s="36" t="str">
        <f t="shared" si="268"/>
        <v/>
      </c>
      <c r="BP316" s="79" t="str">
        <f t="shared" si="269"/>
        <v/>
      </c>
      <c r="BQ316" s="57" t="s">
        <v>0</v>
      </c>
      <c r="BR316" s="95" t="str">
        <f t="shared" si="270"/>
        <v/>
      </c>
      <c r="BS316" s="57" t="s">
        <v>0</v>
      </c>
      <c r="BT316" s="23" t="str">
        <f>IF(OR(BB316&lt;&gt;"NEMA",BR316&lt;&gt;""),"","SELECT '"&amp;BA316&amp;"',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6" s="57" t="s">
        <v>0</v>
      </c>
      <c r="BV316" s="172"/>
      <c r="BW316" s="172"/>
      <c r="BX316" s="172"/>
      <c r="BY316" s="57" t="s">
        <v>0</v>
      </c>
      <c r="BZ316" s="62" t="str">
        <f t="shared" si="271"/>
        <v/>
      </c>
      <c r="CA316" s="63" t="str">
        <f t="shared" si="306"/>
        <v/>
      </c>
      <c r="CB316" s="57" t="s">
        <v>0</v>
      </c>
      <c r="CC316" s="62" t="str">
        <f t="shared" si="272"/>
        <v/>
      </c>
      <c r="CD316" s="63" t="str">
        <f t="shared" si="307"/>
        <v/>
      </c>
      <c r="CE316" s="57" t="s">
        <v>0</v>
      </c>
      <c r="CF316" s="62" t="str">
        <f t="shared" si="273"/>
        <v/>
      </c>
      <c r="CG316" s="63" t="str">
        <f t="shared" si="308"/>
        <v/>
      </c>
      <c r="CH316" s="57" t="s">
        <v>0</v>
      </c>
      <c r="CI316" s="68" t="str">
        <f t="shared" si="309"/>
        <v/>
      </c>
      <c r="CJ316" s="86" t="str" cm="1">
        <f t="array" ref="CJ316">IF(CI316="","",INDEX(imePrezime_id,CI316,0))</f>
        <v/>
      </c>
      <c r="CK316" s="63" t="str">
        <f t="shared" si="274"/>
        <v/>
      </c>
      <c r="CL316" s="57" t="s">
        <v>0</v>
      </c>
      <c r="CM316" s="23" t="str">
        <f t="shared" si="275"/>
        <v/>
      </c>
      <c r="CN316" s="57" t="s">
        <v>0</v>
      </c>
      <c r="CO316" s="149"/>
      <c r="CP316" s="57" t="s">
        <v>0</v>
      </c>
      <c r="CQ316" s="62" t="str">
        <f t="shared" si="276"/>
        <v/>
      </c>
      <c r="CR316" s="86" t="str">
        <f>IF(CO316="","",MAX(CR$11:CR315)+1)</f>
        <v/>
      </c>
      <c r="CS316" s="63" t="str">
        <f t="shared" si="277"/>
        <v/>
      </c>
      <c r="CT316" s="57" t="s">
        <v>0</v>
      </c>
      <c r="CU316" s="23" t="str">
        <f t="shared" si="310"/>
        <v/>
      </c>
      <c r="CV316" s="57" t="s">
        <v>0</v>
      </c>
      <c r="CW316" s="72" t="str">
        <f>IF(AND(CG316="NEMA",CK316=""),MAX(CW$11:CW315)+1,"")</f>
        <v/>
      </c>
      <c r="CX316" t="s">
        <v>0</v>
      </c>
      <c r="CY316" s="152" t="str">
        <f t="shared" si="278"/>
        <v/>
      </c>
      <c r="CZ316" t="s">
        <v>0</v>
      </c>
      <c r="DA316" s="62" t="str">
        <f t="shared" si="279"/>
        <v/>
      </c>
      <c r="DB316" s="79" t="str">
        <f t="shared" si="280"/>
        <v/>
      </c>
      <c r="DC316" t="s">
        <v>0</v>
      </c>
      <c r="DD316" s="23" t="str">
        <f t="shared" si="311"/>
        <v/>
      </c>
      <c r="DE316" s="57" t="s">
        <v>0</v>
      </c>
      <c r="DF316" s="95" t="str">
        <f t="shared" si="281"/>
        <v/>
      </c>
      <c r="DG316" s="57" t="s">
        <v>0</v>
      </c>
      <c r="DH316" s="68" t="str">
        <f>IF(BZ316="","",MAX(DH$11:DH315)+1)</f>
        <v/>
      </c>
      <c r="DI316" s="86" t="str">
        <f t="shared" si="282"/>
        <v/>
      </c>
      <c r="DJ316" s="86" t="str">
        <f t="shared" si="312"/>
        <v/>
      </c>
      <c r="DK316" s="86" t="str">
        <f t="shared" si="283"/>
        <v/>
      </c>
      <c r="DL316" s="86" t="str">
        <f t="shared" si="284"/>
        <v/>
      </c>
      <c r="DM316" s="86" t="str">
        <f t="shared" si="285"/>
        <v/>
      </c>
      <c r="DN316" s="86" t="str">
        <f t="shared" si="313"/>
        <v/>
      </c>
      <c r="DO316" s="86"/>
      <c r="DP316" s="86"/>
      <c r="DQ316" s="86"/>
      <c r="DR316" s="63" t="e">
        <f>IF(#REF!="","",#REF!)</f>
        <v>#REF!</v>
      </c>
      <c r="DS316" s="57" t="s">
        <v>0</v>
      </c>
    </row>
    <row r="317" spans="1:123" x14ac:dyDescent="0.25">
      <c r="A317" t="s">
        <v>0</v>
      </c>
      <c r="B317" s="62" t="str">
        <f>IF(csv!E308="","",csv!S308)</f>
        <v/>
      </c>
      <c r="C317" s="36" t="s">
        <v>0</v>
      </c>
      <c r="D317" s="36" t="str">
        <f>IF(csv!E308="","",csv!E308)</f>
        <v/>
      </c>
      <c r="E317" s="36" t="str">
        <f>IF(csv!D308="","",csv!D308)</f>
        <v/>
      </c>
      <c r="F317" s="36" t="s">
        <v>0</v>
      </c>
      <c r="G317" s="86" t="str">
        <f>IF(csv!L308="","",csv!L308)</f>
        <v/>
      </c>
      <c r="H317" s="86" t="str">
        <f>IF(csv!M308="","",csv!M308)</f>
        <v/>
      </c>
      <c r="I317" s="36" t="s">
        <v>0</v>
      </c>
      <c r="J317" s="36" t="str">
        <f>IF(csv!O308="","",csv!O308)</f>
        <v/>
      </c>
      <c r="K317" s="36" t="str">
        <f>IF(csv!P308="","",csv!P308)</f>
        <v/>
      </c>
      <c r="L317" s="36" t="s">
        <v>0</v>
      </c>
      <c r="M317" s="79" t="str">
        <f>IF(csv!Q308="","",csv!Q308)</f>
        <v/>
      </c>
      <c r="N317" s="57" t="s">
        <v>0</v>
      </c>
      <c r="O317" s="62" t="str">
        <f>IF(csv!E308="","",csv!S308)</f>
        <v/>
      </c>
      <c r="P317" s="86" t="str">
        <f>IF(O317="","",IF(COUNTIF(O$11:O316,O317)=0,P316+1,P316))</f>
        <v/>
      </c>
      <c r="Q317" s="102" t="str">
        <f t="shared" si="260"/>
        <v/>
      </c>
      <c r="R317" s="103" t="str" cm="1">
        <f t="array" ref="R317">IF(S317="","",INDEX(natjecanjeStaze_naziv,MATCH(S317,natjecanjeStaze_stazaId,0)))</f>
        <v/>
      </c>
      <c r="S317" s="63" t="str">
        <f t="shared" si="261"/>
        <v/>
      </c>
      <c r="T317" s="57" t="s">
        <v>0</v>
      </c>
      <c r="U317" s="191" t="str">
        <f t="shared" si="262"/>
        <v/>
      </c>
      <c r="V317" s="57" t="s">
        <v>0</v>
      </c>
      <c r="W317" s="62" t="str">
        <f t="shared" si="286"/>
        <v/>
      </c>
      <c r="X317" s="86" t="str">
        <f t="shared" si="263"/>
        <v/>
      </c>
      <c r="Y317" s="36" t="str">
        <f t="shared" si="287"/>
        <v/>
      </c>
      <c r="Z317" s="79" t="str">
        <f>IF(Y317="","",MAX(Z$11:Z316)+1)</f>
        <v/>
      </c>
      <c r="AA317" s="57" t="s">
        <v>0</v>
      </c>
      <c r="AB317" s="149"/>
      <c r="AC317" s="57" t="s">
        <v>0</v>
      </c>
      <c r="AD317" s="23" t="str">
        <f t="shared" si="288"/>
        <v/>
      </c>
      <c r="AE317" s="57" t="s">
        <v>0</v>
      </c>
      <c r="AF317" s="191" t="str">
        <f t="shared" si="289"/>
        <v/>
      </c>
      <c r="AG317" s="57" t="s">
        <v>0</v>
      </c>
      <c r="AH317" s="62" t="str">
        <f t="shared" si="290"/>
        <v/>
      </c>
      <c r="AI317" s="36" t="str">
        <f t="shared" si="291"/>
        <v/>
      </c>
      <c r="AJ317" s="86" t="str">
        <f t="shared" si="264"/>
        <v/>
      </c>
      <c r="AK317" s="36" t="str" cm="1">
        <f t="array" ref="AK317">IF(AJ317="",""&amp;AI317,IF(AJ317="NEMA",AI317,INDEX(klub_naziv,MATCH(INDEX(klubAlias_klubId,AJ317),klub_id,0))))</f>
        <v/>
      </c>
      <c r="AL317" s="36" t="str" cm="1">
        <f t="array" ref="AL317">IFERROR(INDEX(registarNatjecatelji,CG317,4),"")</f>
        <v/>
      </c>
      <c r="AM317" s="105" t="str">
        <f t="shared" si="292"/>
        <v/>
      </c>
      <c r="AN317" s="79" t="str">
        <f t="shared" si="293"/>
        <v/>
      </c>
      <c r="AO317" s="57" t="s">
        <v>0</v>
      </c>
      <c r="AP317" s="95" t="str">
        <f>IF(AJ317&lt;&gt;"NEMA","",IF(IFERROR(MATCH(AI317,AI$11:AI316,0),0)&lt;&gt;0,"",AI317))</f>
        <v/>
      </c>
      <c r="AQ317" s="57" t="s">
        <v>0</v>
      </c>
      <c r="AR317" s="149"/>
      <c r="AS317" s="57" t="s">
        <v>0</v>
      </c>
      <c r="AT317" s="62" t="str">
        <f t="shared" si="294"/>
        <v/>
      </c>
      <c r="AU317" s="36" t="str">
        <f>IF(AT317="","",MAX(AU$11:AU316)+1)</f>
        <v/>
      </c>
      <c r="AV317" s="36" t="str">
        <f t="shared" si="295"/>
        <v/>
      </c>
      <c r="AW317" s="36" t="str">
        <f t="shared" si="296"/>
        <v/>
      </c>
      <c r="AX317" s="36" t="str">
        <f>IF(AR317="","",MAX(AX$11:AX316)+1)</f>
        <v/>
      </c>
      <c r="AY317" s="103" t="str">
        <f t="shared" si="297"/>
        <v/>
      </c>
      <c r="AZ317" s="79" t="str">
        <f t="shared" si="298"/>
        <v/>
      </c>
      <c r="BA317" s="57" t="s">
        <v>0</v>
      </c>
      <c r="BB317" s="23" t="str">
        <f t="shared" si="299"/>
        <v/>
      </c>
      <c r="BC317" s="57" t="s">
        <v>0</v>
      </c>
      <c r="BD317" s="191" t="str">
        <f t="shared" si="300"/>
        <v/>
      </c>
      <c r="BE317" s="57" t="s">
        <v>0</v>
      </c>
      <c r="BF317" s="68" t="str">
        <f t="shared" si="301"/>
        <v/>
      </c>
      <c r="BG317" s="102" t="str">
        <f t="shared" si="302"/>
        <v/>
      </c>
      <c r="BH317" s="238" t="str">
        <f t="shared" si="303"/>
        <v/>
      </c>
      <c r="BI317" s="239" t="str">
        <f t="shared" si="265"/>
        <v/>
      </c>
      <c r="BJ317" s="57" t="s">
        <v>0</v>
      </c>
      <c r="BK317" s="62" t="str">
        <f t="shared" si="304"/>
        <v/>
      </c>
      <c r="BL317" s="36" t="str">
        <f t="shared" si="305"/>
        <v/>
      </c>
      <c r="BM317" s="86" t="str">
        <f t="shared" si="266"/>
        <v/>
      </c>
      <c r="BN317" s="86" t="str">
        <f t="shared" si="267"/>
        <v/>
      </c>
      <c r="BO317" s="36" t="str">
        <f t="shared" si="268"/>
        <v/>
      </c>
      <c r="BP317" s="79" t="str">
        <f t="shared" si="269"/>
        <v/>
      </c>
      <c r="BQ317" s="57" t="s">
        <v>0</v>
      </c>
      <c r="BR317" s="95" t="str">
        <f t="shared" si="270"/>
        <v/>
      </c>
      <c r="BS317" s="57" t="s">
        <v>0</v>
      </c>
      <c r="BT317" s="23" t="str">
        <f>IF(OR(BB317&lt;&gt;"NEMA",BR317&lt;&gt;""),"","SELECT '"&amp;BA317&amp;"',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7" s="57" t="s">
        <v>0</v>
      </c>
      <c r="BV317" s="172"/>
      <c r="BW317" s="172"/>
      <c r="BX317" s="172"/>
      <c r="BY317" s="57" t="s">
        <v>0</v>
      </c>
      <c r="BZ317" s="62" t="str">
        <f t="shared" si="271"/>
        <v/>
      </c>
      <c r="CA317" s="63" t="str">
        <f t="shared" si="306"/>
        <v/>
      </c>
      <c r="CB317" s="57" t="s">
        <v>0</v>
      </c>
      <c r="CC317" s="62" t="str">
        <f t="shared" si="272"/>
        <v/>
      </c>
      <c r="CD317" s="63" t="str">
        <f t="shared" si="307"/>
        <v/>
      </c>
      <c r="CE317" s="57" t="s">
        <v>0</v>
      </c>
      <c r="CF317" s="62" t="str">
        <f t="shared" si="273"/>
        <v/>
      </c>
      <c r="CG317" s="63" t="str">
        <f t="shared" si="308"/>
        <v/>
      </c>
      <c r="CH317" s="57" t="s">
        <v>0</v>
      </c>
      <c r="CI317" s="68" t="str">
        <f t="shared" si="309"/>
        <v/>
      </c>
      <c r="CJ317" s="86" t="str" cm="1">
        <f t="array" ref="CJ317">IF(CI317="","",INDEX(imePrezime_id,CI317,0))</f>
        <v/>
      </c>
      <c r="CK317" s="63" t="str">
        <f t="shared" si="274"/>
        <v/>
      </c>
      <c r="CL317" s="57" t="s">
        <v>0</v>
      </c>
      <c r="CM317" s="23" t="str">
        <f t="shared" si="275"/>
        <v/>
      </c>
      <c r="CN317" s="57" t="s">
        <v>0</v>
      </c>
      <c r="CO317" s="149"/>
      <c r="CP317" s="57" t="s">
        <v>0</v>
      </c>
      <c r="CQ317" s="62" t="str">
        <f t="shared" si="276"/>
        <v/>
      </c>
      <c r="CR317" s="86" t="str">
        <f>IF(CO317="","",MAX(CR$11:CR316)+1)</f>
        <v/>
      </c>
      <c r="CS317" s="63" t="str">
        <f t="shared" si="277"/>
        <v/>
      </c>
      <c r="CT317" s="57" t="s">
        <v>0</v>
      </c>
      <c r="CU317" s="23" t="str">
        <f t="shared" si="310"/>
        <v/>
      </c>
      <c r="CV317" s="57" t="s">
        <v>0</v>
      </c>
      <c r="CW317" s="72" t="str">
        <f>IF(AND(CG317="NEMA",CK317=""),MAX(CW$11:CW316)+1,"")</f>
        <v/>
      </c>
      <c r="CX317" t="s">
        <v>0</v>
      </c>
      <c r="CY317" s="152" t="str">
        <f t="shared" si="278"/>
        <v/>
      </c>
      <c r="CZ317" t="s">
        <v>0</v>
      </c>
      <c r="DA317" s="62" t="str">
        <f t="shared" si="279"/>
        <v/>
      </c>
      <c r="DB317" s="79" t="str">
        <f t="shared" si="280"/>
        <v/>
      </c>
      <c r="DC317" t="s">
        <v>0</v>
      </c>
      <c r="DD317" s="23" t="str">
        <f t="shared" si="311"/>
        <v/>
      </c>
      <c r="DE317" s="57" t="s">
        <v>0</v>
      </c>
      <c r="DF317" s="95" t="str">
        <f t="shared" si="281"/>
        <v/>
      </c>
      <c r="DG317" s="57" t="s">
        <v>0</v>
      </c>
      <c r="DH317" s="68" t="str">
        <f>IF(BZ317="","",MAX(DH$11:DH316)+1)</f>
        <v/>
      </c>
      <c r="DI317" s="86" t="str">
        <f t="shared" si="282"/>
        <v/>
      </c>
      <c r="DJ317" s="86" t="str">
        <f t="shared" si="312"/>
        <v/>
      </c>
      <c r="DK317" s="86" t="str">
        <f t="shared" si="283"/>
        <v/>
      </c>
      <c r="DL317" s="86" t="str">
        <f t="shared" si="284"/>
        <v/>
      </c>
      <c r="DM317" s="86" t="str">
        <f t="shared" si="285"/>
        <v/>
      </c>
      <c r="DN317" s="86" t="str">
        <f t="shared" si="313"/>
        <v/>
      </c>
      <c r="DO317" s="86"/>
      <c r="DP317" s="86"/>
      <c r="DQ317" s="86"/>
      <c r="DR317" s="63" t="e">
        <f>IF(#REF!="","",#REF!)</f>
        <v>#REF!</v>
      </c>
      <c r="DS317" s="57" t="s">
        <v>0</v>
      </c>
    </row>
    <row r="318" spans="1:123" x14ac:dyDescent="0.25">
      <c r="A318" t="s">
        <v>0</v>
      </c>
      <c r="B318" s="62" t="str">
        <f>IF(csv!E309="","",csv!S309)</f>
        <v/>
      </c>
      <c r="C318" s="36" t="s">
        <v>0</v>
      </c>
      <c r="D318" s="36" t="str">
        <f>IF(csv!E309="","",csv!E309)</f>
        <v/>
      </c>
      <c r="E318" s="36" t="str">
        <f>IF(csv!D309="","",csv!D309)</f>
        <v/>
      </c>
      <c r="F318" s="36" t="s">
        <v>0</v>
      </c>
      <c r="G318" s="86" t="str">
        <f>IF(csv!L309="","",csv!L309)</f>
        <v/>
      </c>
      <c r="H318" s="86" t="str">
        <f>IF(csv!M309="","",csv!M309)</f>
        <v/>
      </c>
      <c r="I318" s="36" t="s">
        <v>0</v>
      </c>
      <c r="J318" s="36" t="str">
        <f>IF(csv!O309="","",csv!O309)</f>
        <v/>
      </c>
      <c r="K318" s="36" t="str">
        <f>IF(csv!P309="","",csv!P309)</f>
        <v/>
      </c>
      <c r="L318" s="36" t="s">
        <v>0</v>
      </c>
      <c r="M318" s="79" t="str">
        <f>IF(csv!Q309="","",csv!Q309)</f>
        <v/>
      </c>
      <c r="N318" s="57" t="s">
        <v>0</v>
      </c>
      <c r="O318" s="62" t="str">
        <f>IF(csv!E309="","",csv!S309)</f>
        <v/>
      </c>
      <c r="P318" s="86" t="str">
        <f>IF(O318="","",IF(COUNTIF(O$11:O317,O318)=0,P317+1,P317))</f>
        <v/>
      </c>
      <c r="Q318" s="102" t="str">
        <f t="shared" si="260"/>
        <v/>
      </c>
      <c r="R318" s="103" t="str" cm="1">
        <f t="array" ref="R318">IF(S318="","",INDEX(natjecanjeStaze_naziv,MATCH(S318,natjecanjeStaze_stazaId,0)))</f>
        <v/>
      </c>
      <c r="S318" s="63" t="str">
        <f t="shared" si="261"/>
        <v/>
      </c>
      <c r="T318" s="57" t="s">
        <v>0</v>
      </c>
      <c r="U318" s="191" t="str">
        <f t="shared" si="262"/>
        <v/>
      </c>
      <c r="V318" s="57" t="s">
        <v>0</v>
      </c>
      <c r="W318" s="62" t="str">
        <f t="shared" si="286"/>
        <v/>
      </c>
      <c r="X318" s="86" t="str">
        <f t="shared" si="263"/>
        <v/>
      </c>
      <c r="Y318" s="36" t="str">
        <f t="shared" si="287"/>
        <v/>
      </c>
      <c r="Z318" s="79" t="str">
        <f>IF(Y318="","",MAX(Z$11:Z317)+1)</f>
        <v/>
      </c>
      <c r="AA318" s="57" t="s">
        <v>0</v>
      </c>
      <c r="AB318" s="149"/>
      <c r="AC318" s="57" t="s">
        <v>0</v>
      </c>
      <c r="AD318" s="23" t="str">
        <f t="shared" si="288"/>
        <v/>
      </c>
      <c r="AE318" s="57" t="s">
        <v>0</v>
      </c>
      <c r="AF318" s="191" t="str">
        <f t="shared" si="289"/>
        <v/>
      </c>
      <c r="AG318" s="57" t="s">
        <v>0</v>
      </c>
      <c r="AH318" s="62" t="str">
        <f t="shared" si="290"/>
        <v/>
      </c>
      <c r="AI318" s="36" t="str">
        <f t="shared" si="291"/>
        <v/>
      </c>
      <c r="AJ318" s="86" t="str">
        <f t="shared" si="264"/>
        <v/>
      </c>
      <c r="AK318" s="36" t="str" cm="1">
        <f t="array" ref="AK318">IF(AJ318="",""&amp;AI318,IF(AJ318="NEMA",AI318,INDEX(klub_naziv,MATCH(INDEX(klubAlias_klubId,AJ318),klub_id,0))))</f>
        <v/>
      </c>
      <c r="AL318" s="36" t="str" cm="1">
        <f t="array" ref="AL318">IFERROR(INDEX(registarNatjecatelji,CG318,4),"")</f>
        <v/>
      </c>
      <c r="AM318" s="105" t="str">
        <f t="shared" si="292"/>
        <v/>
      </c>
      <c r="AN318" s="79" t="str">
        <f t="shared" si="293"/>
        <v/>
      </c>
      <c r="AO318" s="57" t="s">
        <v>0</v>
      </c>
      <c r="AP318" s="95" t="str">
        <f>IF(AJ318&lt;&gt;"NEMA","",IF(IFERROR(MATCH(AI318,AI$11:AI317,0),0)&lt;&gt;0,"",AI318))</f>
        <v/>
      </c>
      <c r="AQ318" s="57" t="s">
        <v>0</v>
      </c>
      <c r="AR318" s="149"/>
      <c r="AS318" s="57" t="s">
        <v>0</v>
      </c>
      <c r="AT318" s="62" t="str">
        <f t="shared" si="294"/>
        <v/>
      </c>
      <c r="AU318" s="36" t="str">
        <f>IF(AT318="","",MAX(AU$11:AU317)+1)</f>
        <v/>
      </c>
      <c r="AV318" s="36" t="str">
        <f t="shared" si="295"/>
        <v/>
      </c>
      <c r="AW318" s="36" t="str">
        <f t="shared" si="296"/>
        <v/>
      </c>
      <c r="AX318" s="36" t="str">
        <f>IF(AR318="","",MAX(AX$11:AX317)+1)</f>
        <v/>
      </c>
      <c r="AY318" s="103" t="str">
        <f t="shared" si="297"/>
        <v/>
      </c>
      <c r="AZ318" s="79" t="str">
        <f t="shared" si="298"/>
        <v/>
      </c>
      <c r="BA318" s="57" t="s">
        <v>0</v>
      </c>
      <c r="BB318" s="23" t="str">
        <f t="shared" si="299"/>
        <v/>
      </c>
      <c r="BC318" s="57" t="s">
        <v>0</v>
      </c>
      <c r="BD318" s="191" t="str">
        <f t="shared" si="300"/>
        <v/>
      </c>
      <c r="BE318" s="57" t="s">
        <v>0</v>
      </c>
      <c r="BF318" s="68" t="str">
        <f t="shared" si="301"/>
        <v/>
      </c>
      <c r="BG318" s="102" t="str">
        <f t="shared" si="302"/>
        <v/>
      </c>
      <c r="BH318" s="238" t="str">
        <f t="shared" si="303"/>
        <v/>
      </c>
      <c r="BI318" s="239" t="str">
        <f t="shared" si="265"/>
        <v/>
      </c>
      <c r="BJ318" s="57" t="s">
        <v>0</v>
      </c>
      <c r="BK318" s="62" t="str">
        <f t="shared" si="304"/>
        <v/>
      </c>
      <c r="BL318" s="36" t="str">
        <f t="shared" si="305"/>
        <v/>
      </c>
      <c r="BM318" s="86" t="str">
        <f t="shared" si="266"/>
        <v/>
      </c>
      <c r="BN318" s="86" t="str">
        <f t="shared" si="267"/>
        <v/>
      </c>
      <c r="BO318" s="36" t="str">
        <f t="shared" si="268"/>
        <v/>
      </c>
      <c r="BP318" s="79" t="str">
        <f t="shared" si="269"/>
        <v/>
      </c>
      <c r="BQ318" s="57" t="s">
        <v>0</v>
      </c>
      <c r="BR318" s="95" t="str">
        <f t="shared" si="270"/>
        <v/>
      </c>
      <c r="BS318" s="57" t="s">
        <v>0</v>
      </c>
      <c r="BT318" s="23" t="str">
        <f>IF(OR(BB318&lt;&gt;"NEMA",BR318&lt;&gt;""),"","SELECT '"&amp;BA318&amp;"',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8" s="57" t="s">
        <v>0</v>
      </c>
      <c r="BV318" s="172"/>
      <c r="BW318" s="172"/>
      <c r="BX318" s="172"/>
      <c r="BY318" s="57" t="s">
        <v>0</v>
      </c>
      <c r="BZ318" s="62" t="str">
        <f t="shared" si="271"/>
        <v/>
      </c>
      <c r="CA318" s="63" t="str">
        <f t="shared" si="306"/>
        <v/>
      </c>
      <c r="CB318" s="57" t="s">
        <v>0</v>
      </c>
      <c r="CC318" s="62" t="str">
        <f t="shared" si="272"/>
        <v/>
      </c>
      <c r="CD318" s="63" t="str">
        <f t="shared" si="307"/>
        <v/>
      </c>
      <c r="CE318" s="57" t="s">
        <v>0</v>
      </c>
      <c r="CF318" s="62" t="str">
        <f t="shared" si="273"/>
        <v/>
      </c>
      <c r="CG318" s="63" t="str">
        <f t="shared" si="308"/>
        <v/>
      </c>
      <c r="CH318" s="57" t="s">
        <v>0</v>
      </c>
      <c r="CI318" s="68" t="str">
        <f t="shared" si="309"/>
        <v/>
      </c>
      <c r="CJ318" s="86" t="str" cm="1">
        <f t="array" ref="CJ318">IF(CI318="","",INDEX(imePrezime_id,CI318,0))</f>
        <v/>
      </c>
      <c r="CK318" s="63" t="str">
        <f t="shared" si="274"/>
        <v/>
      </c>
      <c r="CL318" s="57" t="s">
        <v>0</v>
      </c>
      <c r="CM318" s="23" t="str">
        <f t="shared" si="275"/>
        <v/>
      </c>
      <c r="CN318" s="57" t="s">
        <v>0</v>
      </c>
      <c r="CO318" s="149"/>
      <c r="CP318" s="57" t="s">
        <v>0</v>
      </c>
      <c r="CQ318" s="62" t="str">
        <f t="shared" si="276"/>
        <v/>
      </c>
      <c r="CR318" s="86" t="str">
        <f>IF(CO318="","",MAX(CR$11:CR317)+1)</f>
        <v/>
      </c>
      <c r="CS318" s="63" t="str">
        <f t="shared" si="277"/>
        <v/>
      </c>
      <c r="CT318" s="57" t="s">
        <v>0</v>
      </c>
      <c r="CU318" s="23" t="str">
        <f t="shared" si="310"/>
        <v/>
      </c>
      <c r="CV318" s="57" t="s">
        <v>0</v>
      </c>
      <c r="CW318" s="72" t="str">
        <f>IF(AND(CG318="NEMA",CK318=""),MAX(CW$11:CW317)+1,"")</f>
        <v/>
      </c>
      <c r="CX318" t="s">
        <v>0</v>
      </c>
      <c r="CY318" s="152" t="str">
        <f t="shared" si="278"/>
        <v/>
      </c>
      <c r="CZ318" t="s">
        <v>0</v>
      </c>
      <c r="DA318" s="62" t="str">
        <f t="shared" si="279"/>
        <v/>
      </c>
      <c r="DB318" s="79" t="str">
        <f t="shared" si="280"/>
        <v/>
      </c>
      <c r="DC318" t="s">
        <v>0</v>
      </c>
      <c r="DD318" s="23" t="str">
        <f t="shared" si="311"/>
        <v/>
      </c>
      <c r="DE318" s="57" t="s">
        <v>0</v>
      </c>
      <c r="DF318" s="95" t="str">
        <f t="shared" si="281"/>
        <v/>
      </c>
      <c r="DG318" s="57" t="s">
        <v>0</v>
      </c>
      <c r="DH318" s="68" t="str">
        <f>IF(BZ318="","",MAX(DH$11:DH317)+1)</f>
        <v/>
      </c>
      <c r="DI318" s="86" t="str">
        <f t="shared" si="282"/>
        <v/>
      </c>
      <c r="DJ318" s="86" t="str">
        <f t="shared" si="312"/>
        <v/>
      </c>
      <c r="DK318" s="86" t="str">
        <f t="shared" si="283"/>
        <v/>
      </c>
      <c r="DL318" s="86" t="str">
        <f t="shared" si="284"/>
        <v/>
      </c>
      <c r="DM318" s="86" t="str">
        <f t="shared" si="285"/>
        <v/>
      </c>
      <c r="DN318" s="86" t="str">
        <f t="shared" si="313"/>
        <v/>
      </c>
      <c r="DO318" s="86"/>
      <c r="DP318" s="86"/>
      <c r="DQ318" s="86"/>
      <c r="DR318" s="63" t="e">
        <f>IF(#REF!="","",#REF!)</f>
        <v>#REF!</v>
      </c>
      <c r="DS318" s="57" t="s">
        <v>0</v>
      </c>
    </row>
    <row r="319" spans="1:123" x14ac:dyDescent="0.25">
      <c r="A319" t="s">
        <v>0</v>
      </c>
      <c r="B319" s="62" t="str">
        <f>IF(csv!E310="","",csv!S310)</f>
        <v/>
      </c>
      <c r="C319" s="36" t="s">
        <v>0</v>
      </c>
      <c r="D319" s="36" t="str">
        <f>IF(csv!E310="","",csv!E310)</f>
        <v/>
      </c>
      <c r="E319" s="36" t="str">
        <f>IF(csv!D310="","",csv!D310)</f>
        <v/>
      </c>
      <c r="F319" s="36" t="s">
        <v>0</v>
      </c>
      <c r="G319" s="86" t="str">
        <f>IF(csv!L310="","",csv!L310)</f>
        <v/>
      </c>
      <c r="H319" s="86" t="str">
        <f>IF(csv!M310="","",csv!M310)</f>
        <v/>
      </c>
      <c r="I319" s="36" t="s">
        <v>0</v>
      </c>
      <c r="J319" s="36" t="str">
        <f>IF(csv!O310="","",csv!O310)</f>
        <v/>
      </c>
      <c r="K319" s="36" t="str">
        <f>IF(csv!P310="","",csv!P310)</f>
        <v/>
      </c>
      <c r="L319" s="36" t="s">
        <v>0</v>
      </c>
      <c r="M319" s="79" t="str">
        <f>IF(csv!Q310="","",csv!Q310)</f>
        <v/>
      </c>
      <c r="N319" s="57" t="s">
        <v>0</v>
      </c>
      <c r="O319" s="62" t="str">
        <f>IF(csv!E310="","",csv!S310)</f>
        <v/>
      </c>
      <c r="P319" s="86" t="str">
        <f>IF(O319="","",IF(COUNTIF(O$11:O318,O319)=0,P318+1,P318))</f>
        <v/>
      </c>
      <c r="Q319" s="102" t="str">
        <f t="shared" si="260"/>
        <v/>
      </c>
      <c r="R319" s="103" t="str" cm="1">
        <f t="array" ref="R319">IF(S319="","",INDEX(natjecanjeStaze_naziv,MATCH(S319,natjecanjeStaze_stazaId,0)))</f>
        <v/>
      </c>
      <c r="S319" s="63" t="str">
        <f t="shared" si="261"/>
        <v/>
      </c>
      <c r="T319" s="57" t="s">
        <v>0</v>
      </c>
      <c r="U319" s="191" t="str">
        <f t="shared" si="262"/>
        <v/>
      </c>
      <c r="V319" s="57" t="s">
        <v>0</v>
      </c>
      <c r="W319" s="62" t="str">
        <f t="shared" si="286"/>
        <v/>
      </c>
      <c r="X319" s="86" t="str">
        <f t="shared" si="263"/>
        <v/>
      </c>
      <c r="Y319" s="36" t="str">
        <f t="shared" si="287"/>
        <v/>
      </c>
      <c r="Z319" s="79" t="str">
        <f>IF(Y319="","",MAX(Z$11:Z318)+1)</f>
        <v/>
      </c>
      <c r="AA319" s="57" t="s">
        <v>0</v>
      </c>
      <c r="AB319" s="149"/>
      <c r="AC319" s="57" t="s">
        <v>0</v>
      </c>
      <c r="AD319" s="23" t="str">
        <f t="shared" si="288"/>
        <v/>
      </c>
      <c r="AE319" s="57" t="s">
        <v>0</v>
      </c>
      <c r="AF319" s="191" t="str">
        <f t="shared" si="289"/>
        <v/>
      </c>
      <c r="AG319" s="57" t="s">
        <v>0</v>
      </c>
      <c r="AH319" s="62" t="str">
        <f t="shared" si="290"/>
        <v/>
      </c>
      <c r="AI319" s="36" t="str">
        <f t="shared" si="291"/>
        <v/>
      </c>
      <c r="AJ319" s="86" t="str">
        <f t="shared" si="264"/>
        <v/>
      </c>
      <c r="AK319" s="36" t="str" cm="1">
        <f t="array" ref="AK319">IF(AJ319="",""&amp;AI319,IF(AJ319="NEMA",AI319,INDEX(klub_naziv,MATCH(INDEX(klubAlias_klubId,AJ319),klub_id,0))))</f>
        <v/>
      </c>
      <c r="AL319" s="36" t="str" cm="1">
        <f t="array" ref="AL319">IFERROR(INDEX(registarNatjecatelji,CG319,4),"")</f>
        <v/>
      </c>
      <c r="AM319" s="105" t="str">
        <f t="shared" si="292"/>
        <v/>
      </c>
      <c r="AN319" s="79" t="str">
        <f t="shared" si="293"/>
        <v/>
      </c>
      <c r="AO319" s="57" t="s">
        <v>0</v>
      </c>
      <c r="AP319" s="95" t="str">
        <f>IF(AJ319&lt;&gt;"NEMA","",IF(IFERROR(MATCH(AI319,AI$11:AI318,0),0)&lt;&gt;0,"",AI319))</f>
        <v/>
      </c>
      <c r="AQ319" s="57" t="s">
        <v>0</v>
      </c>
      <c r="AR319" s="149"/>
      <c r="AS319" s="57" t="s">
        <v>0</v>
      </c>
      <c r="AT319" s="62" t="str">
        <f t="shared" si="294"/>
        <v/>
      </c>
      <c r="AU319" s="36" t="str">
        <f>IF(AT319="","",MAX(AU$11:AU318)+1)</f>
        <v/>
      </c>
      <c r="AV319" s="36" t="str">
        <f t="shared" si="295"/>
        <v/>
      </c>
      <c r="AW319" s="36" t="str">
        <f t="shared" si="296"/>
        <v/>
      </c>
      <c r="AX319" s="36" t="str">
        <f>IF(AR319="","",MAX(AX$11:AX318)+1)</f>
        <v/>
      </c>
      <c r="AY319" s="103" t="str">
        <f t="shared" si="297"/>
        <v/>
      </c>
      <c r="AZ319" s="79" t="str">
        <f t="shared" si="298"/>
        <v/>
      </c>
      <c r="BA319" s="57" t="s">
        <v>0</v>
      </c>
      <c r="BB319" s="23" t="str">
        <f t="shared" si="299"/>
        <v/>
      </c>
      <c r="BC319" s="57" t="s">
        <v>0</v>
      </c>
      <c r="BD319" s="191" t="str">
        <f t="shared" si="300"/>
        <v/>
      </c>
      <c r="BE319" s="57" t="s">
        <v>0</v>
      </c>
      <c r="BF319" s="68" t="str">
        <f t="shared" si="301"/>
        <v/>
      </c>
      <c r="BG319" s="102" t="str">
        <f t="shared" si="302"/>
        <v/>
      </c>
      <c r="BH319" s="238" t="str">
        <f t="shared" si="303"/>
        <v/>
      </c>
      <c r="BI319" s="239" t="str">
        <f t="shared" si="265"/>
        <v/>
      </c>
      <c r="BJ319" s="57" t="s">
        <v>0</v>
      </c>
      <c r="BK319" s="62" t="str">
        <f t="shared" si="304"/>
        <v/>
      </c>
      <c r="BL319" s="36" t="str">
        <f t="shared" si="305"/>
        <v/>
      </c>
      <c r="BM319" s="86" t="str">
        <f t="shared" si="266"/>
        <v/>
      </c>
      <c r="BN319" s="86" t="str">
        <f t="shared" si="267"/>
        <v/>
      </c>
      <c r="BO319" s="36" t="str">
        <f t="shared" si="268"/>
        <v/>
      </c>
      <c r="BP319" s="79" t="str">
        <f t="shared" si="269"/>
        <v/>
      </c>
      <c r="BQ319" s="57" t="s">
        <v>0</v>
      </c>
      <c r="BR319" s="95" t="str">
        <f t="shared" si="270"/>
        <v/>
      </c>
      <c r="BS319" s="57" t="s">
        <v>0</v>
      </c>
      <c r="BT319" s="23" t="str">
        <f>IF(OR(BB319&lt;&gt;"NEMA",BR319&lt;&gt;""),"","SELECT '"&amp;BA319&amp;"',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19" s="57" t="s">
        <v>0</v>
      </c>
      <c r="BV319" s="172"/>
      <c r="BW319" s="172"/>
      <c r="BX319" s="172"/>
      <c r="BY319" s="57" t="s">
        <v>0</v>
      </c>
      <c r="BZ319" s="62" t="str">
        <f t="shared" si="271"/>
        <v/>
      </c>
      <c r="CA319" s="63" t="str">
        <f t="shared" si="306"/>
        <v/>
      </c>
      <c r="CB319" s="57" t="s">
        <v>0</v>
      </c>
      <c r="CC319" s="62" t="str">
        <f t="shared" si="272"/>
        <v/>
      </c>
      <c r="CD319" s="63" t="str">
        <f t="shared" si="307"/>
        <v/>
      </c>
      <c r="CE319" s="57" t="s">
        <v>0</v>
      </c>
      <c r="CF319" s="62" t="str">
        <f t="shared" si="273"/>
        <v/>
      </c>
      <c r="CG319" s="63" t="str">
        <f t="shared" si="308"/>
        <v/>
      </c>
      <c r="CH319" s="57" t="s">
        <v>0</v>
      </c>
      <c r="CI319" s="68" t="str">
        <f t="shared" si="309"/>
        <v/>
      </c>
      <c r="CJ319" s="86" t="str" cm="1">
        <f t="array" ref="CJ319">IF(CI319="","",INDEX(imePrezime_id,CI319,0))</f>
        <v/>
      </c>
      <c r="CK319" s="63" t="str">
        <f t="shared" si="274"/>
        <v/>
      </c>
      <c r="CL319" s="57" t="s">
        <v>0</v>
      </c>
      <c r="CM319" s="23" t="str">
        <f t="shared" si="275"/>
        <v/>
      </c>
      <c r="CN319" s="57" t="s">
        <v>0</v>
      </c>
      <c r="CO319" s="149"/>
      <c r="CP319" s="57" t="s">
        <v>0</v>
      </c>
      <c r="CQ319" s="62" t="str">
        <f t="shared" si="276"/>
        <v/>
      </c>
      <c r="CR319" s="86" t="str">
        <f>IF(CO319="","",MAX(CR$11:CR318)+1)</f>
        <v/>
      </c>
      <c r="CS319" s="63" t="str">
        <f t="shared" si="277"/>
        <v/>
      </c>
      <c r="CT319" s="57" t="s">
        <v>0</v>
      </c>
      <c r="CU319" s="23" t="str">
        <f t="shared" si="310"/>
        <v/>
      </c>
      <c r="CV319" s="57" t="s">
        <v>0</v>
      </c>
      <c r="CW319" s="72" t="str">
        <f>IF(AND(CG319="NEMA",CK319=""),MAX(CW$11:CW318)+1,"")</f>
        <v/>
      </c>
      <c r="CX319" t="s">
        <v>0</v>
      </c>
      <c r="CY319" s="152" t="str">
        <f t="shared" si="278"/>
        <v/>
      </c>
      <c r="CZ319" t="s">
        <v>0</v>
      </c>
      <c r="DA319" s="62" t="str">
        <f t="shared" si="279"/>
        <v/>
      </c>
      <c r="DB319" s="79" t="str">
        <f t="shared" si="280"/>
        <v/>
      </c>
      <c r="DC319" t="s">
        <v>0</v>
      </c>
      <c r="DD319" s="23" t="str">
        <f t="shared" si="311"/>
        <v/>
      </c>
      <c r="DE319" s="57" t="s">
        <v>0</v>
      </c>
      <c r="DF319" s="95" t="str">
        <f t="shared" si="281"/>
        <v/>
      </c>
      <c r="DG319" s="57" t="s">
        <v>0</v>
      </c>
      <c r="DH319" s="68" t="str">
        <f>IF(BZ319="","",MAX(DH$11:DH318)+1)</f>
        <v/>
      </c>
      <c r="DI319" s="86" t="str">
        <f t="shared" si="282"/>
        <v/>
      </c>
      <c r="DJ319" s="86" t="str">
        <f t="shared" si="312"/>
        <v/>
      </c>
      <c r="DK319" s="86" t="str">
        <f t="shared" si="283"/>
        <v/>
      </c>
      <c r="DL319" s="86" t="str">
        <f t="shared" si="284"/>
        <v/>
      </c>
      <c r="DM319" s="86" t="str">
        <f t="shared" si="285"/>
        <v/>
      </c>
      <c r="DN319" s="86" t="str">
        <f t="shared" si="313"/>
        <v/>
      </c>
      <c r="DO319" s="86"/>
      <c r="DP319" s="86"/>
      <c r="DQ319" s="86"/>
      <c r="DR319" s="63" t="e">
        <f>IF(#REF!="","",#REF!)</f>
        <v>#REF!</v>
      </c>
      <c r="DS319" s="57" t="s">
        <v>0</v>
      </c>
    </row>
    <row r="320" spans="1:123" x14ac:dyDescent="0.25">
      <c r="A320" t="s">
        <v>0</v>
      </c>
      <c r="B320" s="62" t="str">
        <f>IF(csv!E311="","",csv!S311)</f>
        <v/>
      </c>
      <c r="C320" s="36" t="s">
        <v>0</v>
      </c>
      <c r="D320" s="36" t="str">
        <f>IF(csv!E311="","",csv!E311)</f>
        <v/>
      </c>
      <c r="E320" s="36" t="str">
        <f>IF(csv!D311="","",csv!D311)</f>
        <v/>
      </c>
      <c r="F320" s="36" t="s">
        <v>0</v>
      </c>
      <c r="G320" s="86" t="str">
        <f>IF(csv!L311="","",csv!L311)</f>
        <v/>
      </c>
      <c r="H320" s="86" t="str">
        <f>IF(csv!M311="","",csv!M311)</f>
        <v/>
      </c>
      <c r="I320" s="36" t="s">
        <v>0</v>
      </c>
      <c r="J320" s="36" t="str">
        <f>IF(csv!O311="","",csv!O311)</f>
        <v/>
      </c>
      <c r="K320" s="36" t="str">
        <f>IF(csv!P311="","",csv!P311)</f>
        <v/>
      </c>
      <c r="L320" s="36" t="s">
        <v>0</v>
      </c>
      <c r="M320" s="79" t="str">
        <f>IF(csv!Q311="","",csv!Q311)</f>
        <v/>
      </c>
      <c r="N320" s="57" t="s">
        <v>0</v>
      </c>
      <c r="O320" s="62" t="str">
        <f>IF(csv!E311="","",csv!S311)</f>
        <v/>
      </c>
      <c r="P320" s="86" t="str">
        <f>IF(O320="","",IF(COUNTIF(O$11:O319,O320)=0,P319+1,P319))</f>
        <v/>
      </c>
      <c r="Q320" s="102" t="str">
        <f t="shared" si="260"/>
        <v/>
      </c>
      <c r="R320" s="103" t="str" cm="1">
        <f t="array" ref="R320">IF(S320="","",INDEX(natjecanjeStaze_naziv,MATCH(S320,natjecanjeStaze_stazaId,0)))</f>
        <v/>
      </c>
      <c r="S320" s="63" t="str">
        <f t="shared" si="261"/>
        <v/>
      </c>
      <c r="T320" s="57" t="s">
        <v>0</v>
      </c>
      <c r="U320" s="191" t="str">
        <f t="shared" si="262"/>
        <v/>
      </c>
      <c r="V320" s="57" t="s">
        <v>0</v>
      </c>
      <c r="W320" s="62" t="str">
        <f t="shared" si="286"/>
        <v/>
      </c>
      <c r="X320" s="86" t="str">
        <f t="shared" si="263"/>
        <v/>
      </c>
      <c r="Y320" s="36" t="str">
        <f t="shared" si="287"/>
        <v/>
      </c>
      <c r="Z320" s="79" t="str">
        <f>IF(Y320="","",MAX(Z$11:Z319)+1)</f>
        <v/>
      </c>
      <c r="AA320" s="57" t="s">
        <v>0</v>
      </c>
      <c r="AB320" s="149"/>
      <c r="AC320" s="57" t="s">
        <v>0</v>
      </c>
      <c r="AD320" s="23" t="str">
        <f t="shared" si="288"/>
        <v/>
      </c>
      <c r="AE320" s="57" t="s">
        <v>0</v>
      </c>
      <c r="AF320" s="191" t="str">
        <f t="shared" si="289"/>
        <v/>
      </c>
      <c r="AG320" s="57" t="s">
        <v>0</v>
      </c>
      <c r="AH320" s="62" t="str">
        <f t="shared" si="290"/>
        <v/>
      </c>
      <c r="AI320" s="36" t="str">
        <f t="shared" si="291"/>
        <v/>
      </c>
      <c r="AJ320" s="86" t="str">
        <f t="shared" si="264"/>
        <v/>
      </c>
      <c r="AK320" s="36" t="str" cm="1">
        <f t="array" ref="AK320">IF(AJ320="",""&amp;AI320,IF(AJ320="NEMA",AI320,INDEX(klub_naziv,MATCH(INDEX(klubAlias_klubId,AJ320),klub_id,0))))</f>
        <v/>
      </c>
      <c r="AL320" s="36" t="str" cm="1">
        <f t="array" ref="AL320">IFERROR(INDEX(registarNatjecatelji,CG320,4),"")</f>
        <v/>
      </c>
      <c r="AM320" s="105" t="str">
        <f t="shared" si="292"/>
        <v/>
      </c>
      <c r="AN320" s="79" t="str">
        <f t="shared" si="293"/>
        <v/>
      </c>
      <c r="AO320" s="57" t="s">
        <v>0</v>
      </c>
      <c r="AP320" s="95" t="str">
        <f>IF(AJ320&lt;&gt;"NEMA","",IF(IFERROR(MATCH(AI320,AI$11:AI319,0),0)&lt;&gt;0,"",AI320))</f>
        <v/>
      </c>
      <c r="AQ320" s="57" t="s">
        <v>0</v>
      </c>
      <c r="AR320" s="149"/>
      <c r="AS320" s="57" t="s">
        <v>0</v>
      </c>
      <c r="AT320" s="62" t="str">
        <f t="shared" si="294"/>
        <v/>
      </c>
      <c r="AU320" s="36" t="str">
        <f>IF(AT320="","",MAX(AU$11:AU319)+1)</f>
        <v/>
      </c>
      <c r="AV320" s="36" t="str">
        <f t="shared" si="295"/>
        <v/>
      </c>
      <c r="AW320" s="36" t="str">
        <f t="shared" si="296"/>
        <v/>
      </c>
      <c r="AX320" s="36" t="str">
        <f>IF(AR320="","",MAX(AX$11:AX319)+1)</f>
        <v/>
      </c>
      <c r="AY320" s="103" t="str">
        <f t="shared" si="297"/>
        <v/>
      </c>
      <c r="AZ320" s="79" t="str">
        <f t="shared" si="298"/>
        <v/>
      </c>
      <c r="BA320" s="57" t="s">
        <v>0</v>
      </c>
      <c r="BB320" s="23" t="str">
        <f t="shared" si="299"/>
        <v/>
      </c>
      <c r="BC320" s="57" t="s">
        <v>0</v>
      </c>
      <c r="BD320" s="191" t="str">
        <f t="shared" si="300"/>
        <v/>
      </c>
      <c r="BE320" s="57" t="s">
        <v>0</v>
      </c>
      <c r="BF320" s="68" t="str">
        <f t="shared" si="301"/>
        <v/>
      </c>
      <c r="BG320" s="102" t="str">
        <f t="shared" si="302"/>
        <v/>
      </c>
      <c r="BH320" s="238" t="str">
        <f t="shared" si="303"/>
        <v/>
      </c>
      <c r="BI320" s="239" t="str">
        <f t="shared" si="265"/>
        <v/>
      </c>
      <c r="BJ320" s="57" t="s">
        <v>0</v>
      </c>
      <c r="BK320" s="62" t="str">
        <f t="shared" si="304"/>
        <v/>
      </c>
      <c r="BL320" s="36" t="str">
        <f t="shared" si="305"/>
        <v/>
      </c>
      <c r="BM320" s="86" t="str">
        <f t="shared" si="266"/>
        <v/>
      </c>
      <c r="BN320" s="86" t="str">
        <f t="shared" si="267"/>
        <v/>
      </c>
      <c r="BO320" s="36" t="str">
        <f t="shared" si="268"/>
        <v/>
      </c>
      <c r="BP320" s="79" t="str">
        <f t="shared" si="269"/>
        <v/>
      </c>
      <c r="BQ320" s="57" t="s">
        <v>0</v>
      </c>
      <c r="BR320" s="95" t="str">
        <f t="shared" si="270"/>
        <v/>
      </c>
      <c r="BS320" s="57" t="s">
        <v>0</v>
      </c>
      <c r="BT320" s="23" t="str">
        <f>IF(OR(BB320&lt;&gt;"NEMA",BR320&lt;&gt;""),"","SELECT '"&amp;BA320&amp;"',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0" s="57" t="s">
        <v>0</v>
      </c>
      <c r="BV320" s="172"/>
      <c r="BW320" s="172"/>
      <c r="BX320" s="172"/>
      <c r="BY320" s="57" t="s">
        <v>0</v>
      </c>
      <c r="BZ320" s="62" t="str">
        <f t="shared" si="271"/>
        <v/>
      </c>
      <c r="CA320" s="63" t="str">
        <f t="shared" si="306"/>
        <v/>
      </c>
      <c r="CB320" s="57" t="s">
        <v>0</v>
      </c>
      <c r="CC320" s="62" t="str">
        <f t="shared" si="272"/>
        <v/>
      </c>
      <c r="CD320" s="63" t="str">
        <f t="shared" si="307"/>
        <v/>
      </c>
      <c r="CE320" s="57" t="s">
        <v>0</v>
      </c>
      <c r="CF320" s="62" t="str">
        <f t="shared" si="273"/>
        <v/>
      </c>
      <c r="CG320" s="63" t="str">
        <f t="shared" si="308"/>
        <v/>
      </c>
      <c r="CH320" s="57" t="s">
        <v>0</v>
      </c>
      <c r="CI320" s="68" t="str">
        <f t="shared" si="309"/>
        <v/>
      </c>
      <c r="CJ320" s="86" t="str" cm="1">
        <f t="array" ref="CJ320">IF(CI320="","",INDEX(imePrezime_id,CI320,0))</f>
        <v/>
      </c>
      <c r="CK320" s="63" t="str">
        <f t="shared" si="274"/>
        <v/>
      </c>
      <c r="CL320" s="57" t="s">
        <v>0</v>
      </c>
      <c r="CM320" s="23" t="str">
        <f t="shared" si="275"/>
        <v/>
      </c>
      <c r="CN320" s="57" t="s">
        <v>0</v>
      </c>
      <c r="CO320" s="149"/>
      <c r="CP320" s="57" t="s">
        <v>0</v>
      </c>
      <c r="CQ320" s="62" t="str">
        <f t="shared" si="276"/>
        <v/>
      </c>
      <c r="CR320" s="86" t="str">
        <f>IF(CO320="","",MAX(CR$11:CR319)+1)</f>
        <v/>
      </c>
      <c r="CS320" s="63" t="str">
        <f t="shared" si="277"/>
        <v/>
      </c>
      <c r="CT320" s="57" t="s">
        <v>0</v>
      </c>
      <c r="CU320" s="23" t="str">
        <f t="shared" si="310"/>
        <v/>
      </c>
      <c r="CV320" s="57" t="s">
        <v>0</v>
      </c>
      <c r="CW320" s="72" t="str">
        <f>IF(AND(CG320="NEMA",CK320=""),MAX(CW$11:CW319)+1,"")</f>
        <v/>
      </c>
      <c r="CX320" t="s">
        <v>0</v>
      </c>
      <c r="CY320" s="152" t="str">
        <f t="shared" si="278"/>
        <v/>
      </c>
      <c r="CZ320" t="s">
        <v>0</v>
      </c>
      <c r="DA320" s="62" t="str">
        <f t="shared" si="279"/>
        <v/>
      </c>
      <c r="DB320" s="79" t="str">
        <f t="shared" si="280"/>
        <v/>
      </c>
      <c r="DC320" t="s">
        <v>0</v>
      </c>
      <c r="DD320" s="23" t="str">
        <f t="shared" si="311"/>
        <v/>
      </c>
      <c r="DE320" s="57" t="s">
        <v>0</v>
      </c>
      <c r="DF320" s="95" t="str">
        <f t="shared" si="281"/>
        <v/>
      </c>
      <c r="DG320" s="57" t="s">
        <v>0</v>
      </c>
      <c r="DH320" s="68" t="str">
        <f>IF(BZ320="","",MAX(DH$11:DH319)+1)</f>
        <v/>
      </c>
      <c r="DI320" s="86" t="str">
        <f t="shared" si="282"/>
        <v/>
      </c>
      <c r="DJ320" s="86" t="str">
        <f t="shared" si="312"/>
        <v/>
      </c>
      <c r="DK320" s="86" t="str">
        <f t="shared" si="283"/>
        <v/>
      </c>
      <c r="DL320" s="86" t="str">
        <f t="shared" si="284"/>
        <v/>
      </c>
      <c r="DM320" s="86" t="str">
        <f t="shared" si="285"/>
        <v/>
      </c>
      <c r="DN320" s="86" t="str">
        <f t="shared" si="313"/>
        <v/>
      </c>
      <c r="DO320" s="86"/>
      <c r="DP320" s="86"/>
      <c r="DQ320" s="86"/>
      <c r="DR320" s="63" t="e">
        <f>IF(#REF!="","",#REF!)</f>
        <v>#REF!</v>
      </c>
      <c r="DS320" s="57" t="s">
        <v>0</v>
      </c>
    </row>
    <row r="321" spans="1:123" x14ac:dyDescent="0.25">
      <c r="A321" t="s">
        <v>0</v>
      </c>
      <c r="B321" s="62" t="str">
        <f>IF(csv!E312="","",csv!S312)</f>
        <v/>
      </c>
      <c r="C321" s="36" t="s">
        <v>0</v>
      </c>
      <c r="D321" s="36" t="str">
        <f>IF(csv!E312="","",csv!E312)</f>
        <v/>
      </c>
      <c r="E321" s="36" t="str">
        <f>IF(csv!D312="","",csv!D312)</f>
        <v/>
      </c>
      <c r="F321" s="36" t="s">
        <v>0</v>
      </c>
      <c r="G321" s="86" t="str">
        <f>IF(csv!L312="","",csv!L312)</f>
        <v/>
      </c>
      <c r="H321" s="86" t="str">
        <f>IF(csv!M312="","",csv!M312)</f>
        <v/>
      </c>
      <c r="I321" s="36" t="s">
        <v>0</v>
      </c>
      <c r="J321" s="36" t="str">
        <f>IF(csv!O312="","",csv!O312)</f>
        <v/>
      </c>
      <c r="K321" s="36" t="str">
        <f>IF(csv!P312="","",csv!P312)</f>
        <v/>
      </c>
      <c r="L321" s="36" t="s">
        <v>0</v>
      </c>
      <c r="M321" s="79" t="str">
        <f>IF(csv!Q312="","",csv!Q312)</f>
        <v/>
      </c>
      <c r="N321" s="57" t="s">
        <v>0</v>
      </c>
      <c r="O321" s="62" t="str">
        <f>IF(csv!E312="","",csv!S312)</f>
        <v/>
      </c>
      <c r="P321" s="86" t="str">
        <f>IF(O321="","",IF(COUNTIF(O$11:O320,O321)=0,P320+1,P320))</f>
        <v/>
      </c>
      <c r="Q321" s="102" t="str">
        <f t="shared" si="260"/>
        <v/>
      </c>
      <c r="R321" s="103" t="str" cm="1">
        <f t="array" ref="R321">IF(S321="","",INDEX(natjecanjeStaze_naziv,MATCH(S321,natjecanjeStaze_stazaId,0)))</f>
        <v/>
      </c>
      <c r="S321" s="63" t="str">
        <f t="shared" si="261"/>
        <v/>
      </c>
      <c r="T321" s="57" t="s">
        <v>0</v>
      </c>
      <c r="U321" s="191" t="str">
        <f t="shared" si="262"/>
        <v/>
      </c>
      <c r="V321" s="57" t="s">
        <v>0</v>
      </c>
      <c r="W321" s="62" t="str">
        <f t="shared" si="286"/>
        <v/>
      </c>
      <c r="X321" s="86" t="str">
        <f t="shared" si="263"/>
        <v/>
      </c>
      <c r="Y321" s="36" t="str">
        <f t="shared" si="287"/>
        <v/>
      </c>
      <c r="Z321" s="79" t="str">
        <f>IF(Y321="","",MAX(Z$11:Z320)+1)</f>
        <v/>
      </c>
      <c r="AA321" s="57" t="s">
        <v>0</v>
      </c>
      <c r="AB321" s="149"/>
      <c r="AC321" s="57" t="s">
        <v>0</v>
      </c>
      <c r="AD321" s="23" t="str">
        <f t="shared" si="288"/>
        <v/>
      </c>
      <c r="AE321" s="57" t="s">
        <v>0</v>
      </c>
      <c r="AF321" s="191" t="str">
        <f t="shared" si="289"/>
        <v/>
      </c>
      <c r="AG321" s="57" t="s">
        <v>0</v>
      </c>
      <c r="AH321" s="62" t="str">
        <f t="shared" si="290"/>
        <v/>
      </c>
      <c r="AI321" s="36" t="str">
        <f t="shared" si="291"/>
        <v/>
      </c>
      <c r="AJ321" s="86" t="str">
        <f t="shared" si="264"/>
        <v/>
      </c>
      <c r="AK321" s="36" t="str" cm="1">
        <f t="array" ref="AK321">IF(AJ321="",""&amp;AI321,IF(AJ321="NEMA",AI321,INDEX(klub_naziv,MATCH(INDEX(klubAlias_klubId,AJ321),klub_id,0))))</f>
        <v/>
      </c>
      <c r="AL321" s="36" t="str" cm="1">
        <f t="array" ref="AL321">IFERROR(INDEX(registarNatjecatelji,CG321,4),"")</f>
        <v/>
      </c>
      <c r="AM321" s="105" t="str">
        <f t="shared" si="292"/>
        <v/>
      </c>
      <c r="AN321" s="79" t="str">
        <f t="shared" si="293"/>
        <v/>
      </c>
      <c r="AO321" s="57" t="s">
        <v>0</v>
      </c>
      <c r="AP321" s="95" t="str">
        <f>IF(AJ321&lt;&gt;"NEMA","",IF(IFERROR(MATCH(AI321,AI$11:AI320,0),0)&lt;&gt;0,"",AI321))</f>
        <v/>
      </c>
      <c r="AQ321" s="57" t="s">
        <v>0</v>
      </c>
      <c r="AR321" s="149"/>
      <c r="AS321" s="57" t="s">
        <v>0</v>
      </c>
      <c r="AT321" s="62" t="str">
        <f t="shared" si="294"/>
        <v/>
      </c>
      <c r="AU321" s="36" t="str">
        <f>IF(AT321="","",MAX(AU$11:AU320)+1)</f>
        <v/>
      </c>
      <c r="AV321" s="36" t="str">
        <f t="shared" si="295"/>
        <v/>
      </c>
      <c r="AW321" s="36" t="str">
        <f t="shared" si="296"/>
        <v/>
      </c>
      <c r="AX321" s="36" t="str">
        <f>IF(AR321="","",MAX(AX$11:AX320)+1)</f>
        <v/>
      </c>
      <c r="AY321" s="103" t="str">
        <f t="shared" si="297"/>
        <v/>
      </c>
      <c r="AZ321" s="79" t="str">
        <f t="shared" si="298"/>
        <v/>
      </c>
      <c r="BA321" s="57" t="s">
        <v>0</v>
      </c>
      <c r="BB321" s="23" t="str">
        <f t="shared" si="299"/>
        <v/>
      </c>
      <c r="BC321" s="57" t="s">
        <v>0</v>
      </c>
      <c r="BD321" s="191" t="str">
        <f t="shared" si="300"/>
        <v/>
      </c>
      <c r="BE321" s="57" t="s">
        <v>0</v>
      </c>
      <c r="BF321" s="68" t="str">
        <f t="shared" si="301"/>
        <v/>
      </c>
      <c r="BG321" s="102" t="str">
        <f t="shared" si="302"/>
        <v/>
      </c>
      <c r="BH321" s="238" t="str">
        <f t="shared" si="303"/>
        <v/>
      </c>
      <c r="BI321" s="239" t="str">
        <f t="shared" si="265"/>
        <v/>
      </c>
      <c r="BJ321" s="57" t="s">
        <v>0</v>
      </c>
      <c r="BK321" s="62" t="str">
        <f t="shared" si="304"/>
        <v/>
      </c>
      <c r="BL321" s="36" t="str">
        <f t="shared" si="305"/>
        <v/>
      </c>
      <c r="BM321" s="86" t="str">
        <f t="shared" si="266"/>
        <v/>
      </c>
      <c r="BN321" s="86" t="str">
        <f t="shared" si="267"/>
        <v/>
      </c>
      <c r="BO321" s="36" t="str">
        <f t="shared" si="268"/>
        <v/>
      </c>
      <c r="BP321" s="79" t="str">
        <f t="shared" si="269"/>
        <v/>
      </c>
      <c r="BQ321" s="57" t="s">
        <v>0</v>
      </c>
      <c r="BR321" s="95" t="str">
        <f t="shared" si="270"/>
        <v/>
      </c>
      <c r="BS321" s="57" t="s">
        <v>0</v>
      </c>
      <c r="BT321" s="23" t="str">
        <f>IF(OR(BB321&lt;&gt;"NEMA",BR321&lt;&gt;""),"","SELECT '"&amp;BA321&amp;"',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1" s="57" t="s">
        <v>0</v>
      </c>
      <c r="BV321" s="172"/>
      <c r="BW321" s="172"/>
      <c r="BX321" s="172"/>
      <c r="BY321" s="57" t="s">
        <v>0</v>
      </c>
      <c r="BZ321" s="62" t="str">
        <f t="shared" si="271"/>
        <v/>
      </c>
      <c r="CA321" s="63" t="str">
        <f t="shared" si="306"/>
        <v/>
      </c>
      <c r="CB321" s="57" t="s">
        <v>0</v>
      </c>
      <c r="CC321" s="62" t="str">
        <f t="shared" si="272"/>
        <v/>
      </c>
      <c r="CD321" s="63" t="str">
        <f t="shared" si="307"/>
        <v/>
      </c>
      <c r="CE321" s="57" t="s">
        <v>0</v>
      </c>
      <c r="CF321" s="62" t="str">
        <f t="shared" si="273"/>
        <v/>
      </c>
      <c r="CG321" s="63" t="str">
        <f t="shared" si="308"/>
        <v/>
      </c>
      <c r="CH321" s="57" t="s">
        <v>0</v>
      </c>
      <c r="CI321" s="68" t="str">
        <f t="shared" si="309"/>
        <v/>
      </c>
      <c r="CJ321" s="86" t="str" cm="1">
        <f t="array" ref="CJ321">IF(CI321="","",INDEX(imePrezime_id,CI321,0))</f>
        <v/>
      </c>
      <c r="CK321" s="63" t="str">
        <f t="shared" si="274"/>
        <v/>
      </c>
      <c r="CL321" s="57" t="s">
        <v>0</v>
      </c>
      <c r="CM321" s="23" t="str">
        <f t="shared" si="275"/>
        <v/>
      </c>
      <c r="CN321" s="57" t="s">
        <v>0</v>
      </c>
      <c r="CO321" s="149"/>
      <c r="CP321" s="57" t="s">
        <v>0</v>
      </c>
      <c r="CQ321" s="62" t="str">
        <f t="shared" si="276"/>
        <v/>
      </c>
      <c r="CR321" s="86" t="str">
        <f>IF(CO321="","",MAX(CR$11:CR320)+1)</f>
        <v/>
      </c>
      <c r="CS321" s="63" t="str">
        <f t="shared" si="277"/>
        <v/>
      </c>
      <c r="CT321" s="57" t="s">
        <v>0</v>
      </c>
      <c r="CU321" s="23" t="str">
        <f t="shared" si="310"/>
        <v/>
      </c>
      <c r="CV321" s="57" t="s">
        <v>0</v>
      </c>
      <c r="CW321" s="72" t="str">
        <f>IF(AND(CG321="NEMA",CK321=""),MAX(CW$11:CW320)+1,"")</f>
        <v/>
      </c>
      <c r="CX321" t="s">
        <v>0</v>
      </c>
      <c r="CY321" s="152" t="str">
        <f t="shared" si="278"/>
        <v/>
      </c>
      <c r="CZ321" t="s">
        <v>0</v>
      </c>
      <c r="DA321" s="62" t="str">
        <f t="shared" si="279"/>
        <v/>
      </c>
      <c r="DB321" s="79" t="str">
        <f t="shared" si="280"/>
        <v/>
      </c>
      <c r="DC321" t="s">
        <v>0</v>
      </c>
      <c r="DD321" s="23" t="str">
        <f t="shared" si="311"/>
        <v/>
      </c>
      <c r="DE321" s="57" t="s">
        <v>0</v>
      </c>
      <c r="DF321" s="95" t="str">
        <f t="shared" si="281"/>
        <v/>
      </c>
      <c r="DG321" s="57" t="s">
        <v>0</v>
      </c>
      <c r="DH321" s="68" t="str">
        <f>IF(BZ321="","",MAX(DH$11:DH320)+1)</f>
        <v/>
      </c>
      <c r="DI321" s="86" t="str">
        <f t="shared" si="282"/>
        <v/>
      </c>
      <c r="DJ321" s="86" t="str">
        <f t="shared" si="312"/>
        <v/>
      </c>
      <c r="DK321" s="86" t="str">
        <f t="shared" si="283"/>
        <v/>
      </c>
      <c r="DL321" s="86" t="str">
        <f t="shared" si="284"/>
        <v/>
      </c>
      <c r="DM321" s="86" t="str">
        <f t="shared" si="285"/>
        <v/>
      </c>
      <c r="DN321" s="86" t="str">
        <f t="shared" si="313"/>
        <v/>
      </c>
      <c r="DO321" s="86"/>
      <c r="DP321" s="86"/>
      <c r="DQ321" s="86"/>
      <c r="DR321" s="63" t="e">
        <f>IF(#REF!="","",#REF!)</f>
        <v>#REF!</v>
      </c>
      <c r="DS321" s="57" t="s">
        <v>0</v>
      </c>
    </row>
    <row r="322" spans="1:123" x14ac:dyDescent="0.25">
      <c r="A322" t="s">
        <v>0</v>
      </c>
      <c r="B322" s="62" t="str">
        <f>IF(csv!E313="","",csv!S313)</f>
        <v/>
      </c>
      <c r="C322" s="36" t="s">
        <v>0</v>
      </c>
      <c r="D322" s="36" t="str">
        <f>IF(csv!E313="","",csv!E313)</f>
        <v/>
      </c>
      <c r="E322" s="36" t="str">
        <f>IF(csv!D313="","",csv!D313)</f>
        <v/>
      </c>
      <c r="F322" s="36" t="s">
        <v>0</v>
      </c>
      <c r="G322" s="86" t="str">
        <f>IF(csv!L313="","",csv!L313)</f>
        <v/>
      </c>
      <c r="H322" s="86" t="str">
        <f>IF(csv!M313="","",csv!M313)</f>
        <v/>
      </c>
      <c r="I322" s="36" t="s">
        <v>0</v>
      </c>
      <c r="J322" s="36" t="str">
        <f>IF(csv!O313="","",csv!O313)</f>
        <v/>
      </c>
      <c r="K322" s="36" t="str">
        <f>IF(csv!P313="","",csv!P313)</f>
        <v/>
      </c>
      <c r="L322" s="36" t="s">
        <v>0</v>
      </c>
      <c r="M322" s="79" t="str">
        <f>IF(csv!Q313="","",csv!Q313)</f>
        <v/>
      </c>
      <c r="N322" s="57" t="s">
        <v>0</v>
      </c>
      <c r="O322" s="62" t="str">
        <f>IF(csv!E313="","",csv!S313)</f>
        <v/>
      </c>
      <c r="P322" s="86" t="str">
        <f>IF(O322="","",IF(COUNTIF(O$11:O321,O322)=0,P321+1,P321))</f>
        <v/>
      </c>
      <c r="Q322" s="102" t="str">
        <f t="shared" si="260"/>
        <v/>
      </c>
      <c r="R322" s="103" t="str" cm="1">
        <f t="array" ref="R322">IF(S322="","",INDEX(natjecanjeStaze_naziv,MATCH(S322,natjecanjeStaze_stazaId,0)))</f>
        <v/>
      </c>
      <c r="S322" s="63" t="str">
        <f t="shared" si="261"/>
        <v/>
      </c>
      <c r="T322" s="57" t="s">
        <v>0</v>
      </c>
      <c r="U322" s="191" t="str">
        <f t="shared" si="262"/>
        <v/>
      </c>
      <c r="V322" s="57" t="s">
        <v>0</v>
      </c>
      <c r="W322" s="62" t="str">
        <f t="shared" si="286"/>
        <v/>
      </c>
      <c r="X322" s="86" t="str">
        <f t="shared" si="263"/>
        <v/>
      </c>
      <c r="Y322" s="36" t="str">
        <f t="shared" si="287"/>
        <v/>
      </c>
      <c r="Z322" s="79" t="str">
        <f>IF(Y322="","",MAX(Z$11:Z321)+1)</f>
        <v/>
      </c>
      <c r="AA322" s="57" t="s">
        <v>0</v>
      </c>
      <c r="AB322" s="149"/>
      <c r="AC322" s="57" t="s">
        <v>0</v>
      </c>
      <c r="AD322" s="23" t="str">
        <f t="shared" si="288"/>
        <v/>
      </c>
      <c r="AE322" s="57" t="s">
        <v>0</v>
      </c>
      <c r="AF322" s="191" t="str">
        <f t="shared" si="289"/>
        <v/>
      </c>
      <c r="AG322" s="57" t="s">
        <v>0</v>
      </c>
      <c r="AH322" s="62" t="str">
        <f t="shared" si="290"/>
        <v/>
      </c>
      <c r="AI322" s="36" t="str">
        <f t="shared" si="291"/>
        <v/>
      </c>
      <c r="AJ322" s="86" t="str">
        <f t="shared" si="264"/>
        <v/>
      </c>
      <c r="AK322" s="36" t="str" cm="1">
        <f t="array" ref="AK322">IF(AJ322="",""&amp;AI322,IF(AJ322="NEMA",AI322,INDEX(klub_naziv,MATCH(INDEX(klubAlias_klubId,AJ322),klub_id,0))))</f>
        <v/>
      </c>
      <c r="AL322" s="36" t="str" cm="1">
        <f t="array" ref="AL322">IFERROR(INDEX(registarNatjecatelji,CG322,4),"")</f>
        <v/>
      </c>
      <c r="AM322" s="105" t="str">
        <f t="shared" si="292"/>
        <v/>
      </c>
      <c r="AN322" s="79" t="str">
        <f t="shared" si="293"/>
        <v/>
      </c>
      <c r="AO322" s="57" t="s">
        <v>0</v>
      </c>
      <c r="AP322" s="95" t="str">
        <f>IF(AJ322&lt;&gt;"NEMA","",IF(IFERROR(MATCH(AI322,AI$11:AI321,0),0)&lt;&gt;0,"",AI322))</f>
        <v/>
      </c>
      <c r="AQ322" s="57" t="s">
        <v>0</v>
      </c>
      <c r="AR322" s="149"/>
      <c r="AS322" s="57" t="s">
        <v>0</v>
      </c>
      <c r="AT322" s="62" t="str">
        <f t="shared" si="294"/>
        <v/>
      </c>
      <c r="AU322" s="36" t="str">
        <f>IF(AT322="","",MAX(AU$11:AU321)+1)</f>
        <v/>
      </c>
      <c r="AV322" s="36" t="str">
        <f t="shared" si="295"/>
        <v/>
      </c>
      <c r="AW322" s="36" t="str">
        <f t="shared" si="296"/>
        <v/>
      </c>
      <c r="AX322" s="36" t="str">
        <f>IF(AR322="","",MAX(AX$11:AX321)+1)</f>
        <v/>
      </c>
      <c r="AY322" s="103" t="str">
        <f t="shared" si="297"/>
        <v/>
      </c>
      <c r="AZ322" s="79" t="str">
        <f t="shared" si="298"/>
        <v/>
      </c>
      <c r="BA322" s="57" t="s">
        <v>0</v>
      </c>
      <c r="BB322" s="23" t="str">
        <f t="shared" si="299"/>
        <v/>
      </c>
      <c r="BC322" s="57" t="s">
        <v>0</v>
      </c>
      <c r="BD322" s="191" t="str">
        <f t="shared" si="300"/>
        <v/>
      </c>
      <c r="BE322" s="57" t="s">
        <v>0</v>
      </c>
      <c r="BF322" s="68" t="str">
        <f t="shared" si="301"/>
        <v/>
      </c>
      <c r="BG322" s="102" t="str">
        <f t="shared" si="302"/>
        <v/>
      </c>
      <c r="BH322" s="238" t="str">
        <f t="shared" si="303"/>
        <v/>
      </c>
      <c r="BI322" s="239" t="str">
        <f t="shared" si="265"/>
        <v/>
      </c>
      <c r="BJ322" s="57" t="s">
        <v>0</v>
      </c>
      <c r="BK322" s="62" t="str">
        <f t="shared" si="304"/>
        <v/>
      </c>
      <c r="BL322" s="36" t="str">
        <f t="shared" si="305"/>
        <v/>
      </c>
      <c r="BM322" s="86" t="str">
        <f t="shared" si="266"/>
        <v/>
      </c>
      <c r="BN322" s="86" t="str">
        <f t="shared" si="267"/>
        <v/>
      </c>
      <c r="BO322" s="36" t="str">
        <f t="shared" si="268"/>
        <v/>
      </c>
      <c r="BP322" s="79" t="str">
        <f t="shared" si="269"/>
        <v/>
      </c>
      <c r="BQ322" s="57" t="s">
        <v>0</v>
      </c>
      <c r="BR322" s="95" t="str">
        <f t="shared" si="270"/>
        <v/>
      </c>
      <c r="BS322" s="57" t="s">
        <v>0</v>
      </c>
      <c r="BT322" s="23" t="str">
        <f>IF(OR(BB322&lt;&gt;"NEMA",BR322&lt;&gt;""),"","SELECT '"&amp;BA322&amp;"',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2" s="57" t="s">
        <v>0</v>
      </c>
      <c r="BV322" s="172"/>
      <c r="BW322" s="172"/>
      <c r="BX322" s="172"/>
      <c r="BY322" s="57" t="s">
        <v>0</v>
      </c>
      <c r="BZ322" s="62" t="str">
        <f t="shared" si="271"/>
        <v/>
      </c>
      <c r="CA322" s="63" t="str">
        <f t="shared" si="306"/>
        <v/>
      </c>
      <c r="CB322" s="57" t="s">
        <v>0</v>
      </c>
      <c r="CC322" s="62" t="str">
        <f t="shared" si="272"/>
        <v/>
      </c>
      <c r="CD322" s="63" t="str">
        <f t="shared" si="307"/>
        <v/>
      </c>
      <c r="CE322" s="57" t="s">
        <v>0</v>
      </c>
      <c r="CF322" s="62" t="str">
        <f t="shared" si="273"/>
        <v/>
      </c>
      <c r="CG322" s="63" t="str">
        <f t="shared" si="308"/>
        <v/>
      </c>
      <c r="CH322" s="57" t="s">
        <v>0</v>
      </c>
      <c r="CI322" s="68" t="str">
        <f t="shared" si="309"/>
        <v/>
      </c>
      <c r="CJ322" s="86" t="str" cm="1">
        <f t="array" ref="CJ322">IF(CI322="","",INDEX(imePrezime_id,CI322,0))</f>
        <v/>
      </c>
      <c r="CK322" s="63" t="str">
        <f t="shared" si="274"/>
        <v/>
      </c>
      <c r="CL322" s="57" t="s">
        <v>0</v>
      </c>
      <c r="CM322" s="23" t="str">
        <f t="shared" si="275"/>
        <v/>
      </c>
      <c r="CN322" s="57" t="s">
        <v>0</v>
      </c>
      <c r="CO322" s="149"/>
      <c r="CP322" s="57" t="s">
        <v>0</v>
      </c>
      <c r="CQ322" s="62" t="str">
        <f t="shared" si="276"/>
        <v/>
      </c>
      <c r="CR322" s="86" t="str">
        <f>IF(CO322="","",MAX(CR$11:CR321)+1)</f>
        <v/>
      </c>
      <c r="CS322" s="63" t="str">
        <f t="shared" si="277"/>
        <v/>
      </c>
      <c r="CT322" s="57" t="s">
        <v>0</v>
      </c>
      <c r="CU322" s="23" t="str">
        <f t="shared" si="310"/>
        <v/>
      </c>
      <c r="CV322" s="57" t="s">
        <v>0</v>
      </c>
      <c r="CW322" s="72" t="str">
        <f>IF(AND(CG322="NEMA",CK322=""),MAX(CW$11:CW321)+1,"")</f>
        <v/>
      </c>
      <c r="CX322" t="s">
        <v>0</v>
      </c>
      <c r="CY322" s="152" t="str">
        <f t="shared" si="278"/>
        <v/>
      </c>
      <c r="CZ322" t="s">
        <v>0</v>
      </c>
      <c r="DA322" s="62" t="str">
        <f t="shared" si="279"/>
        <v/>
      </c>
      <c r="DB322" s="79" t="str">
        <f t="shared" si="280"/>
        <v/>
      </c>
      <c r="DC322" t="s">
        <v>0</v>
      </c>
      <c r="DD322" s="23" t="str">
        <f t="shared" si="311"/>
        <v/>
      </c>
      <c r="DE322" s="57" t="s">
        <v>0</v>
      </c>
      <c r="DF322" s="95" t="str">
        <f t="shared" si="281"/>
        <v/>
      </c>
      <c r="DG322" s="57" t="s">
        <v>0</v>
      </c>
      <c r="DH322" s="68" t="str">
        <f>IF(BZ322="","",MAX(DH$11:DH321)+1)</f>
        <v/>
      </c>
      <c r="DI322" s="86" t="str">
        <f t="shared" si="282"/>
        <v/>
      </c>
      <c r="DJ322" s="86" t="str">
        <f t="shared" si="312"/>
        <v/>
      </c>
      <c r="DK322" s="86" t="str">
        <f t="shared" si="283"/>
        <v/>
      </c>
      <c r="DL322" s="86" t="str">
        <f t="shared" si="284"/>
        <v/>
      </c>
      <c r="DM322" s="86" t="str">
        <f t="shared" si="285"/>
        <v/>
      </c>
      <c r="DN322" s="86" t="str">
        <f t="shared" si="313"/>
        <v/>
      </c>
      <c r="DO322" s="86"/>
      <c r="DP322" s="86"/>
      <c r="DQ322" s="86"/>
      <c r="DR322" s="63" t="e">
        <f>IF(#REF!="","",#REF!)</f>
        <v>#REF!</v>
      </c>
      <c r="DS322" s="57" t="s">
        <v>0</v>
      </c>
    </row>
    <row r="323" spans="1:123" x14ac:dyDescent="0.25">
      <c r="A323" t="s">
        <v>0</v>
      </c>
      <c r="B323" s="62" t="str">
        <f>IF(csv!E314="","",csv!S314)</f>
        <v/>
      </c>
      <c r="C323" s="36" t="s">
        <v>0</v>
      </c>
      <c r="D323" s="36" t="str">
        <f>IF(csv!E314="","",csv!E314)</f>
        <v/>
      </c>
      <c r="E323" s="36" t="str">
        <f>IF(csv!D314="","",csv!D314)</f>
        <v/>
      </c>
      <c r="F323" s="36" t="s">
        <v>0</v>
      </c>
      <c r="G323" s="86" t="str">
        <f>IF(csv!L314="","",csv!L314)</f>
        <v/>
      </c>
      <c r="H323" s="86" t="str">
        <f>IF(csv!M314="","",csv!M314)</f>
        <v/>
      </c>
      <c r="I323" s="36" t="s">
        <v>0</v>
      </c>
      <c r="J323" s="36" t="str">
        <f>IF(csv!O314="","",csv!O314)</f>
        <v/>
      </c>
      <c r="K323" s="36" t="str">
        <f>IF(csv!P314="","",csv!P314)</f>
        <v/>
      </c>
      <c r="L323" s="36" t="s">
        <v>0</v>
      </c>
      <c r="M323" s="79" t="str">
        <f>IF(csv!Q314="","",csv!Q314)</f>
        <v/>
      </c>
      <c r="N323" s="57" t="s">
        <v>0</v>
      </c>
      <c r="O323" s="62" t="str">
        <f>IF(csv!E314="","",csv!S314)</f>
        <v/>
      </c>
      <c r="P323" s="86" t="str">
        <f>IF(O323="","",IF(COUNTIF(O$11:O322,O323)=0,P322+1,P322))</f>
        <v/>
      </c>
      <c r="Q323" s="102" t="str">
        <f t="shared" si="260"/>
        <v/>
      </c>
      <c r="R323" s="103" t="str" cm="1">
        <f t="array" ref="R323">IF(S323="","",INDEX(natjecanjeStaze_naziv,MATCH(S323,natjecanjeStaze_stazaId,0)))</f>
        <v/>
      </c>
      <c r="S323" s="63" t="str">
        <f t="shared" si="261"/>
        <v/>
      </c>
      <c r="T323" s="57" t="s">
        <v>0</v>
      </c>
      <c r="U323" s="191" t="str">
        <f t="shared" si="262"/>
        <v/>
      </c>
      <c r="V323" s="57" t="s">
        <v>0</v>
      </c>
      <c r="W323" s="62" t="str">
        <f t="shared" si="286"/>
        <v/>
      </c>
      <c r="X323" s="86" t="str">
        <f t="shared" si="263"/>
        <v/>
      </c>
      <c r="Y323" s="36" t="str">
        <f t="shared" si="287"/>
        <v/>
      </c>
      <c r="Z323" s="79" t="str">
        <f>IF(Y323="","",MAX(Z$11:Z322)+1)</f>
        <v/>
      </c>
      <c r="AA323" s="57" t="s">
        <v>0</v>
      </c>
      <c r="AB323" s="149"/>
      <c r="AC323" s="57" t="s">
        <v>0</v>
      </c>
      <c r="AD323" s="23" t="str">
        <f t="shared" si="288"/>
        <v/>
      </c>
      <c r="AE323" s="57" t="s">
        <v>0</v>
      </c>
      <c r="AF323" s="191" t="str">
        <f t="shared" si="289"/>
        <v/>
      </c>
      <c r="AG323" s="57" t="s">
        <v>0</v>
      </c>
      <c r="AH323" s="62" t="str">
        <f t="shared" si="290"/>
        <v/>
      </c>
      <c r="AI323" s="36" t="str">
        <f t="shared" si="291"/>
        <v/>
      </c>
      <c r="AJ323" s="86" t="str">
        <f t="shared" si="264"/>
        <v/>
      </c>
      <c r="AK323" s="36" t="str" cm="1">
        <f t="array" ref="AK323">IF(AJ323="",""&amp;AI323,IF(AJ323="NEMA",AI323,INDEX(klub_naziv,MATCH(INDEX(klubAlias_klubId,AJ323),klub_id,0))))</f>
        <v/>
      </c>
      <c r="AL323" s="36" t="str" cm="1">
        <f t="array" ref="AL323">IFERROR(INDEX(registarNatjecatelji,CG323,4),"")</f>
        <v/>
      </c>
      <c r="AM323" s="105" t="str">
        <f t="shared" si="292"/>
        <v/>
      </c>
      <c r="AN323" s="79" t="str">
        <f t="shared" si="293"/>
        <v/>
      </c>
      <c r="AO323" s="57" t="s">
        <v>0</v>
      </c>
      <c r="AP323" s="95" t="str">
        <f>IF(AJ323&lt;&gt;"NEMA","",IF(IFERROR(MATCH(AI323,AI$11:AI322,0),0)&lt;&gt;0,"",AI323))</f>
        <v/>
      </c>
      <c r="AQ323" s="57" t="s">
        <v>0</v>
      </c>
      <c r="AR323" s="149"/>
      <c r="AS323" s="57" t="s">
        <v>0</v>
      </c>
      <c r="AT323" s="62" t="str">
        <f t="shared" si="294"/>
        <v/>
      </c>
      <c r="AU323" s="36" t="str">
        <f>IF(AT323="","",MAX(AU$11:AU322)+1)</f>
        <v/>
      </c>
      <c r="AV323" s="36" t="str">
        <f t="shared" si="295"/>
        <v/>
      </c>
      <c r="AW323" s="36" t="str">
        <f t="shared" si="296"/>
        <v/>
      </c>
      <c r="AX323" s="36" t="str">
        <f>IF(AR323="","",MAX(AX$11:AX322)+1)</f>
        <v/>
      </c>
      <c r="AY323" s="103" t="str">
        <f t="shared" si="297"/>
        <v/>
      </c>
      <c r="AZ323" s="79" t="str">
        <f t="shared" si="298"/>
        <v/>
      </c>
      <c r="BA323" s="57" t="s">
        <v>0</v>
      </c>
      <c r="BB323" s="23" t="str">
        <f t="shared" si="299"/>
        <v/>
      </c>
      <c r="BC323" s="57" t="s">
        <v>0</v>
      </c>
      <c r="BD323" s="191" t="str">
        <f t="shared" si="300"/>
        <v/>
      </c>
      <c r="BE323" s="57" t="s">
        <v>0</v>
      </c>
      <c r="BF323" s="68" t="str">
        <f t="shared" si="301"/>
        <v/>
      </c>
      <c r="BG323" s="102" t="str">
        <f t="shared" si="302"/>
        <v/>
      </c>
      <c r="BH323" s="238" t="str">
        <f t="shared" si="303"/>
        <v/>
      </c>
      <c r="BI323" s="239" t="str">
        <f t="shared" si="265"/>
        <v/>
      </c>
      <c r="BJ323" s="57" t="s">
        <v>0</v>
      </c>
      <c r="BK323" s="62" t="str">
        <f t="shared" si="304"/>
        <v/>
      </c>
      <c r="BL323" s="36" t="str">
        <f t="shared" si="305"/>
        <v/>
      </c>
      <c r="BM323" s="86" t="str">
        <f t="shared" si="266"/>
        <v/>
      </c>
      <c r="BN323" s="86" t="str">
        <f t="shared" si="267"/>
        <v/>
      </c>
      <c r="BO323" s="36" t="str">
        <f t="shared" si="268"/>
        <v/>
      </c>
      <c r="BP323" s="79" t="str">
        <f t="shared" si="269"/>
        <v/>
      </c>
      <c r="BQ323" s="57" t="s">
        <v>0</v>
      </c>
      <c r="BR323" s="95" t="str">
        <f t="shared" si="270"/>
        <v/>
      </c>
      <c r="BS323" s="57" t="s">
        <v>0</v>
      </c>
      <c r="BT323" s="23" t="str">
        <f>IF(OR(BB323&lt;&gt;"NEMA",BR323&lt;&gt;""),"","SELECT '"&amp;BA323&amp;"',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3" s="57" t="s">
        <v>0</v>
      </c>
      <c r="BV323" s="172"/>
      <c r="BW323" s="172"/>
      <c r="BX323" s="172"/>
      <c r="BY323" s="57" t="s">
        <v>0</v>
      </c>
      <c r="BZ323" s="62" t="str">
        <f t="shared" si="271"/>
        <v/>
      </c>
      <c r="CA323" s="63" t="str">
        <f t="shared" si="306"/>
        <v/>
      </c>
      <c r="CB323" s="57" t="s">
        <v>0</v>
      </c>
      <c r="CC323" s="62" t="str">
        <f t="shared" si="272"/>
        <v/>
      </c>
      <c r="CD323" s="63" t="str">
        <f t="shared" si="307"/>
        <v/>
      </c>
      <c r="CE323" s="57" t="s">
        <v>0</v>
      </c>
      <c r="CF323" s="62" t="str">
        <f t="shared" si="273"/>
        <v/>
      </c>
      <c r="CG323" s="63" t="str">
        <f t="shared" si="308"/>
        <v/>
      </c>
      <c r="CH323" s="57" t="s">
        <v>0</v>
      </c>
      <c r="CI323" s="68" t="str">
        <f t="shared" si="309"/>
        <v/>
      </c>
      <c r="CJ323" s="86" t="str" cm="1">
        <f t="array" ref="CJ323">IF(CI323="","",INDEX(imePrezime_id,CI323,0))</f>
        <v/>
      </c>
      <c r="CK323" s="63" t="str">
        <f t="shared" si="274"/>
        <v/>
      </c>
      <c r="CL323" s="57" t="s">
        <v>0</v>
      </c>
      <c r="CM323" s="23" t="str">
        <f t="shared" si="275"/>
        <v/>
      </c>
      <c r="CN323" s="57" t="s">
        <v>0</v>
      </c>
      <c r="CO323" s="149"/>
      <c r="CP323" s="57" t="s">
        <v>0</v>
      </c>
      <c r="CQ323" s="62" t="str">
        <f t="shared" si="276"/>
        <v/>
      </c>
      <c r="CR323" s="86" t="str">
        <f>IF(CO323="","",MAX(CR$11:CR322)+1)</f>
        <v/>
      </c>
      <c r="CS323" s="63" t="str">
        <f t="shared" si="277"/>
        <v/>
      </c>
      <c r="CT323" s="57" t="s">
        <v>0</v>
      </c>
      <c r="CU323" s="23" t="str">
        <f t="shared" si="310"/>
        <v/>
      </c>
      <c r="CV323" s="57" t="s">
        <v>0</v>
      </c>
      <c r="CW323" s="72" t="str">
        <f>IF(AND(CG323="NEMA",CK323=""),MAX(CW$11:CW322)+1,"")</f>
        <v/>
      </c>
      <c r="CX323" t="s">
        <v>0</v>
      </c>
      <c r="CY323" s="152" t="str">
        <f t="shared" si="278"/>
        <v/>
      </c>
      <c r="CZ323" t="s">
        <v>0</v>
      </c>
      <c r="DA323" s="62" t="str">
        <f t="shared" si="279"/>
        <v/>
      </c>
      <c r="DB323" s="79" t="str">
        <f t="shared" si="280"/>
        <v/>
      </c>
      <c r="DC323" t="s">
        <v>0</v>
      </c>
      <c r="DD323" s="23" t="str">
        <f t="shared" si="311"/>
        <v/>
      </c>
      <c r="DE323" s="57" t="s">
        <v>0</v>
      </c>
      <c r="DF323" s="95" t="str">
        <f t="shared" si="281"/>
        <v/>
      </c>
      <c r="DG323" s="57" t="s">
        <v>0</v>
      </c>
      <c r="DH323" s="68" t="str">
        <f>IF(BZ323="","",MAX(DH$11:DH322)+1)</f>
        <v/>
      </c>
      <c r="DI323" s="86" t="str">
        <f t="shared" si="282"/>
        <v/>
      </c>
      <c r="DJ323" s="86" t="str">
        <f t="shared" si="312"/>
        <v/>
      </c>
      <c r="DK323" s="86" t="str">
        <f t="shared" si="283"/>
        <v/>
      </c>
      <c r="DL323" s="86" t="str">
        <f t="shared" si="284"/>
        <v/>
      </c>
      <c r="DM323" s="86" t="str">
        <f t="shared" si="285"/>
        <v/>
      </c>
      <c r="DN323" s="86" t="str">
        <f t="shared" si="313"/>
        <v/>
      </c>
      <c r="DO323" s="86"/>
      <c r="DP323" s="86"/>
      <c r="DQ323" s="86"/>
      <c r="DR323" s="63" t="e">
        <f>IF(#REF!="","",#REF!)</f>
        <v>#REF!</v>
      </c>
      <c r="DS323" s="57" t="s">
        <v>0</v>
      </c>
    </row>
    <row r="324" spans="1:123" x14ac:dyDescent="0.25">
      <c r="A324" t="s">
        <v>0</v>
      </c>
      <c r="B324" s="62" t="str">
        <f>IF(csv!E315="","",csv!S315)</f>
        <v/>
      </c>
      <c r="C324" s="36" t="s">
        <v>0</v>
      </c>
      <c r="D324" s="36" t="str">
        <f>IF(csv!E315="","",csv!E315)</f>
        <v/>
      </c>
      <c r="E324" s="36" t="str">
        <f>IF(csv!D315="","",csv!D315)</f>
        <v/>
      </c>
      <c r="F324" s="36" t="s">
        <v>0</v>
      </c>
      <c r="G324" s="86" t="str">
        <f>IF(csv!L315="","",csv!L315)</f>
        <v/>
      </c>
      <c r="H324" s="86" t="str">
        <f>IF(csv!M315="","",csv!M315)</f>
        <v/>
      </c>
      <c r="I324" s="36" t="s">
        <v>0</v>
      </c>
      <c r="J324" s="36" t="str">
        <f>IF(csv!O315="","",csv!O315)</f>
        <v/>
      </c>
      <c r="K324" s="36" t="str">
        <f>IF(csv!P315="","",csv!P315)</f>
        <v/>
      </c>
      <c r="L324" s="36" t="s">
        <v>0</v>
      </c>
      <c r="M324" s="79" t="str">
        <f>IF(csv!Q315="","",csv!Q315)</f>
        <v/>
      </c>
      <c r="N324" s="57" t="s">
        <v>0</v>
      </c>
      <c r="O324" s="62" t="str">
        <f>IF(csv!E315="","",csv!S315)</f>
        <v/>
      </c>
      <c r="P324" s="86" t="str">
        <f>IF(O324="","",IF(COUNTIF(O$11:O323,O324)=0,P323+1,P323))</f>
        <v/>
      </c>
      <c r="Q324" s="102" t="str">
        <f t="shared" si="260"/>
        <v/>
      </c>
      <c r="R324" s="103" t="str" cm="1">
        <f t="array" ref="R324">IF(S324="","",INDEX(natjecanjeStaze_naziv,MATCH(S324,natjecanjeStaze_stazaId,0)))</f>
        <v/>
      </c>
      <c r="S324" s="63" t="str">
        <f t="shared" si="261"/>
        <v/>
      </c>
      <c r="T324" s="57" t="s">
        <v>0</v>
      </c>
      <c r="U324" s="191" t="str">
        <f t="shared" si="262"/>
        <v/>
      </c>
      <c r="V324" s="57" t="s">
        <v>0</v>
      </c>
      <c r="W324" s="62" t="str">
        <f t="shared" si="286"/>
        <v/>
      </c>
      <c r="X324" s="86" t="str">
        <f t="shared" si="263"/>
        <v/>
      </c>
      <c r="Y324" s="36" t="str">
        <f t="shared" si="287"/>
        <v/>
      </c>
      <c r="Z324" s="79" t="str">
        <f>IF(Y324="","",MAX(Z$11:Z323)+1)</f>
        <v/>
      </c>
      <c r="AA324" s="57" t="s">
        <v>0</v>
      </c>
      <c r="AB324" s="149"/>
      <c r="AC324" s="57" t="s">
        <v>0</v>
      </c>
      <c r="AD324" s="23" t="str">
        <f t="shared" si="288"/>
        <v/>
      </c>
      <c r="AE324" s="57" t="s">
        <v>0</v>
      </c>
      <c r="AF324" s="191" t="str">
        <f t="shared" si="289"/>
        <v/>
      </c>
      <c r="AG324" s="57" t="s">
        <v>0</v>
      </c>
      <c r="AH324" s="62" t="str">
        <f t="shared" si="290"/>
        <v/>
      </c>
      <c r="AI324" s="36" t="str">
        <f t="shared" si="291"/>
        <v/>
      </c>
      <c r="AJ324" s="86" t="str">
        <f t="shared" si="264"/>
        <v/>
      </c>
      <c r="AK324" s="36" t="str" cm="1">
        <f t="array" ref="AK324">IF(AJ324="",""&amp;AI324,IF(AJ324="NEMA",AI324,INDEX(klub_naziv,MATCH(INDEX(klubAlias_klubId,AJ324),klub_id,0))))</f>
        <v/>
      </c>
      <c r="AL324" s="36" t="str" cm="1">
        <f t="array" ref="AL324">IFERROR(INDEX(registarNatjecatelji,CG324,4),"")</f>
        <v/>
      </c>
      <c r="AM324" s="105" t="str">
        <f t="shared" si="292"/>
        <v/>
      </c>
      <c r="AN324" s="79" t="str">
        <f t="shared" si="293"/>
        <v/>
      </c>
      <c r="AO324" s="57" t="s">
        <v>0</v>
      </c>
      <c r="AP324" s="95" t="str">
        <f>IF(AJ324&lt;&gt;"NEMA","",IF(IFERROR(MATCH(AI324,AI$11:AI323,0),0)&lt;&gt;0,"",AI324))</f>
        <v/>
      </c>
      <c r="AQ324" s="57" t="s">
        <v>0</v>
      </c>
      <c r="AR324" s="149"/>
      <c r="AS324" s="57" t="s">
        <v>0</v>
      </c>
      <c r="AT324" s="62" t="str">
        <f t="shared" si="294"/>
        <v/>
      </c>
      <c r="AU324" s="36" t="str">
        <f>IF(AT324="","",MAX(AU$11:AU323)+1)</f>
        <v/>
      </c>
      <c r="AV324" s="36" t="str">
        <f t="shared" si="295"/>
        <v/>
      </c>
      <c r="AW324" s="36" t="str">
        <f t="shared" si="296"/>
        <v/>
      </c>
      <c r="AX324" s="36" t="str">
        <f>IF(AR324="","",MAX(AX$11:AX323)+1)</f>
        <v/>
      </c>
      <c r="AY324" s="103" t="str">
        <f t="shared" si="297"/>
        <v/>
      </c>
      <c r="AZ324" s="79" t="str">
        <f t="shared" si="298"/>
        <v/>
      </c>
      <c r="BA324" s="57" t="s">
        <v>0</v>
      </c>
      <c r="BB324" s="23" t="str">
        <f t="shared" si="299"/>
        <v/>
      </c>
      <c r="BC324" s="57" t="s">
        <v>0</v>
      </c>
      <c r="BD324" s="191" t="str">
        <f t="shared" si="300"/>
        <v/>
      </c>
      <c r="BE324" s="57" t="s">
        <v>0</v>
      </c>
      <c r="BF324" s="68" t="str">
        <f t="shared" si="301"/>
        <v/>
      </c>
      <c r="BG324" s="102" t="str">
        <f t="shared" si="302"/>
        <v/>
      </c>
      <c r="BH324" s="238" t="str">
        <f t="shared" si="303"/>
        <v/>
      </c>
      <c r="BI324" s="239" t="str">
        <f t="shared" si="265"/>
        <v/>
      </c>
      <c r="BJ324" s="57" t="s">
        <v>0</v>
      </c>
      <c r="BK324" s="62" t="str">
        <f t="shared" si="304"/>
        <v/>
      </c>
      <c r="BL324" s="36" t="str">
        <f t="shared" si="305"/>
        <v/>
      </c>
      <c r="BM324" s="86" t="str">
        <f t="shared" si="266"/>
        <v/>
      </c>
      <c r="BN324" s="86" t="str">
        <f t="shared" si="267"/>
        <v/>
      </c>
      <c r="BO324" s="36" t="str">
        <f t="shared" si="268"/>
        <v/>
      </c>
      <c r="BP324" s="79" t="str">
        <f t="shared" si="269"/>
        <v/>
      </c>
      <c r="BQ324" s="57" t="s">
        <v>0</v>
      </c>
      <c r="BR324" s="95" t="str">
        <f t="shared" si="270"/>
        <v/>
      </c>
      <c r="BS324" s="57" t="s">
        <v>0</v>
      </c>
      <c r="BT324" s="23" t="str">
        <f>IF(OR(BB324&lt;&gt;"NEMA",BR324&lt;&gt;""),"","SELECT '"&amp;BA324&amp;"',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4" s="57" t="s">
        <v>0</v>
      </c>
      <c r="BV324" s="172"/>
      <c r="BW324" s="172"/>
      <c r="BX324" s="172"/>
      <c r="BY324" s="57" t="s">
        <v>0</v>
      </c>
      <c r="BZ324" s="62" t="str">
        <f t="shared" si="271"/>
        <v/>
      </c>
      <c r="CA324" s="63" t="str">
        <f t="shared" si="306"/>
        <v/>
      </c>
      <c r="CB324" s="57" t="s">
        <v>0</v>
      </c>
      <c r="CC324" s="62" t="str">
        <f t="shared" si="272"/>
        <v/>
      </c>
      <c r="CD324" s="63" t="str">
        <f t="shared" si="307"/>
        <v/>
      </c>
      <c r="CE324" s="57" t="s">
        <v>0</v>
      </c>
      <c r="CF324" s="62" t="str">
        <f t="shared" si="273"/>
        <v/>
      </c>
      <c r="CG324" s="63" t="str">
        <f t="shared" si="308"/>
        <v/>
      </c>
      <c r="CH324" s="57" t="s">
        <v>0</v>
      </c>
      <c r="CI324" s="68" t="str">
        <f t="shared" si="309"/>
        <v/>
      </c>
      <c r="CJ324" s="86" t="str" cm="1">
        <f t="array" ref="CJ324">IF(CI324="","",INDEX(imePrezime_id,CI324,0))</f>
        <v/>
      </c>
      <c r="CK324" s="63" t="str">
        <f t="shared" si="274"/>
        <v/>
      </c>
      <c r="CL324" s="57" t="s">
        <v>0</v>
      </c>
      <c r="CM324" s="23" t="str">
        <f t="shared" si="275"/>
        <v/>
      </c>
      <c r="CN324" s="57" t="s">
        <v>0</v>
      </c>
      <c r="CO324" s="149"/>
      <c r="CP324" s="57" t="s">
        <v>0</v>
      </c>
      <c r="CQ324" s="62" t="str">
        <f t="shared" si="276"/>
        <v/>
      </c>
      <c r="CR324" s="86" t="str">
        <f>IF(CO324="","",MAX(CR$11:CR323)+1)</f>
        <v/>
      </c>
      <c r="CS324" s="63" t="str">
        <f t="shared" si="277"/>
        <v/>
      </c>
      <c r="CT324" s="57" t="s">
        <v>0</v>
      </c>
      <c r="CU324" s="23" t="str">
        <f t="shared" si="310"/>
        <v/>
      </c>
      <c r="CV324" s="57" t="s">
        <v>0</v>
      </c>
      <c r="CW324" s="72" t="str">
        <f>IF(AND(CG324="NEMA",CK324=""),MAX(CW$11:CW323)+1,"")</f>
        <v/>
      </c>
      <c r="CX324" t="s">
        <v>0</v>
      </c>
      <c r="CY324" s="152" t="str">
        <f t="shared" si="278"/>
        <v/>
      </c>
      <c r="CZ324" t="s">
        <v>0</v>
      </c>
      <c r="DA324" s="62" t="str">
        <f t="shared" si="279"/>
        <v/>
      </c>
      <c r="DB324" s="79" t="str">
        <f t="shared" si="280"/>
        <v/>
      </c>
      <c r="DC324" t="s">
        <v>0</v>
      </c>
      <c r="DD324" s="23" t="str">
        <f t="shared" si="311"/>
        <v/>
      </c>
      <c r="DE324" s="57" t="s">
        <v>0</v>
      </c>
      <c r="DF324" s="95" t="str">
        <f t="shared" si="281"/>
        <v/>
      </c>
      <c r="DG324" s="57" t="s">
        <v>0</v>
      </c>
      <c r="DH324" s="68" t="str">
        <f>IF(BZ324="","",MAX(DH$11:DH323)+1)</f>
        <v/>
      </c>
      <c r="DI324" s="86" t="str">
        <f t="shared" si="282"/>
        <v/>
      </c>
      <c r="DJ324" s="86" t="str">
        <f t="shared" si="312"/>
        <v/>
      </c>
      <c r="DK324" s="86" t="str">
        <f t="shared" si="283"/>
        <v/>
      </c>
      <c r="DL324" s="86" t="str">
        <f t="shared" si="284"/>
        <v/>
      </c>
      <c r="DM324" s="86" t="str">
        <f t="shared" si="285"/>
        <v/>
      </c>
      <c r="DN324" s="86" t="str">
        <f t="shared" si="313"/>
        <v/>
      </c>
      <c r="DO324" s="86"/>
      <c r="DP324" s="86"/>
      <c r="DQ324" s="86"/>
      <c r="DR324" s="63" t="e">
        <f>IF(#REF!="","",#REF!)</f>
        <v>#REF!</v>
      </c>
      <c r="DS324" s="57" t="s">
        <v>0</v>
      </c>
    </row>
    <row r="325" spans="1:123" x14ac:dyDescent="0.25">
      <c r="A325" t="s">
        <v>0</v>
      </c>
      <c r="B325" s="62" t="str">
        <f>IF(csv!E316="","",csv!S316)</f>
        <v/>
      </c>
      <c r="C325" s="36" t="s">
        <v>0</v>
      </c>
      <c r="D325" s="36" t="str">
        <f>IF(csv!E316="","",csv!E316)</f>
        <v/>
      </c>
      <c r="E325" s="36" t="str">
        <f>IF(csv!D316="","",csv!D316)</f>
        <v/>
      </c>
      <c r="F325" s="36" t="s">
        <v>0</v>
      </c>
      <c r="G325" s="86" t="str">
        <f>IF(csv!L316="","",csv!L316)</f>
        <v/>
      </c>
      <c r="H325" s="86" t="str">
        <f>IF(csv!M316="","",csv!M316)</f>
        <v/>
      </c>
      <c r="I325" s="36" t="s">
        <v>0</v>
      </c>
      <c r="J325" s="36" t="str">
        <f>IF(csv!O316="","",csv!O316)</f>
        <v/>
      </c>
      <c r="K325" s="36" t="str">
        <f>IF(csv!P316="","",csv!P316)</f>
        <v/>
      </c>
      <c r="L325" s="36" t="s">
        <v>0</v>
      </c>
      <c r="M325" s="79" t="str">
        <f>IF(csv!Q316="","",csv!Q316)</f>
        <v/>
      </c>
      <c r="N325" s="57" t="s">
        <v>0</v>
      </c>
      <c r="O325" s="62" t="str">
        <f>IF(csv!E316="","",csv!S316)</f>
        <v/>
      </c>
      <c r="P325" s="86" t="str">
        <f>IF(O325="","",IF(COUNTIF(O$11:O324,O325)=0,P324+1,P324))</f>
        <v/>
      </c>
      <c r="Q325" s="102" t="str">
        <f t="shared" si="260"/>
        <v/>
      </c>
      <c r="R325" s="103" t="str" cm="1">
        <f t="array" ref="R325">IF(S325="","",INDEX(natjecanjeStaze_naziv,MATCH(S325,natjecanjeStaze_stazaId,0)))</f>
        <v/>
      </c>
      <c r="S325" s="63" t="str">
        <f t="shared" si="261"/>
        <v/>
      </c>
      <c r="T325" s="57" t="s">
        <v>0</v>
      </c>
      <c r="U325" s="191" t="str">
        <f t="shared" si="262"/>
        <v/>
      </c>
      <c r="V325" s="57" t="s">
        <v>0</v>
      </c>
      <c r="W325" s="62" t="str">
        <f t="shared" si="286"/>
        <v/>
      </c>
      <c r="X325" s="86" t="str">
        <f t="shared" si="263"/>
        <v/>
      </c>
      <c r="Y325" s="36" t="str">
        <f t="shared" si="287"/>
        <v/>
      </c>
      <c r="Z325" s="79" t="str">
        <f>IF(Y325="","",MAX(Z$11:Z324)+1)</f>
        <v/>
      </c>
      <c r="AA325" s="57" t="s">
        <v>0</v>
      </c>
      <c r="AB325" s="149"/>
      <c r="AC325" s="57" t="s">
        <v>0</v>
      </c>
      <c r="AD325" s="23" t="str">
        <f t="shared" si="288"/>
        <v/>
      </c>
      <c r="AE325" s="57" t="s">
        <v>0</v>
      </c>
      <c r="AF325" s="191" t="str">
        <f t="shared" si="289"/>
        <v/>
      </c>
      <c r="AG325" s="57" t="s">
        <v>0</v>
      </c>
      <c r="AH325" s="62" t="str">
        <f t="shared" si="290"/>
        <v/>
      </c>
      <c r="AI325" s="36" t="str">
        <f t="shared" si="291"/>
        <v/>
      </c>
      <c r="AJ325" s="86" t="str">
        <f t="shared" si="264"/>
        <v/>
      </c>
      <c r="AK325" s="36" t="str" cm="1">
        <f t="array" ref="AK325">IF(AJ325="",""&amp;AI325,IF(AJ325="NEMA",AI325,INDEX(klub_naziv,MATCH(INDEX(klubAlias_klubId,AJ325),klub_id,0))))</f>
        <v/>
      </c>
      <c r="AL325" s="36" t="str" cm="1">
        <f t="array" ref="AL325">IFERROR(INDEX(registarNatjecatelji,CG325,4),"")</f>
        <v/>
      </c>
      <c r="AM325" s="105" t="str">
        <f t="shared" si="292"/>
        <v/>
      </c>
      <c r="AN325" s="79" t="str">
        <f t="shared" si="293"/>
        <v/>
      </c>
      <c r="AO325" s="57" t="s">
        <v>0</v>
      </c>
      <c r="AP325" s="95" t="str">
        <f>IF(AJ325&lt;&gt;"NEMA","",IF(IFERROR(MATCH(AI325,AI$11:AI324,0),0)&lt;&gt;0,"",AI325))</f>
        <v/>
      </c>
      <c r="AQ325" s="57" t="s">
        <v>0</v>
      </c>
      <c r="AR325" s="149"/>
      <c r="AS325" s="57" t="s">
        <v>0</v>
      </c>
      <c r="AT325" s="62" t="str">
        <f t="shared" si="294"/>
        <v/>
      </c>
      <c r="AU325" s="36" t="str">
        <f>IF(AT325="","",MAX(AU$11:AU324)+1)</f>
        <v/>
      </c>
      <c r="AV325" s="36" t="str">
        <f t="shared" si="295"/>
        <v/>
      </c>
      <c r="AW325" s="36" t="str">
        <f t="shared" si="296"/>
        <v/>
      </c>
      <c r="AX325" s="36" t="str">
        <f>IF(AR325="","",MAX(AX$11:AX324)+1)</f>
        <v/>
      </c>
      <c r="AY325" s="103" t="str">
        <f t="shared" si="297"/>
        <v/>
      </c>
      <c r="AZ325" s="79" t="str">
        <f t="shared" si="298"/>
        <v/>
      </c>
      <c r="BA325" s="57" t="s">
        <v>0</v>
      </c>
      <c r="BB325" s="23" t="str">
        <f t="shared" si="299"/>
        <v/>
      </c>
      <c r="BC325" s="57" t="s">
        <v>0</v>
      </c>
      <c r="BD325" s="191" t="str">
        <f t="shared" si="300"/>
        <v/>
      </c>
      <c r="BE325" s="57" t="s">
        <v>0</v>
      </c>
      <c r="BF325" s="68" t="str">
        <f t="shared" si="301"/>
        <v/>
      </c>
      <c r="BG325" s="102" t="str">
        <f t="shared" si="302"/>
        <v/>
      </c>
      <c r="BH325" s="238" t="str">
        <f t="shared" si="303"/>
        <v/>
      </c>
      <c r="BI325" s="239" t="str">
        <f t="shared" si="265"/>
        <v/>
      </c>
      <c r="BJ325" s="57" t="s">
        <v>0</v>
      </c>
      <c r="BK325" s="62" t="str">
        <f t="shared" si="304"/>
        <v/>
      </c>
      <c r="BL325" s="36" t="str">
        <f t="shared" si="305"/>
        <v/>
      </c>
      <c r="BM325" s="86" t="str">
        <f t="shared" si="266"/>
        <v/>
      </c>
      <c r="BN325" s="86" t="str">
        <f t="shared" si="267"/>
        <v/>
      </c>
      <c r="BO325" s="36" t="str">
        <f t="shared" si="268"/>
        <v/>
      </c>
      <c r="BP325" s="79" t="str">
        <f t="shared" si="269"/>
        <v/>
      </c>
      <c r="BQ325" s="57" t="s">
        <v>0</v>
      </c>
      <c r="BR325" s="95" t="str">
        <f t="shared" si="270"/>
        <v/>
      </c>
      <c r="BS325" s="57" t="s">
        <v>0</v>
      </c>
      <c r="BT325" s="23" t="str">
        <f>IF(OR(BB325&lt;&gt;"NEMA",BR325&lt;&gt;""),"","SELECT '"&amp;BA325&amp;"',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5" s="57" t="s">
        <v>0</v>
      </c>
      <c r="BV325" s="172"/>
      <c r="BW325" s="172"/>
      <c r="BX325" s="172"/>
      <c r="BY325" s="57" t="s">
        <v>0</v>
      </c>
      <c r="BZ325" s="62" t="str">
        <f t="shared" si="271"/>
        <v/>
      </c>
      <c r="CA325" s="63" t="str">
        <f t="shared" si="306"/>
        <v/>
      </c>
      <c r="CB325" s="57" t="s">
        <v>0</v>
      </c>
      <c r="CC325" s="62" t="str">
        <f t="shared" si="272"/>
        <v/>
      </c>
      <c r="CD325" s="63" t="str">
        <f t="shared" si="307"/>
        <v/>
      </c>
      <c r="CE325" s="57" t="s">
        <v>0</v>
      </c>
      <c r="CF325" s="62" t="str">
        <f t="shared" si="273"/>
        <v/>
      </c>
      <c r="CG325" s="63" t="str">
        <f t="shared" si="308"/>
        <v/>
      </c>
      <c r="CH325" s="57" t="s">
        <v>0</v>
      </c>
      <c r="CI325" s="68" t="str">
        <f t="shared" si="309"/>
        <v/>
      </c>
      <c r="CJ325" s="86" t="str" cm="1">
        <f t="array" ref="CJ325">IF(CI325="","",INDEX(imePrezime_id,CI325,0))</f>
        <v/>
      </c>
      <c r="CK325" s="63" t="str">
        <f t="shared" si="274"/>
        <v/>
      </c>
      <c r="CL325" s="57" t="s">
        <v>0</v>
      </c>
      <c r="CM325" s="23" t="str">
        <f t="shared" si="275"/>
        <v/>
      </c>
      <c r="CN325" s="57" t="s">
        <v>0</v>
      </c>
      <c r="CO325" s="149"/>
      <c r="CP325" s="57" t="s">
        <v>0</v>
      </c>
      <c r="CQ325" s="62" t="str">
        <f t="shared" si="276"/>
        <v/>
      </c>
      <c r="CR325" s="86" t="str">
        <f>IF(CO325="","",MAX(CR$11:CR324)+1)</f>
        <v/>
      </c>
      <c r="CS325" s="63" t="str">
        <f t="shared" si="277"/>
        <v/>
      </c>
      <c r="CT325" s="57" t="s">
        <v>0</v>
      </c>
      <c r="CU325" s="23" t="str">
        <f t="shared" si="310"/>
        <v/>
      </c>
      <c r="CV325" s="57" t="s">
        <v>0</v>
      </c>
      <c r="CW325" s="72" t="str">
        <f>IF(AND(CG325="NEMA",CK325=""),MAX(CW$11:CW324)+1,"")</f>
        <v/>
      </c>
      <c r="CX325" t="s">
        <v>0</v>
      </c>
      <c r="CY325" s="152" t="str">
        <f t="shared" si="278"/>
        <v/>
      </c>
      <c r="CZ325" t="s">
        <v>0</v>
      </c>
      <c r="DA325" s="62" t="str">
        <f t="shared" si="279"/>
        <v/>
      </c>
      <c r="DB325" s="79" t="str">
        <f t="shared" si="280"/>
        <v/>
      </c>
      <c r="DC325" t="s">
        <v>0</v>
      </c>
      <c r="DD325" s="23" t="str">
        <f t="shared" si="311"/>
        <v/>
      </c>
      <c r="DE325" s="57" t="s">
        <v>0</v>
      </c>
      <c r="DF325" s="95" t="str">
        <f t="shared" si="281"/>
        <v/>
      </c>
      <c r="DG325" s="57" t="s">
        <v>0</v>
      </c>
      <c r="DH325" s="68" t="str">
        <f>IF(BZ325="","",MAX(DH$11:DH324)+1)</f>
        <v/>
      </c>
      <c r="DI325" s="86" t="str">
        <f t="shared" si="282"/>
        <v/>
      </c>
      <c r="DJ325" s="86" t="str">
        <f t="shared" si="312"/>
        <v/>
      </c>
      <c r="DK325" s="86" t="str">
        <f t="shared" si="283"/>
        <v/>
      </c>
      <c r="DL325" s="86" t="str">
        <f t="shared" si="284"/>
        <v/>
      </c>
      <c r="DM325" s="86" t="str">
        <f t="shared" si="285"/>
        <v/>
      </c>
      <c r="DN325" s="86" t="str">
        <f t="shared" si="313"/>
        <v/>
      </c>
      <c r="DO325" s="86"/>
      <c r="DP325" s="86"/>
      <c r="DQ325" s="86"/>
      <c r="DR325" s="63" t="e">
        <f>IF(#REF!="","",#REF!)</f>
        <v>#REF!</v>
      </c>
      <c r="DS325" s="57" t="s">
        <v>0</v>
      </c>
    </row>
    <row r="326" spans="1:123" x14ac:dyDescent="0.25">
      <c r="A326" t="s">
        <v>0</v>
      </c>
      <c r="B326" s="62" t="str">
        <f>IF(csv!E317="","",csv!S317)</f>
        <v/>
      </c>
      <c r="C326" s="36" t="s">
        <v>0</v>
      </c>
      <c r="D326" s="36" t="str">
        <f>IF(csv!E317="","",csv!E317)</f>
        <v/>
      </c>
      <c r="E326" s="36" t="str">
        <f>IF(csv!D317="","",csv!D317)</f>
        <v/>
      </c>
      <c r="F326" s="36" t="s">
        <v>0</v>
      </c>
      <c r="G326" s="86" t="str">
        <f>IF(csv!L317="","",csv!L317)</f>
        <v/>
      </c>
      <c r="H326" s="86" t="str">
        <f>IF(csv!M317="","",csv!M317)</f>
        <v/>
      </c>
      <c r="I326" s="36" t="s">
        <v>0</v>
      </c>
      <c r="J326" s="36" t="str">
        <f>IF(csv!O317="","",csv!O317)</f>
        <v/>
      </c>
      <c r="K326" s="36" t="str">
        <f>IF(csv!P317="","",csv!P317)</f>
        <v/>
      </c>
      <c r="L326" s="36" t="s">
        <v>0</v>
      </c>
      <c r="M326" s="79" t="str">
        <f>IF(csv!Q317="","",csv!Q317)</f>
        <v/>
      </c>
      <c r="N326" s="57" t="s">
        <v>0</v>
      </c>
      <c r="O326" s="62" t="str">
        <f>IF(csv!E317="","",csv!S317)</f>
        <v/>
      </c>
      <c r="P326" s="86" t="str">
        <f>IF(O326="","",IF(COUNTIF(O$11:O325,O326)=0,P325+1,P325))</f>
        <v/>
      </c>
      <c r="Q326" s="102" t="str">
        <f t="shared" si="260"/>
        <v/>
      </c>
      <c r="R326" s="103" t="str" cm="1">
        <f t="array" ref="R326">IF(S326="","",INDEX(natjecanjeStaze_naziv,MATCH(S326,natjecanjeStaze_stazaId,0)))</f>
        <v/>
      </c>
      <c r="S326" s="63" t="str">
        <f t="shared" si="261"/>
        <v/>
      </c>
      <c r="T326" s="57" t="s">
        <v>0</v>
      </c>
      <c r="U326" s="191" t="str">
        <f t="shared" si="262"/>
        <v/>
      </c>
      <c r="V326" s="57" t="s">
        <v>0</v>
      </c>
      <c r="W326" s="62" t="str">
        <f t="shared" si="286"/>
        <v/>
      </c>
      <c r="X326" s="86" t="str">
        <f t="shared" si="263"/>
        <v/>
      </c>
      <c r="Y326" s="36" t="str">
        <f t="shared" si="287"/>
        <v/>
      </c>
      <c r="Z326" s="79" t="str">
        <f>IF(Y326="","",MAX(Z$11:Z325)+1)</f>
        <v/>
      </c>
      <c r="AA326" s="57" t="s">
        <v>0</v>
      </c>
      <c r="AB326" s="149"/>
      <c r="AC326" s="57" t="s">
        <v>0</v>
      </c>
      <c r="AD326" s="23" t="str">
        <f t="shared" si="288"/>
        <v/>
      </c>
      <c r="AE326" s="57" t="s">
        <v>0</v>
      </c>
      <c r="AF326" s="191" t="str">
        <f t="shared" si="289"/>
        <v/>
      </c>
      <c r="AG326" s="57" t="s">
        <v>0</v>
      </c>
      <c r="AH326" s="62" t="str">
        <f t="shared" si="290"/>
        <v/>
      </c>
      <c r="AI326" s="36" t="str">
        <f t="shared" si="291"/>
        <v/>
      </c>
      <c r="AJ326" s="86" t="str">
        <f t="shared" si="264"/>
        <v/>
      </c>
      <c r="AK326" s="36" t="str" cm="1">
        <f t="array" ref="AK326">IF(AJ326="",""&amp;AI326,IF(AJ326="NEMA",AI326,INDEX(klub_naziv,MATCH(INDEX(klubAlias_klubId,AJ326),klub_id,0))))</f>
        <v/>
      </c>
      <c r="AL326" s="36" t="str" cm="1">
        <f t="array" ref="AL326">IFERROR(INDEX(registarNatjecatelji,CG326,4),"")</f>
        <v/>
      </c>
      <c r="AM326" s="105" t="str">
        <f t="shared" si="292"/>
        <v/>
      </c>
      <c r="AN326" s="79" t="str">
        <f t="shared" si="293"/>
        <v/>
      </c>
      <c r="AO326" s="57" t="s">
        <v>0</v>
      </c>
      <c r="AP326" s="95" t="str">
        <f>IF(AJ326&lt;&gt;"NEMA","",IF(IFERROR(MATCH(AI326,AI$11:AI325,0),0)&lt;&gt;0,"",AI326))</f>
        <v/>
      </c>
      <c r="AQ326" s="57" t="s">
        <v>0</v>
      </c>
      <c r="AR326" s="149"/>
      <c r="AS326" s="57" t="s">
        <v>0</v>
      </c>
      <c r="AT326" s="62" t="str">
        <f t="shared" si="294"/>
        <v/>
      </c>
      <c r="AU326" s="36" t="str">
        <f>IF(AT326="","",MAX(AU$11:AU325)+1)</f>
        <v/>
      </c>
      <c r="AV326" s="36" t="str">
        <f t="shared" si="295"/>
        <v/>
      </c>
      <c r="AW326" s="36" t="str">
        <f t="shared" si="296"/>
        <v/>
      </c>
      <c r="AX326" s="36" t="str">
        <f>IF(AR326="","",MAX(AX$11:AX325)+1)</f>
        <v/>
      </c>
      <c r="AY326" s="103" t="str">
        <f t="shared" si="297"/>
        <v/>
      </c>
      <c r="AZ326" s="79" t="str">
        <f t="shared" si="298"/>
        <v/>
      </c>
      <c r="BA326" s="57" t="s">
        <v>0</v>
      </c>
      <c r="BB326" s="23" t="str">
        <f t="shared" si="299"/>
        <v/>
      </c>
      <c r="BC326" s="57" t="s">
        <v>0</v>
      </c>
      <c r="BD326" s="191" t="str">
        <f t="shared" si="300"/>
        <v/>
      </c>
      <c r="BE326" s="57" t="s">
        <v>0</v>
      </c>
      <c r="BF326" s="68" t="str">
        <f t="shared" si="301"/>
        <v/>
      </c>
      <c r="BG326" s="102" t="str">
        <f t="shared" si="302"/>
        <v/>
      </c>
      <c r="BH326" s="238" t="str">
        <f t="shared" si="303"/>
        <v/>
      </c>
      <c r="BI326" s="239" t="str">
        <f t="shared" si="265"/>
        <v/>
      </c>
      <c r="BJ326" s="57" t="s">
        <v>0</v>
      </c>
      <c r="BK326" s="62" t="str">
        <f t="shared" si="304"/>
        <v/>
      </c>
      <c r="BL326" s="36" t="str">
        <f t="shared" si="305"/>
        <v/>
      </c>
      <c r="BM326" s="86" t="str">
        <f t="shared" si="266"/>
        <v/>
      </c>
      <c r="BN326" s="86" t="str">
        <f t="shared" si="267"/>
        <v/>
      </c>
      <c r="BO326" s="36" t="str">
        <f t="shared" si="268"/>
        <v/>
      </c>
      <c r="BP326" s="79" t="str">
        <f t="shared" si="269"/>
        <v/>
      </c>
      <c r="BQ326" s="57" t="s">
        <v>0</v>
      </c>
      <c r="BR326" s="95" t="str">
        <f t="shared" si="270"/>
        <v/>
      </c>
      <c r="BS326" s="57" t="s">
        <v>0</v>
      </c>
      <c r="BT326" s="23" t="str">
        <f>IF(OR(BB326&lt;&gt;"NEMA",BR326&lt;&gt;""),"","SELECT '"&amp;BA326&amp;"',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6" s="57" t="s">
        <v>0</v>
      </c>
      <c r="BV326" s="172"/>
      <c r="BW326" s="172"/>
      <c r="BX326" s="172"/>
      <c r="BY326" s="57" t="s">
        <v>0</v>
      </c>
      <c r="BZ326" s="62" t="str">
        <f t="shared" si="271"/>
        <v/>
      </c>
      <c r="CA326" s="63" t="str">
        <f t="shared" si="306"/>
        <v/>
      </c>
      <c r="CB326" s="57" t="s">
        <v>0</v>
      </c>
      <c r="CC326" s="62" t="str">
        <f t="shared" si="272"/>
        <v/>
      </c>
      <c r="CD326" s="63" t="str">
        <f t="shared" si="307"/>
        <v/>
      </c>
      <c r="CE326" s="57" t="s">
        <v>0</v>
      </c>
      <c r="CF326" s="62" t="str">
        <f t="shared" si="273"/>
        <v/>
      </c>
      <c r="CG326" s="63" t="str">
        <f t="shared" si="308"/>
        <v/>
      </c>
      <c r="CH326" s="57" t="s">
        <v>0</v>
      </c>
      <c r="CI326" s="68" t="str">
        <f t="shared" si="309"/>
        <v/>
      </c>
      <c r="CJ326" s="86" t="str" cm="1">
        <f t="array" ref="CJ326">IF(CI326="","",INDEX(imePrezime_id,CI326,0))</f>
        <v/>
      </c>
      <c r="CK326" s="63" t="str">
        <f t="shared" si="274"/>
        <v/>
      </c>
      <c r="CL326" s="57" t="s">
        <v>0</v>
      </c>
      <c r="CM326" s="23" t="str">
        <f t="shared" si="275"/>
        <v/>
      </c>
      <c r="CN326" s="57" t="s">
        <v>0</v>
      </c>
      <c r="CO326" s="149"/>
      <c r="CP326" s="57" t="s">
        <v>0</v>
      </c>
      <c r="CQ326" s="62" t="str">
        <f t="shared" si="276"/>
        <v/>
      </c>
      <c r="CR326" s="86" t="str">
        <f>IF(CO326="","",MAX(CR$11:CR325)+1)</f>
        <v/>
      </c>
      <c r="CS326" s="63" t="str">
        <f t="shared" si="277"/>
        <v/>
      </c>
      <c r="CT326" s="57" t="s">
        <v>0</v>
      </c>
      <c r="CU326" s="23" t="str">
        <f t="shared" si="310"/>
        <v/>
      </c>
      <c r="CV326" s="57" t="s">
        <v>0</v>
      </c>
      <c r="CW326" s="72" t="str">
        <f>IF(AND(CG326="NEMA",CK326=""),MAX(CW$11:CW325)+1,"")</f>
        <v/>
      </c>
      <c r="CX326" t="s">
        <v>0</v>
      </c>
      <c r="CY326" s="152" t="str">
        <f t="shared" si="278"/>
        <v/>
      </c>
      <c r="CZ326" t="s">
        <v>0</v>
      </c>
      <c r="DA326" s="62" t="str">
        <f t="shared" si="279"/>
        <v/>
      </c>
      <c r="DB326" s="79" t="str">
        <f t="shared" si="280"/>
        <v/>
      </c>
      <c r="DC326" t="s">
        <v>0</v>
      </c>
      <c r="DD326" s="23" t="str">
        <f t="shared" si="311"/>
        <v/>
      </c>
      <c r="DE326" s="57" t="s">
        <v>0</v>
      </c>
      <c r="DF326" s="95" t="str">
        <f t="shared" si="281"/>
        <v/>
      </c>
      <c r="DG326" s="57" t="s">
        <v>0</v>
      </c>
      <c r="DH326" s="68" t="str">
        <f>IF(BZ326="","",MAX(DH$11:DH325)+1)</f>
        <v/>
      </c>
      <c r="DI326" s="86" t="str">
        <f t="shared" si="282"/>
        <v/>
      </c>
      <c r="DJ326" s="86" t="str">
        <f t="shared" si="312"/>
        <v/>
      </c>
      <c r="DK326" s="86" t="str">
        <f t="shared" si="283"/>
        <v/>
      </c>
      <c r="DL326" s="86" t="str">
        <f t="shared" si="284"/>
        <v/>
      </c>
      <c r="DM326" s="86" t="str">
        <f t="shared" si="285"/>
        <v/>
      </c>
      <c r="DN326" s="86" t="str">
        <f t="shared" si="313"/>
        <v/>
      </c>
      <c r="DO326" s="86"/>
      <c r="DP326" s="86"/>
      <c r="DQ326" s="86"/>
      <c r="DR326" s="63" t="e">
        <f>IF(#REF!="","",#REF!)</f>
        <v>#REF!</v>
      </c>
      <c r="DS326" s="57" t="s">
        <v>0</v>
      </c>
    </row>
    <row r="327" spans="1:123" x14ac:dyDescent="0.25">
      <c r="A327" t="s">
        <v>0</v>
      </c>
      <c r="B327" s="62" t="str">
        <f>IF(csv!E318="","",csv!S318)</f>
        <v/>
      </c>
      <c r="C327" s="36" t="s">
        <v>0</v>
      </c>
      <c r="D327" s="36" t="str">
        <f>IF(csv!E318="","",csv!E318)</f>
        <v/>
      </c>
      <c r="E327" s="36" t="str">
        <f>IF(csv!D318="","",csv!D318)</f>
        <v/>
      </c>
      <c r="F327" s="36" t="s">
        <v>0</v>
      </c>
      <c r="G327" s="86" t="str">
        <f>IF(csv!L318="","",csv!L318)</f>
        <v/>
      </c>
      <c r="H327" s="86" t="str">
        <f>IF(csv!M318="","",csv!M318)</f>
        <v/>
      </c>
      <c r="I327" s="36" t="s">
        <v>0</v>
      </c>
      <c r="J327" s="36" t="str">
        <f>IF(csv!O318="","",csv!O318)</f>
        <v/>
      </c>
      <c r="K327" s="36" t="str">
        <f>IF(csv!P318="","",csv!P318)</f>
        <v/>
      </c>
      <c r="L327" s="36" t="s">
        <v>0</v>
      </c>
      <c r="M327" s="79" t="str">
        <f>IF(csv!Q318="","",csv!Q318)</f>
        <v/>
      </c>
      <c r="N327" s="57" t="s">
        <v>0</v>
      </c>
      <c r="O327" s="62" t="str">
        <f>IF(csv!E318="","",csv!S318)</f>
        <v/>
      </c>
      <c r="P327" s="86" t="str">
        <f>IF(O327="","",IF(COUNTIF(O$11:O326,O327)=0,P326+1,P326))</f>
        <v/>
      </c>
      <c r="Q327" s="102" t="str">
        <f t="shared" si="260"/>
        <v/>
      </c>
      <c r="R327" s="103" t="str" cm="1">
        <f t="array" ref="R327">IF(S327="","",INDEX(natjecanjeStaze_naziv,MATCH(S327,natjecanjeStaze_stazaId,0)))</f>
        <v/>
      </c>
      <c r="S327" s="63" t="str">
        <f t="shared" si="261"/>
        <v/>
      </c>
      <c r="T327" s="57" t="s">
        <v>0</v>
      </c>
      <c r="U327" s="191" t="str">
        <f t="shared" si="262"/>
        <v/>
      </c>
      <c r="V327" s="57" t="s">
        <v>0</v>
      </c>
      <c r="W327" s="62" t="str">
        <f t="shared" si="286"/>
        <v/>
      </c>
      <c r="X327" s="86" t="str">
        <f t="shared" si="263"/>
        <v/>
      </c>
      <c r="Y327" s="36" t="str">
        <f t="shared" si="287"/>
        <v/>
      </c>
      <c r="Z327" s="79" t="str">
        <f>IF(Y327="","",MAX(Z$11:Z326)+1)</f>
        <v/>
      </c>
      <c r="AA327" s="57" t="s">
        <v>0</v>
      </c>
      <c r="AB327" s="149"/>
      <c r="AC327" s="57" t="s">
        <v>0</v>
      </c>
      <c r="AD327" s="23" t="str">
        <f t="shared" si="288"/>
        <v/>
      </c>
      <c r="AE327" s="57" t="s">
        <v>0</v>
      </c>
      <c r="AF327" s="191" t="str">
        <f t="shared" si="289"/>
        <v/>
      </c>
      <c r="AG327" s="57" t="s">
        <v>0</v>
      </c>
      <c r="AH327" s="62" t="str">
        <f t="shared" si="290"/>
        <v/>
      </c>
      <c r="AI327" s="36" t="str">
        <f t="shared" si="291"/>
        <v/>
      </c>
      <c r="AJ327" s="86" t="str">
        <f t="shared" si="264"/>
        <v/>
      </c>
      <c r="AK327" s="36" t="str" cm="1">
        <f t="array" ref="AK327">IF(AJ327="",""&amp;AI327,IF(AJ327="NEMA",AI327,INDEX(klub_naziv,MATCH(INDEX(klubAlias_klubId,AJ327),klub_id,0))))</f>
        <v/>
      </c>
      <c r="AL327" s="36" t="str" cm="1">
        <f t="array" ref="AL327">IFERROR(INDEX(registarNatjecatelji,CG327,4),"")</f>
        <v/>
      </c>
      <c r="AM327" s="105" t="str">
        <f t="shared" si="292"/>
        <v/>
      </c>
      <c r="AN327" s="79" t="str">
        <f t="shared" si="293"/>
        <v/>
      </c>
      <c r="AO327" s="57" t="s">
        <v>0</v>
      </c>
      <c r="AP327" s="95" t="str">
        <f>IF(AJ327&lt;&gt;"NEMA","",IF(IFERROR(MATCH(AI327,AI$11:AI326,0),0)&lt;&gt;0,"",AI327))</f>
        <v/>
      </c>
      <c r="AQ327" s="57" t="s">
        <v>0</v>
      </c>
      <c r="AR327" s="149"/>
      <c r="AS327" s="57" t="s">
        <v>0</v>
      </c>
      <c r="AT327" s="62" t="str">
        <f t="shared" si="294"/>
        <v/>
      </c>
      <c r="AU327" s="36" t="str">
        <f>IF(AT327="","",MAX(AU$11:AU326)+1)</f>
        <v/>
      </c>
      <c r="AV327" s="36" t="str">
        <f t="shared" si="295"/>
        <v/>
      </c>
      <c r="AW327" s="36" t="str">
        <f t="shared" si="296"/>
        <v/>
      </c>
      <c r="AX327" s="36" t="str">
        <f>IF(AR327="","",MAX(AX$11:AX326)+1)</f>
        <v/>
      </c>
      <c r="AY327" s="103" t="str">
        <f t="shared" si="297"/>
        <v/>
      </c>
      <c r="AZ327" s="79" t="str">
        <f t="shared" si="298"/>
        <v/>
      </c>
      <c r="BA327" s="57" t="s">
        <v>0</v>
      </c>
      <c r="BB327" s="23" t="str">
        <f t="shared" si="299"/>
        <v/>
      </c>
      <c r="BC327" s="57" t="s">
        <v>0</v>
      </c>
      <c r="BD327" s="191" t="str">
        <f t="shared" si="300"/>
        <v/>
      </c>
      <c r="BE327" s="57" t="s">
        <v>0</v>
      </c>
      <c r="BF327" s="68" t="str">
        <f t="shared" si="301"/>
        <v/>
      </c>
      <c r="BG327" s="102" t="str">
        <f t="shared" si="302"/>
        <v/>
      </c>
      <c r="BH327" s="238" t="str">
        <f t="shared" si="303"/>
        <v/>
      </c>
      <c r="BI327" s="239" t="str">
        <f t="shared" si="265"/>
        <v/>
      </c>
      <c r="BJ327" s="57" t="s">
        <v>0</v>
      </c>
      <c r="BK327" s="62" t="str">
        <f t="shared" si="304"/>
        <v/>
      </c>
      <c r="BL327" s="36" t="str">
        <f t="shared" si="305"/>
        <v/>
      </c>
      <c r="BM327" s="86" t="str">
        <f t="shared" si="266"/>
        <v/>
      </c>
      <c r="BN327" s="86" t="str">
        <f t="shared" si="267"/>
        <v/>
      </c>
      <c r="BO327" s="36" t="str">
        <f t="shared" si="268"/>
        <v/>
      </c>
      <c r="BP327" s="79" t="str">
        <f t="shared" si="269"/>
        <v/>
      </c>
      <c r="BQ327" s="57" t="s">
        <v>0</v>
      </c>
      <c r="BR327" s="95" t="str">
        <f t="shared" si="270"/>
        <v/>
      </c>
      <c r="BS327" s="57" t="s">
        <v>0</v>
      </c>
      <c r="BT327" s="23" t="str">
        <f>IF(OR(BB327&lt;&gt;"NEMA",BR327&lt;&gt;""),"","SELECT '"&amp;BA327&amp;"',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7" s="57" t="s">
        <v>0</v>
      </c>
      <c r="BV327" s="172"/>
      <c r="BW327" s="172"/>
      <c r="BX327" s="172"/>
      <c r="BY327" s="57" t="s">
        <v>0</v>
      </c>
      <c r="BZ327" s="62" t="str">
        <f t="shared" si="271"/>
        <v/>
      </c>
      <c r="CA327" s="63" t="str">
        <f t="shared" si="306"/>
        <v/>
      </c>
      <c r="CB327" s="57" t="s">
        <v>0</v>
      </c>
      <c r="CC327" s="62" t="str">
        <f t="shared" si="272"/>
        <v/>
      </c>
      <c r="CD327" s="63" t="str">
        <f t="shared" si="307"/>
        <v/>
      </c>
      <c r="CE327" s="57" t="s">
        <v>0</v>
      </c>
      <c r="CF327" s="62" t="str">
        <f t="shared" si="273"/>
        <v/>
      </c>
      <c r="CG327" s="63" t="str">
        <f t="shared" si="308"/>
        <v/>
      </c>
      <c r="CH327" s="57" t="s">
        <v>0</v>
      </c>
      <c r="CI327" s="68" t="str">
        <f t="shared" si="309"/>
        <v/>
      </c>
      <c r="CJ327" s="86" t="str" cm="1">
        <f t="array" ref="CJ327">IF(CI327="","",INDEX(imePrezime_id,CI327,0))</f>
        <v/>
      </c>
      <c r="CK327" s="63" t="str">
        <f t="shared" si="274"/>
        <v/>
      </c>
      <c r="CL327" s="57" t="s">
        <v>0</v>
      </c>
      <c r="CM327" s="23" t="str">
        <f t="shared" si="275"/>
        <v/>
      </c>
      <c r="CN327" s="57" t="s">
        <v>0</v>
      </c>
      <c r="CO327" s="149"/>
      <c r="CP327" s="57" t="s">
        <v>0</v>
      </c>
      <c r="CQ327" s="62" t="str">
        <f t="shared" si="276"/>
        <v/>
      </c>
      <c r="CR327" s="86" t="str">
        <f>IF(CO327="","",MAX(CR$11:CR326)+1)</f>
        <v/>
      </c>
      <c r="CS327" s="63" t="str">
        <f t="shared" si="277"/>
        <v/>
      </c>
      <c r="CT327" s="57" t="s">
        <v>0</v>
      </c>
      <c r="CU327" s="23" t="str">
        <f t="shared" si="310"/>
        <v/>
      </c>
      <c r="CV327" s="57" t="s">
        <v>0</v>
      </c>
      <c r="CW327" s="72" t="str">
        <f>IF(AND(CG327="NEMA",CK327=""),MAX(CW$11:CW326)+1,"")</f>
        <v/>
      </c>
      <c r="CX327" t="s">
        <v>0</v>
      </c>
      <c r="CY327" s="152" t="str">
        <f t="shared" si="278"/>
        <v/>
      </c>
      <c r="CZ327" t="s">
        <v>0</v>
      </c>
      <c r="DA327" s="62" t="str">
        <f t="shared" si="279"/>
        <v/>
      </c>
      <c r="DB327" s="79" t="str">
        <f t="shared" si="280"/>
        <v/>
      </c>
      <c r="DC327" t="s">
        <v>0</v>
      </c>
      <c r="DD327" s="23" t="str">
        <f t="shared" si="311"/>
        <v/>
      </c>
      <c r="DE327" s="57" t="s">
        <v>0</v>
      </c>
      <c r="DF327" s="95" t="str">
        <f t="shared" si="281"/>
        <v/>
      </c>
      <c r="DG327" s="57" t="s">
        <v>0</v>
      </c>
      <c r="DH327" s="68" t="str">
        <f>IF(BZ327="","",MAX(DH$11:DH326)+1)</f>
        <v/>
      </c>
      <c r="DI327" s="86" t="str">
        <f t="shared" si="282"/>
        <v/>
      </c>
      <c r="DJ327" s="86" t="str">
        <f t="shared" si="312"/>
        <v/>
      </c>
      <c r="DK327" s="86" t="str">
        <f t="shared" si="283"/>
        <v/>
      </c>
      <c r="DL327" s="86" t="str">
        <f t="shared" si="284"/>
        <v/>
      </c>
      <c r="DM327" s="86" t="str">
        <f t="shared" si="285"/>
        <v/>
      </c>
      <c r="DN327" s="86" t="str">
        <f t="shared" si="313"/>
        <v/>
      </c>
      <c r="DO327" s="86"/>
      <c r="DP327" s="86"/>
      <c r="DQ327" s="86"/>
      <c r="DR327" s="63" t="e">
        <f>IF(#REF!="","",#REF!)</f>
        <v>#REF!</v>
      </c>
      <c r="DS327" s="57" t="s">
        <v>0</v>
      </c>
    </row>
    <row r="328" spans="1:123" x14ac:dyDescent="0.25">
      <c r="A328" t="s">
        <v>0</v>
      </c>
      <c r="B328" s="62" t="str">
        <f>IF(csv!E319="","",csv!S319)</f>
        <v/>
      </c>
      <c r="C328" s="36" t="s">
        <v>0</v>
      </c>
      <c r="D328" s="36" t="str">
        <f>IF(csv!E319="","",csv!E319)</f>
        <v/>
      </c>
      <c r="E328" s="36" t="str">
        <f>IF(csv!D319="","",csv!D319)</f>
        <v/>
      </c>
      <c r="F328" s="36" t="s">
        <v>0</v>
      </c>
      <c r="G328" s="86" t="str">
        <f>IF(csv!L319="","",csv!L319)</f>
        <v/>
      </c>
      <c r="H328" s="86" t="str">
        <f>IF(csv!M319="","",csv!M319)</f>
        <v/>
      </c>
      <c r="I328" s="36" t="s">
        <v>0</v>
      </c>
      <c r="J328" s="36" t="str">
        <f>IF(csv!O319="","",csv!O319)</f>
        <v/>
      </c>
      <c r="K328" s="36" t="str">
        <f>IF(csv!P319="","",csv!P319)</f>
        <v/>
      </c>
      <c r="L328" s="36" t="s">
        <v>0</v>
      </c>
      <c r="M328" s="79" t="str">
        <f>IF(csv!Q319="","",csv!Q319)</f>
        <v/>
      </c>
      <c r="N328" s="57" t="s">
        <v>0</v>
      </c>
      <c r="O328" s="62" t="str">
        <f>IF(csv!E319="","",csv!S319)</f>
        <v/>
      </c>
      <c r="P328" s="86" t="str">
        <f>IF(O328="","",IF(COUNTIF(O$11:O327,O328)=0,P327+1,P327))</f>
        <v/>
      </c>
      <c r="Q328" s="102" t="str">
        <f t="shared" si="260"/>
        <v/>
      </c>
      <c r="R328" s="103" t="str" cm="1">
        <f t="array" ref="R328">IF(S328="","",INDEX(natjecanjeStaze_naziv,MATCH(S328,natjecanjeStaze_stazaId,0)))</f>
        <v/>
      </c>
      <c r="S328" s="63" t="str">
        <f t="shared" si="261"/>
        <v/>
      </c>
      <c r="T328" s="57" t="s">
        <v>0</v>
      </c>
      <c r="U328" s="191" t="str">
        <f t="shared" si="262"/>
        <v/>
      </c>
      <c r="V328" s="57" t="s">
        <v>0</v>
      </c>
      <c r="W328" s="62" t="str">
        <f t="shared" si="286"/>
        <v/>
      </c>
      <c r="X328" s="86" t="str">
        <f t="shared" si="263"/>
        <v/>
      </c>
      <c r="Y328" s="36" t="str">
        <f t="shared" si="287"/>
        <v/>
      </c>
      <c r="Z328" s="79" t="str">
        <f>IF(Y328="","",MAX(Z$11:Z327)+1)</f>
        <v/>
      </c>
      <c r="AA328" s="57" t="s">
        <v>0</v>
      </c>
      <c r="AB328" s="149"/>
      <c r="AC328" s="57" t="s">
        <v>0</v>
      </c>
      <c r="AD328" s="23" t="str">
        <f t="shared" si="288"/>
        <v/>
      </c>
      <c r="AE328" s="57" t="s">
        <v>0</v>
      </c>
      <c r="AF328" s="191" t="str">
        <f t="shared" si="289"/>
        <v/>
      </c>
      <c r="AG328" s="57" t="s">
        <v>0</v>
      </c>
      <c r="AH328" s="62" t="str">
        <f t="shared" si="290"/>
        <v/>
      </c>
      <c r="AI328" s="36" t="str">
        <f t="shared" si="291"/>
        <v/>
      </c>
      <c r="AJ328" s="86" t="str">
        <f t="shared" si="264"/>
        <v/>
      </c>
      <c r="AK328" s="36" t="str" cm="1">
        <f t="array" ref="AK328">IF(AJ328="",""&amp;AI328,IF(AJ328="NEMA",AI328,INDEX(klub_naziv,MATCH(INDEX(klubAlias_klubId,AJ328),klub_id,0))))</f>
        <v/>
      </c>
      <c r="AL328" s="36" t="str" cm="1">
        <f t="array" ref="AL328">IFERROR(INDEX(registarNatjecatelji,CG328,4),"")</f>
        <v/>
      </c>
      <c r="AM328" s="105" t="str">
        <f t="shared" si="292"/>
        <v/>
      </c>
      <c r="AN328" s="79" t="str">
        <f t="shared" si="293"/>
        <v/>
      </c>
      <c r="AO328" s="57" t="s">
        <v>0</v>
      </c>
      <c r="AP328" s="95" t="str">
        <f>IF(AJ328&lt;&gt;"NEMA","",IF(IFERROR(MATCH(AI328,AI$11:AI327,0),0)&lt;&gt;0,"",AI328))</f>
        <v/>
      </c>
      <c r="AQ328" s="57" t="s">
        <v>0</v>
      </c>
      <c r="AR328" s="149"/>
      <c r="AS328" s="57" t="s">
        <v>0</v>
      </c>
      <c r="AT328" s="62" t="str">
        <f t="shared" si="294"/>
        <v/>
      </c>
      <c r="AU328" s="36" t="str">
        <f>IF(AT328="","",MAX(AU$11:AU327)+1)</f>
        <v/>
      </c>
      <c r="AV328" s="36" t="str">
        <f t="shared" si="295"/>
        <v/>
      </c>
      <c r="AW328" s="36" t="str">
        <f t="shared" si="296"/>
        <v/>
      </c>
      <c r="AX328" s="36" t="str">
        <f>IF(AR328="","",MAX(AX$11:AX327)+1)</f>
        <v/>
      </c>
      <c r="AY328" s="103" t="str">
        <f t="shared" si="297"/>
        <v/>
      </c>
      <c r="AZ328" s="79" t="str">
        <f t="shared" si="298"/>
        <v/>
      </c>
      <c r="BA328" s="57" t="s">
        <v>0</v>
      </c>
      <c r="BB328" s="23" t="str">
        <f t="shared" si="299"/>
        <v/>
      </c>
      <c r="BC328" s="57" t="s">
        <v>0</v>
      </c>
      <c r="BD328" s="191" t="str">
        <f t="shared" si="300"/>
        <v/>
      </c>
      <c r="BE328" s="57" t="s">
        <v>0</v>
      </c>
      <c r="BF328" s="68" t="str">
        <f t="shared" si="301"/>
        <v/>
      </c>
      <c r="BG328" s="102" t="str">
        <f t="shared" si="302"/>
        <v/>
      </c>
      <c r="BH328" s="238" t="str">
        <f t="shared" si="303"/>
        <v/>
      </c>
      <c r="BI328" s="239" t="str">
        <f t="shared" si="265"/>
        <v/>
      </c>
      <c r="BJ328" s="57" t="s">
        <v>0</v>
      </c>
      <c r="BK328" s="62" t="str">
        <f t="shared" si="304"/>
        <v/>
      </c>
      <c r="BL328" s="36" t="str">
        <f t="shared" si="305"/>
        <v/>
      </c>
      <c r="BM328" s="86" t="str">
        <f t="shared" si="266"/>
        <v/>
      </c>
      <c r="BN328" s="86" t="str">
        <f t="shared" si="267"/>
        <v/>
      </c>
      <c r="BO328" s="36" t="str">
        <f t="shared" si="268"/>
        <v/>
      </c>
      <c r="BP328" s="79" t="str">
        <f t="shared" si="269"/>
        <v/>
      </c>
      <c r="BQ328" s="57" t="s">
        <v>0</v>
      </c>
      <c r="BR328" s="95" t="str">
        <f t="shared" si="270"/>
        <v/>
      </c>
      <c r="BS328" s="57" t="s">
        <v>0</v>
      </c>
      <c r="BT328" s="23" t="str">
        <f>IF(OR(BB328&lt;&gt;"NEMA",BR328&lt;&gt;""),"","SELECT '"&amp;BA328&amp;"',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8" s="57" t="s">
        <v>0</v>
      </c>
      <c r="BV328" s="172"/>
      <c r="BW328" s="172"/>
      <c r="BX328" s="172"/>
      <c r="BY328" s="57" t="s">
        <v>0</v>
      </c>
      <c r="BZ328" s="62" t="str">
        <f t="shared" si="271"/>
        <v/>
      </c>
      <c r="CA328" s="63" t="str">
        <f t="shared" si="306"/>
        <v/>
      </c>
      <c r="CB328" s="57" t="s">
        <v>0</v>
      </c>
      <c r="CC328" s="62" t="str">
        <f t="shared" si="272"/>
        <v/>
      </c>
      <c r="CD328" s="63" t="str">
        <f t="shared" si="307"/>
        <v/>
      </c>
      <c r="CE328" s="57" t="s">
        <v>0</v>
      </c>
      <c r="CF328" s="62" t="str">
        <f t="shared" si="273"/>
        <v/>
      </c>
      <c r="CG328" s="63" t="str">
        <f t="shared" si="308"/>
        <v/>
      </c>
      <c r="CH328" s="57" t="s">
        <v>0</v>
      </c>
      <c r="CI328" s="68" t="str">
        <f t="shared" si="309"/>
        <v/>
      </c>
      <c r="CJ328" s="86" t="str" cm="1">
        <f t="array" ref="CJ328">IF(CI328="","",INDEX(imePrezime_id,CI328,0))</f>
        <v/>
      </c>
      <c r="CK328" s="63" t="str">
        <f t="shared" si="274"/>
        <v/>
      </c>
      <c r="CL328" s="57" t="s">
        <v>0</v>
      </c>
      <c r="CM328" s="23" t="str">
        <f t="shared" si="275"/>
        <v/>
      </c>
      <c r="CN328" s="57" t="s">
        <v>0</v>
      </c>
      <c r="CO328" s="149"/>
      <c r="CP328" s="57" t="s">
        <v>0</v>
      </c>
      <c r="CQ328" s="62" t="str">
        <f t="shared" si="276"/>
        <v/>
      </c>
      <c r="CR328" s="86" t="str">
        <f>IF(CO328="","",MAX(CR$11:CR327)+1)</f>
        <v/>
      </c>
      <c r="CS328" s="63" t="str">
        <f t="shared" si="277"/>
        <v/>
      </c>
      <c r="CT328" s="57" t="s">
        <v>0</v>
      </c>
      <c r="CU328" s="23" t="str">
        <f t="shared" si="310"/>
        <v/>
      </c>
      <c r="CV328" s="57" t="s">
        <v>0</v>
      </c>
      <c r="CW328" s="72" t="str">
        <f>IF(AND(CG328="NEMA",CK328=""),MAX(CW$11:CW327)+1,"")</f>
        <v/>
      </c>
      <c r="CX328" t="s">
        <v>0</v>
      </c>
      <c r="CY328" s="152" t="str">
        <f t="shared" si="278"/>
        <v/>
      </c>
      <c r="CZ328" t="s">
        <v>0</v>
      </c>
      <c r="DA328" s="62" t="str">
        <f t="shared" si="279"/>
        <v/>
      </c>
      <c r="DB328" s="79" t="str">
        <f t="shared" si="280"/>
        <v/>
      </c>
      <c r="DC328" t="s">
        <v>0</v>
      </c>
      <c r="DD328" s="23" t="str">
        <f t="shared" si="311"/>
        <v/>
      </c>
      <c r="DE328" s="57" t="s">
        <v>0</v>
      </c>
      <c r="DF328" s="95" t="str">
        <f t="shared" si="281"/>
        <v/>
      </c>
      <c r="DG328" s="57" t="s">
        <v>0</v>
      </c>
      <c r="DH328" s="68" t="str">
        <f>IF(BZ328="","",MAX(DH$11:DH327)+1)</f>
        <v/>
      </c>
      <c r="DI328" s="86" t="str">
        <f t="shared" si="282"/>
        <v/>
      </c>
      <c r="DJ328" s="86" t="str">
        <f t="shared" si="312"/>
        <v/>
      </c>
      <c r="DK328" s="86" t="str">
        <f t="shared" si="283"/>
        <v/>
      </c>
      <c r="DL328" s="86" t="str">
        <f t="shared" si="284"/>
        <v/>
      </c>
      <c r="DM328" s="86" t="str">
        <f t="shared" si="285"/>
        <v/>
      </c>
      <c r="DN328" s="86" t="str">
        <f t="shared" si="313"/>
        <v/>
      </c>
      <c r="DO328" s="86"/>
      <c r="DP328" s="86"/>
      <c r="DQ328" s="86"/>
      <c r="DR328" s="63" t="e">
        <f>IF(#REF!="","",#REF!)</f>
        <v>#REF!</v>
      </c>
      <c r="DS328" s="57" t="s">
        <v>0</v>
      </c>
    </row>
    <row r="329" spans="1:123" x14ac:dyDescent="0.25">
      <c r="A329" t="s">
        <v>0</v>
      </c>
      <c r="B329" s="62" t="str">
        <f>IF(csv!E320="","",csv!S320)</f>
        <v/>
      </c>
      <c r="C329" s="36" t="s">
        <v>0</v>
      </c>
      <c r="D329" s="36" t="str">
        <f>IF(csv!E320="","",csv!E320)</f>
        <v/>
      </c>
      <c r="E329" s="36" t="str">
        <f>IF(csv!D320="","",csv!D320)</f>
        <v/>
      </c>
      <c r="F329" s="36" t="s">
        <v>0</v>
      </c>
      <c r="G329" s="86" t="str">
        <f>IF(csv!L320="","",csv!L320)</f>
        <v/>
      </c>
      <c r="H329" s="86" t="str">
        <f>IF(csv!M320="","",csv!M320)</f>
        <v/>
      </c>
      <c r="I329" s="36" t="s">
        <v>0</v>
      </c>
      <c r="J329" s="36" t="str">
        <f>IF(csv!O320="","",csv!O320)</f>
        <v/>
      </c>
      <c r="K329" s="36" t="str">
        <f>IF(csv!P320="","",csv!P320)</f>
        <v/>
      </c>
      <c r="L329" s="36" t="s">
        <v>0</v>
      </c>
      <c r="M329" s="79" t="str">
        <f>IF(csv!Q320="","",csv!Q320)</f>
        <v/>
      </c>
      <c r="N329" s="57" t="s">
        <v>0</v>
      </c>
      <c r="O329" s="62" t="str">
        <f>IF(csv!E320="","",csv!S320)</f>
        <v/>
      </c>
      <c r="P329" s="86" t="str">
        <f>IF(O329="","",IF(COUNTIF(O$11:O328,O329)=0,P328+1,P328))</f>
        <v/>
      </c>
      <c r="Q329" s="102" t="str">
        <f t="shared" si="260"/>
        <v/>
      </c>
      <c r="R329" s="103" t="str" cm="1">
        <f t="array" ref="R329">IF(S329="","",INDEX(natjecanjeStaze_naziv,MATCH(S329,natjecanjeStaze_stazaId,0)))</f>
        <v/>
      </c>
      <c r="S329" s="63" t="str">
        <f t="shared" si="261"/>
        <v/>
      </c>
      <c r="T329" s="57" t="s">
        <v>0</v>
      </c>
      <c r="U329" s="191" t="str">
        <f t="shared" si="262"/>
        <v/>
      </c>
      <c r="V329" s="57" t="s">
        <v>0</v>
      </c>
      <c r="W329" s="62" t="str">
        <f t="shared" si="286"/>
        <v/>
      </c>
      <c r="X329" s="86" t="str">
        <f t="shared" si="263"/>
        <v/>
      </c>
      <c r="Y329" s="36" t="str">
        <f t="shared" si="287"/>
        <v/>
      </c>
      <c r="Z329" s="79" t="str">
        <f>IF(Y329="","",MAX(Z$11:Z328)+1)</f>
        <v/>
      </c>
      <c r="AA329" s="57" t="s">
        <v>0</v>
      </c>
      <c r="AB329" s="149"/>
      <c r="AC329" s="57" t="s">
        <v>0</v>
      </c>
      <c r="AD329" s="23" t="str">
        <f t="shared" si="288"/>
        <v/>
      </c>
      <c r="AE329" s="57" t="s">
        <v>0</v>
      </c>
      <c r="AF329" s="191" t="str">
        <f t="shared" si="289"/>
        <v/>
      </c>
      <c r="AG329" s="57" t="s">
        <v>0</v>
      </c>
      <c r="AH329" s="62" t="str">
        <f t="shared" si="290"/>
        <v/>
      </c>
      <c r="AI329" s="36" t="str">
        <f t="shared" si="291"/>
        <v/>
      </c>
      <c r="AJ329" s="86" t="str">
        <f t="shared" si="264"/>
        <v/>
      </c>
      <c r="AK329" s="36" t="str" cm="1">
        <f t="array" ref="AK329">IF(AJ329="",""&amp;AI329,IF(AJ329="NEMA",AI329,INDEX(klub_naziv,MATCH(INDEX(klubAlias_klubId,AJ329),klub_id,0))))</f>
        <v/>
      </c>
      <c r="AL329" s="36" t="str" cm="1">
        <f t="array" ref="AL329">IFERROR(INDEX(registarNatjecatelji,CG329,4),"")</f>
        <v/>
      </c>
      <c r="AM329" s="105" t="str">
        <f t="shared" si="292"/>
        <v/>
      </c>
      <c r="AN329" s="79" t="str">
        <f t="shared" si="293"/>
        <v/>
      </c>
      <c r="AO329" s="57" t="s">
        <v>0</v>
      </c>
      <c r="AP329" s="95" t="str">
        <f>IF(AJ329&lt;&gt;"NEMA","",IF(IFERROR(MATCH(AI329,AI$11:AI328,0),0)&lt;&gt;0,"",AI329))</f>
        <v/>
      </c>
      <c r="AQ329" s="57" t="s">
        <v>0</v>
      </c>
      <c r="AR329" s="149"/>
      <c r="AS329" s="57" t="s">
        <v>0</v>
      </c>
      <c r="AT329" s="62" t="str">
        <f t="shared" si="294"/>
        <v/>
      </c>
      <c r="AU329" s="36" t="str">
        <f>IF(AT329="","",MAX(AU$11:AU328)+1)</f>
        <v/>
      </c>
      <c r="AV329" s="36" t="str">
        <f t="shared" si="295"/>
        <v/>
      </c>
      <c r="AW329" s="36" t="str">
        <f t="shared" si="296"/>
        <v/>
      </c>
      <c r="AX329" s="36" t="str">
        <f>IF(AR329="","",MAX(AX$11:AX328)+1)</f>
        <v/>
      </c>
      <c r="AY329" s="103" t="str">
        <f t="shared" si="297"/>
        <v/>
      </c>
      <c r="AZ329" s="79" t="str">
        <f t="shared" si="298"/>
        <v/>
      </c>
      <c r="BA329" s="57" t="s">
        <v>0</v>
      </c>
      <c r="BB329" s="23" t="str">
        <f t="shared" si="299"/>
        <v/>
      </c>
      <c r="BC329" s="57" t="s">
        <v>0</v>
      </c>
      <c r="BD329" s="191" t="str">
        <f t="shared" si="300"/>
        <v/>
      </c>
      <c r="BE329" s="57" t="s">
        <v>0</v>
      </c>
      <c r="BF329" s="68" t="str">
        <f t="shared" si="301"/>
        <v/>
      </c>
      <c r="BG329" s="102" t="str">
        <f t="shared" si="302"/>
        <v/>
      </c>
      <c r="BH329" s="238" t="str">
        <f t="shared" si="303"/>
        <v/>
      </c>
      <c r="BI329" s="239" t="str">
        <f t="shared" si="265"/>
        <v/>
      </c>
      <c r="BJ329" s="57" t="s">
        <v>0</v>
      </c>
      <c r="BK329" s="62" t="str">
        <f t="shared" si="304"/>
        <v/>
      </c>
      <c r="BL329" s="36" t="str">
        <f t="shared" si="305"/>
        <v/>
      </c>
      <c r="BM329" s="86" t="str">
        <f t="shared" si="266"/>
        <v/>
      </c>
      <c r="BN329" s="86" t="str">
        <f t="shared" si="267"/>
        <v/>
      </c>
      <c r="BO329" s="36" t="str">
        <f t="shared" si="268"/>
        <v/>
      </c>
      <c r="BP329" s="79" t="str">
        <f t="shared" si="269"/>
        <v/>
      </c>
      <c r="BQ329" s="57" t="s">
        <v>0</v>
      </c>
      <c r="BR329" s="95" t="str">
        <f t="shared" si="270"/>
        <v/>
      </c>
      <c r="BS329" s="57" t="s">
        <v>0</v>
      </c>
      <c r="BT329" s="23" t="str">
        <f>IF(OR(BB329&lt;&gt;"NEMA",BR329&lt;&gt;""),"","SELECT '"&amp;BA329&amp;"',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29" s="57" t="s">
        <v>0</v>
      </c>
      <c r="BV329" s="172"/>
      <c r="BW329" s="172"/>
      <c r="BX329" s="172"/>
      <c r="BY329" s="57" t="s">
        <v>0</v>
      </c>
      <c r="BZ329" s="62" t="str">
        <f t="shared" si="271"/>
        <v/>
      </c>
      <c r="CA329" s="63" t="str">
        <f t="shared" si="306"/>
        <v/>
      </c>
      <c r="CB329" s="57" t="s">
        <v>0</v>
      </c>
      <c r="CC329" s="62" t="str">
        <f t="shared" si="272"/>
        <v/>
      </c>
      <c r="CD329" s="63" t="str">
        <f t="shared" si="307"/>
        <v/>
      </c>
      <c r="CE329" s="57" t="s">
        <v>0</v>
      </c>
      <c r="CF329" s="62" t="str">
        <f t="shared" si="273"/>
        <v/>
      </c>
      <c r="CG329" s="63" t="str">
        <f t="shared" si="308"/>
        <v/>
      </c>
      <c r="CH329" s="57" t="s">
        <v>0</v>
      </c>
      <c r="CI329" s="68" t="str">
        <f t="shared" si="309"/>
        <v/>
      </c>
      <c r="CJ329" s="86" t="str" cm="1">
        <f t="array" ref="CJ329">IF(CI329="","",INDEX(imePrezime_id,CI329,0))</f>
        <v/>
      </c>
      <c r="CK329" s="63" t="str">
        <f t="shared" si="274"/>
        <v/>
      </c>
      <c r="CL329" s="57" t="s">
        <v>0</v>
      </c>
      <c r="CM329" s="23" t="str">
        <f t="shared" si="275"/>
        <v/>
      </c>
      <c r="CN329" s="57" t="s">
        <v>0</v>
      </c>
      <c r="CO329" s="149"/>
      <c r="CP329" s="57" t="s">
        <v>0</v>
      </c>
      <c r="CQ329" s="62" t="str">
        <f t="shared" si="276"/>
        <v/>
      </c>
      <c r="CR329" s="86" t="str">
        <f>IF(CO329="","",MAX(CR$11:CR328)+1)</f>
        <v/>
      </c>
      <c r="CS329" s="63" t="str">
        <f t="shared" si="277"/>
        <v/>
      </c>
      <c r="CT329" s="57" t="s">
        <v>0</v>
      </c>
      <c r="CU329" s="23" t="str">
        <f t="shared" si="310"/>
        <v/>
      </c>
      <c r="CV329" s="57" t="s">
        <v>0</v>
      </c>
      <c r="CW329" s="72" t="str">
        <f>IF(AND(CG329="NEMA",CK329=""),MAX(CW$11:CW328)+1,"")</f>
        <v/>
      </c>
      <c r="CX329" t="s">
        <v>0</v>
      </c>
      <c r="CY329" s="152" t="str">
        <f t="shared" si="278"/>
        <v/>
      </c>
      <c r="CZ329" t="s">
        <v>0</v>
      </c>
      <c r="DA329" s="62" t="str">
        <f t="shared" si="279"/>
        <v/>
      </c>
      <c r="DB329" s="79" t="str">
        <f t="shared" si="280"/>
        <v/>
      </c>
      <c r="DC329" t="s">
        <v>0</v>
      </c>
      <c r="DD329" s="23" t="str">
        <f t="shared" si="311"/>
        <v/>
      </c>
      <c r="DE329" s="57" t="s">
        <v>0</v>
      </c>
      <c r="DF329" s="95" t="str">
        <f t="shared" si="281"/>
        <v/>
      </c>
      <c r="DG329" s="57" t="s">
        <v>0</v>
      </c>
      <c r="DH329" s="68" t="str">
        <f>IF(BZ329="","",MAX(DH$11:DH328)+1)</f>
        <v/>
      </c>
      <c r="DI329" s="86" t="str">
        <f t="shared" si="282"/>
        <v/>
      </c>
      <c r="DJ329" s="86" t="str">
        <f t="shared" si="312"/>
        <v/>
      </c>
      <c r="DK329" s="86" t="str">
        <f t="shared" si="283"/>
        <v/>
      </c>
      <c r="DL329" s="86" t="str">
        <f t="shared" si="284"/>
        <v/>
      </c>
      <c r="DM329" s="86" t="str">
        <f t="shared" si="285"/>
        <v/>
      </c>
      <c r="DN329" s="86" t="str">
        <f t="shared" si="313"/>
        <v/>
      </c>
      <c r="DO329" s="86"/>
      <c r="DP329" s="86"/>
      <c r="DQ329" s="86"/>
      <c r="DR329" s="63" t="e">
        <f>IF(#REF!="","",#REF!)</f>
        <v>#REF!</v>
      </c>
      <c r="DS329" s="57" t="s">
        <v>0</v>
      </c>
    </row>
    <row r="330" spans="1:123" x14ac:dyDescent="0.25">
      <c r="A330" t="s">
        <v>0</v>
      </c>
      <c r="B330" s="62" t="str">
        <f>IF(csv!E321="","",csv!S321)</f>
        <v/>
      </c>
      <c r="C330" s="36" t="s">
        <v>0</v>
      </c>
      <c r="D330" s="36" t="str">
        <f>IF(csv!E321="","",csv!E321)</f>
        <v/>
      </c>
      <c r="E330" s="36" t="str">
        <f>IF(csv!D321="","",csv!D321)</f>
        <v/>
      </c>
      <c r="F330" s="36" t="s">
        <v>0</v>
      </c>
      <c r="G330" s="86" t="str">
        <f>IF(csv!L321="","",csv!L321)</f>
        <v/>
      </c>
      <c r="H330" s="86" t="str">
        <f>IF(csv!M321="","",csv!M321)</f>
        <v/>
      </c>
      <c r="I330" s="36" t="s">
        <v>0</v>
      </c>
      <c r="J330" s="36" t="str">
        <f>IF(csv!O321="","",csv!O321)</f>
        <v/>
      </c>
      <c r="K330" s="36" t="str">
        <f>IF(csv!P321="","",csv!P321)</f>
        <v/>
      </c>
      <c r="L330" s="36" t="s">
        <v>0</v>
      </c>
      <c r="M330" s="79" t="str">
        <f>IF(csv!Q321="","",csv!Q321)</f>
        <v/>
      </c>
      <c r="N330" s="57" t="s">
        <v>0</v>
      </c>
      <c r="O330" s="62" t="str">
        <f>IF(csv!E321="","",csv!S321)</f>
        <v/>
      </c>
      <c r="P330" s="86" t="str">
        <f>IF(O330="","",IF(COUNTIF(O$11:O329,O330)=0,P329+1,P329))</f>
        <v/>
      </c>
      <c r="Q330" s="102" t="str">
        <f t="shared" si="260"/>
        <v/>
      </c>
      <c r="R330" s="103" t="str" cm="1">
        <f t="array" ref="R330">IF(S330="","",INDEX(natjecanjeStaze_naziv,MATCH(S330,natjecanjeStaze_stazaId,0)))</f>
        <v/>
      </c>
      <c r="S330" s="63" t="str">
        <f t="shared" si="261"/>
        <v/>
      </c>
      <c r="T330" s="57" t="s">
        <v>0</v>
      </c>
      <c r="U330" s="191" t="str">
        <f t="shared" si="262"/>
        <v/>
      </c>
      <c r="V330" s="57" t="s">
        <v>0</v>
      </c>
      <c r="W330" s="62" t="str">
        <f t="shared" si="286"/>
        <v/>
      </c>
      <c r="X330" s="86" t="str">
        <f t="shared" si="263"/>
        <v/>
      </c>
      <c r="Y330" s="36" t="str">
        <f t="shared" si="287"/>
        <v/>
      </c>
      <c r="Z330" s="79" t="str">
        <f>IF(Y330="","",MAX(Z$11:Z329)+1)</f>
        <v/>
      </c>
      <c r="AA330" s="57" t="s">
        <v>0</v>
      </c>
      <c r="AB330" s="149"/>
      <c r="AC330" s="57" t="s">
        <v>0</v>
      </c>
      <c r="AD330" s="23" t="str">
        <f t="shared" si="288"/>
        <v/>
      </c>
      <c r="AE330" s="57" t="s">
        <v>0</v>
      </c>
      <c r="AF330" s="191" t="str">
        <f t="shared" si="289"/>
        <v/>
      </c>
      <c r="AG330" s="57" t="s">
        <v>0</v>
      </c>
      <c r="AH330" s="62" t="str">
        <f t="shared" si="290"/>
        <v/>
      </c>
      <c r="AI330" s="36" t="str">
        <f t="shared" si="291"/>
        <v/>
      </c>
      <c r="AJ330" s="86" t="str">
        <f t="shared" si="264"/>
        <v/>
      </c>
      <c r="AK330" s="36" t="str" cm="1">
        <f t="array" ref="AK330">IF(AJ330="",""&amp;AI330,IF(AJ330="NEMA",AI330,INDEX(klub_naziv,MATCH(INDEX(klubAlias_klubId,AJ330),klub_id,0))))</f>
        <v/>
      </c>
      <c r="AL330" s="36" t="str" cm="1">
        <f t="array" ref="AL330">IFERROR(INDEX(registarNatjecatelji,CG330,4),"")</f>
        <v/>
      </c>
      <c r="AM330" s="105" t="str">
        <f t="shared" si="292"/>
        <v/>
      </c>
      <c r="AN330" s="79" t="str">
        <f t="shared" si="293"/>
        <v/>
      </c>
      <c r="AO330" s="57" t="s">
        <v>0</v>
      </c>
      <c r="AP330" s="95" t="str">
        <f>IF(AJ330&lt;&gt;"NEMA","",IF(IFERROR(MATCH(AI330,AI$11:AI329,0),0)&lt;&gt;0,"",AI330))</f>
        <v/>
      </c>
      <c r="AQ330" s="57" t="s">
        <v>0</v>
      </c>
      <c r="AR330" s="149"/>
      <c r="AS330" s="57" t="s">
        <v>0</v>
      </c>
      <c r="AT330" s="62" t="str">
        <f t="shared" si="294"/>
        <v/>
      </c>
      <c r="AU330" s="36" t="str">
        <f>IF(AT330="","",MAX(AU$11:AU329)+1)</f>
        <v/>
      </c>
      <c r="AV330" s="36" t="str">
        <f t="shared" si="295"/>
        <v/>
      </c>
      <c r="AW330" s="36" t="str">
        <f t="shared" si="296"/>
        <v/>
      </c>
      <c r="AX330" s="36" t="str">
        <f>IF(AR330="","",MAX(AX$11:AX329)+1)</f>
        <v/>
      </c>
      <c r="AY330" s="103" t="str">
        <f t="shared" si="297"/>
        <v/>
      </c>
      <c r="AZ330" s="79" t="str">
        <f t="shared" si="298"/>
        <v/>
      </c>
      <c r="BA330" s="57" t="s">
        <v>0</v>
      </c>
      <c r="BB330" s="23" t="str">
        <f t="shared" si="299"/>
        <v/>
      </c>
      <c r="BC330" s="57" t="s">
        <v>0</v>
      </c>
      <c r="BD330" s="191" t="str">
        <f t="shared" si="300"/>
        <v/>
      </c>
      <c r="BE330" s="57" t="s">
        <v>0</v>
      </c>
      <c r="BF330" s="68" t="str">
        <f t="shared" si="301"/>
        <v/>
      </c>
      <c r="BG330" s="102" t="str">
        <f t="shared" si="302"/>
        <v/>
      </c>
      <c r="BH330" s="238" t="str">
        <f t="shared" si="303"/>
        <v/>
      </c>
      <c r="BI330" s="239" t="str">
        <f t="shared" si="265"/>
        <v/>
      </c>
      <c r="BJ330" s="57" t="s">
        <v>0</v>
      </c>
      <c r="BK330" s="62" t="str">
        <f t="shared" si="304"/>
        <v/>
      </c>
      <c r="BL330" s="36" t="str">
        <f t="shared" si="305"/>
        <v/>
      </c>
      <c r="BM330" s="86" t="str">
        <f t="shared" si="266"/>
        <v/>
      </c>
      <c r="BN330" s="86" t="str">
        <f t="shared" si="267"/>
        <v/>
      </c>
      <c r="BO330" s="36" t="str">
        <f t="shared" si="268"/>
        <v/>
      </c>
      <c r="BP330" s="79" t="str">
        <f t="shared" si="269"/>
        <v/>
      </c>
      <c r="BQ330" s="57" t="s">
        <v>0</v>
      </c>
      <c r="BR330" s="95" t="str">
        <f t="shared" si="270"/>
        <v/>
      </c>
      <c r="BS330" s="57" t="s">
        <v>0</v>
      </c>
      <c r="BT330" s="23" t="str">
        <f>IF(OR(BB330&lt;&gt;"NEMA",BR330&lt;&gt;""),"","SELECT '"&amp;BA330&amp;"',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0" s="57" t="s">
        <v>0</v>
      </c>
      <c r="BV330" s="172"/>
      <c r="BW330" s="172"/>
      <c r="BX330" s="172"/>
      <c r="BY330" s="57" t="s">
        <v>0</v>
      </c>
      <c r="BZ330" s="62" t="str">
        <f t="shared" si="271"/>
        <v/>
      </c>
      <c r="CA330" s="63" t="str">
        <f t="shared" si="306"/>
        <v/>
      </c>
      <c r="CB330" s="57" t="s">
        <v>0</v>
      </c>
      <c r="CC330" s="62" t="str">
        <f t="shared" si="272"/>
        <v/>
      </c>
      <c r="CD330" s="63" t="str">
        <f t="shared" si="307"/>
        <v/>
      </c>
      <c r="CE330" s="57" t="s">
        <v>0</v>
      </c>
      <c r="CF330" s="62" t="str">
        <f t="shared" si="273"/>
        <v/>
      </c>
      <c r="CG330" s="63" t="str">
        <f t="shared" si="308"/>
        <v/>
      </c>
      <c r="CH330" s="57" t="s">
        <v>0</v>
      </c>
      <c r="CI330" s="68" t="str">
        <f t="shared" si="309"/>
        <v/>
      </c>
      <c r="CJ330" s="86" t="str" cm="1">
        <f t="array" ref="CJ330">IF(CI330="","",INDEX(imePrezime_id,CI330,0))</f>
        <v/>
      </c>
      <c r="CK330" s="63" t="str">
        <f t="shared" si="274"/>
        <v/>
      </c>
      <c r="CL330" s="57" t="s">
        <v>0</v>
      </c>
      <c r="CM330" s="23" t="str">
        <f t="shared" si="275"/>
        <v/>
      </c>
      <c r="CN330" s="57" t="s">
        <v>0</v>
      </c>
      <c r="CO330" s="149"/>
      <c r="CP330" s="57" t="s">
        <v>0</v>
      </c>
      <c r="CQ330" s="62" t="str">
        <f t="shared" si="276"/>
        <v/>
      </c>
      <c r="CR330" s="86" t="str">
        <f>IF(CO330="","",MAX(CR$11:CR329)+1)</f>
        <v/>
      </c>
      <c r="CS330" s="63" t="str">
        <f t="shared" si="277"/>
        <v/>
      </c>
      <c r="CT330" s="57" t="s">
        <v>0</v>
      </c>
      <c r="CU330" s="23" t="str">
        <f t="shared" si="310"/>
        <v/>
      </c>
      <c r="CV330" s="57" t="s">
        <v>0</v>
      </c>
      <c r="CW330" s="72" t="str">
        <f>IF(AND(CG330="NEMA",CK330=""),MAX(CW$11:CW329)+1,"")</f>
        <v/>
      </c>
      <c r="CX330" t="s">
        <v>0</v>
      </c>
      <c r="CY330" s="152" t="str">
        <f t="shared" si="278"/>
        <v/>
      </c>
      <c r="CZ330" t="s">
        <v>0</v>
      </c>
      <c r="DA330" s="62" t="str">
        <f t="shared" si="279"/>
        <v/>
      </c>
      <c r="DB330" s="79" t="str">
        <f t="shared" si="280"/>
        <v/>
      </c>
      <c r="DC330" t="s">
        <v>0</v>
      </c>
      <c r="DD330" s="23" t="str">
        <f t="shared" si="311"/>
        <v/>
      </c>
      <c r="DE330" s="57" t="s">
        <v>0</v>
      </c>
      <c r="DF330" s="95" t="str">
        <f t="shared" si="281"/>
        <v/>
      </c>
      <c r="DG330" s="57" t="s">
        <v>0</v>
      </c>
      <c r="DH330" s="68" t="str">
        <f>IF(BZ330="","",MAX(DH$11:DH329)+1)</f>
        <v/>
      </c>
      <c r="DI330" s="86" t="str">
        <f t="shared" si="282"/>
        <v/>
      </c>
      <c r="DJ330" s="86" t="str">
        <f t="shared" si="312"/>
        <v/>
      </c>
      <c r="DK330" s="86" t="str">
        <f t="shared" si="283"/>
        <v/>
      </c>
      <c r="DL330" s="86" t="str">
        <f t="shared" si="284"/>
        <v/>
      </c>
      <c r="DM330" s="86" t="str">
        <f t="shared" si="285"/>
        <v/>
      </c>
      <c r="DN330" s="86" t="str">
        <f t="shared" si="313"/>
        <v/>
      </c>
      <c r="DO330" s="86"/>
      <c r="DP330" s="86"/>
      <c r="DQ330" s="86"/>
      <c r="DR330" s="63" t="e">
        <f>IF(#REF!="","",#REF!)</f>
        <v>#REF!</v>
      </c>
      <c r="DS330" s="57" t="s">
        <v>0</v>
      </c>
    </row>
    <row r="331" spans="1:123" x14ac:dyDescent="0.25">
      <c r="A331" t="s">
        <v>0</v>
      </c>
      <c r="B331" s="62" t="str">
        <f>IF(csv!E322="","",csv!S322)</f>
        <v/>
      </c>
      <c r="C331" s="36" t="s">
        <v>0</v>
      </c>
      <c r="D331" s="36" t="str">
        <f>IF(csv!E322="","",csv!E322)</f>
        <v/>
      </c>
      <c r="E331" s="36" t="str">
        <f>IF(csv!D322="","",csv!D322)</f>
        <v/>
      </c>
      <c r="F331" s="36" t="s">
        <v>0</v>
      </c>
      <c r="G331" s="86" t="str">
        <f>IF(csv!L322="","",csv!L322)</f>
        <v/>
      </c>
      <c r="H331" s="86" t="str">
        <f>IF(csv!M322="","",csv!M322)</f>
        <v/>
      </c>
      <c r="I331" s="36" t="s">
        <v>0</v>
      </c>
      <c r="J331" s="36" t="str">
        <f>IF(csv!O322="","",csv!O322)</f>
        <v/>
      </c>
      <c r="K331" s="36" t="str">
        <f>IF(csv!P322="","",csv!P322)</f>
        <v/>
      </c>
      <c r="L331" s="36" t="s">
        <v>0</v>
      </c>
      <c r="M331" s="79" t="str">
        <f>IF(csv!Q322="","",csv!Q322)</f>
        <v/>
      </c>
      <c r="N331" s="57" t="s">
        <v>0</v>
      </c>
      <c r="O331" s="62" t="str">
        <f>IF(csv!E322="","",csv!S322)</f>
        <v/>
      </c>
      <c r="P331" s="86" t="str">
        <f>IF(O331="","",IF(COUNTIF(O$11:O330,O331)=0,P330+1,P330))</f>
        <v/>
      </c>
      <c r="Q331" s="102" t="str">
        <f t="shared" si="260"/>
        <v/>
      </c>
      <c r="R331" s="103" t="str" cm="1">
        <f t="array" ref="R331">IF(S331="","",INDEX(natjecanjeStaze_naziv,MATCH(S331,natjecanjeStaze_stazaId,0)))</f>
        <v/>
      </c>
      <c r="S331" s="63" t="str">
        <f t="shared" si="261"/>
        <v/>
      </c>
      <c r="T331" s="57" t="s">
        <v>0</v>
      </c>
      <c r="U331" s="191" t="str">
        <f t="shared" si="262"/>
        <v/>
      </c>
      <c r="V331" s="57" t="s">
        <v>0</v>
      </c>
      <c r="W331" s="62" t="str">
        <f t="shared" si="286"/>
        <v/>
      </c>
      <c r="X331" s="86" t="str">
        <f t="shared" si="263"/>
        <v/>
      </c>
      <c r="Y331" s="36" t="str">
        <f t="shared" si="287"/>
        <v/>
      </c>
      <c r="Z331" s="79" t="str">
        <f>IF(Y331="","",MAX(Z$11:Z330)+1)</f>
        <v/>
      </c>
      <c r="AA331" s="57" t="s">
        <v>0</v>
      </c>
      <c r="AB331" s="149"/>
      <c r="AC331" s="57" t="s">
        <v>0</v>
      </c>
      <c r="AD331" s="23" t="str">
        <f t="shared" si="288"/>
        <v/>
      </c>
      <c r="AE331" s="57" t="s">
        <v>0</v>
      </c>
      <c r="AF331" s="191" t="str">
        <f t="shared" si="289"/>
        <v/>
      </c>
      <c r="AG331" s="57" t="s">
        <v>0</v>
      </c>
      <c r="AH331" s="62" t="str">
        <f t="shared" si="290"/>
        <v/>
      </c>
      <c r="AI331" s="36" t="str">
        <f t="shared" si="291"/>
        <v/>
      </c>
      <c r="AJ331" s="86" t="str">
        <f t="shared" si="264"/>
        <v/>
      </c>
      <c r="AK331" s="36" t="str" cm="1">
        <f t="array" ref="AK331">IF(AJ331="",""&amp;AI331,IF(AJ331="NEMA",AI331,INDEX(klub_naziv,MATCH(INDEX(klubAlias_klubId,AJ331),klub_id,0))))</f>
        <v/>
      </c>
      <c r="AL331" s="36" t="str" cm="1">
        <f t="array" ref="AL331">IFERROR(INDEX(registarNatjecatelji,CG331,4),"")</f>
        <v/>
      </c>
      <c r="AM331" s="105" t="str">
        <f t="shared" si="292"/>
        <v/>
      </c>
      <c r="AN331" s="79" t="str">
        <f t="shared" si="293"/>
        <v/>
      </c>
      <c r="AO331" s="57" t="s">
        <v>0</v>
      </c>
      <c r="AP331" s="95" t="str">
        <f>IF(AJ331&lt;&gt;"NEMA","",IF(IFERROR(MATCH(AI331,AI$11:AI330,0),0)&lt;&gt;0,"",AI331))</f>
        <v/>
      </c>
      <c r="AQ331" s="57" t="s">
        <v>0</v>
      </c>
      <c r="AR331" s="149"/>
      <c r="AS331" s="57" t="s">
        <v>0</v>
      </c>
      <c r="AT331" s="62" t="str">
        <f t="shared" si="294"/>
        <v/>
      </c>
      <c r="AU331" s="36" t="str">
        <f>IF(AT331="","",MAX(AU$11:AU330)+1)</f>
        <v/>
      </c>
      <c r="AV331" s="36" t="str">
        <f t="shared" si="295"/>
        <v/>
      </c>
      <c r="AW331" s="36" t="str">
        <f t="shared" si="296"/>
        <v/>
      </c>
      <c r="AX331" s="36" t="str">
        <f>IF(AR331="","",MAX(AX$11:AX330)+1)</f>
        <v/>
      </c>
      <c r="AY331" s="103" t="str">
        <f t="shared" si="297"/>
        <v/>
      </c>
      <c r="AZ331" s="79" t="str">
        <f t="shared" si="298"/>
        <v/>
      </c>
      <c r="BA331" s="57" t="s">
        <v>0</v>
      </c>
      <c r="BB331" s="23" t="str">
        <f t="shared" si="299"/>
        <v/>
      </c>
      <c r="BC331" s="57" t="s">
        <v>0</v>
      </c>
      <c r="BD331" s="191" t="str">
        <f t="shared" si="300"/>
        <v/>
      </c>
      <c r="BE331" s="57" t="s">
        <v>0</v>
      </c>
      <c r="BF331" s="68" t="str">
        <f t="shared" si="301"/>
        <v/>
      </c>
      <c r="BG331" s="102" t="str">
        <f t="shared" si="302"/>
        <v/>
      </c>
      <c r="BH331" s="238" t="str">
        <f t="shared" si="303"/>
        <v/>
      </c>
      <c r="BI331" s="239" t="str">
        <f t="shared" si="265"/>
        <v/>
      </c>
      <c r="BJ331" s="57" t="s">
        <v>0</v>
      </c>
      <c r="BK331" s="62" t="str">
        <f t="shared" si="304"/>
        <v/>
      </c>
      <c r="BL331" s="36" t="str">
        <f t="shared" si="305"/>
        <v/>
      </c>
      <c r="BM331" s="86" t="str">
        <f t="shared" si="266"/>
        <v/>
      </c>
      <c r="BN331" s="86" t="str">
        <f t="shared" si="267"/>
        <v/>
      </c>
      <c r="BO331" s="36" t="str">
        <f t="shared" si="268"/>
        <v/>
      </c>
      <c r="BP331" s="79" t="str">
        <f t="shared" si="269"/>
        <v/>
      </c>
      <c r="BQ331" s="57" t="s">
        <v>0</v>
      </c>
      <c r="BR331" s="95" t="str">
        <f t="shared" si="270"/>
        <v/>
      </c>
      <c r="BS331" s="57" t="s">
        <v>0</v>
      </c>
      <c r="BT331" s="23" t="str">
        <f>IF(OR(BB331&lt;&gt;"NEMA",BR331&lt;&gt;""),"","SELECT '"&amp;BA331&amp;"',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1" s="57" t="s">
        <v>0</v>
      </c>
      <c r="BV331" s="172"/>
      <c r="BW331" s="172"/>
      <c r="BX331" s="172"/>
      <c r="BY331" s="57" t="s">
        <v>0</v>
      </c>
      <c r="BZ331" s="62" t="str">
        <f t="shared" si="271"/>
        <v/>
      </c>
      <c r="CA331" s="63" t="str">
        <f t="shared" si="306"/>
        <v/>
      </c>
      <c r="CB331" s="57" t="s">
        <v>0</v>
      </c>
      <c r="CC331" s="62" t="str">
        <f t="shared" si="272"/>
        <v/>
      </c>
      <c r="CD331" s="63" t="str">
        <f t="shared" si="307"/>
        <v/>
      </c>
      <c r="CE331" s="57" t="s">
        <v>0</v>
      </c>
      <c r="CF331" s="62" t="str">
        <f t="shared" si="273"/>
        <v/>
      </c>
      <c r="CG331" s="63" t="str">
        <f t="shared" si="308"/>
        <v/>
      </c>
      <c r="CH331" s="57" t="s">
        <v>0</v>
      </c>
      <c r="CI331" s="68" t="str">
        <f t="shared" si="309"/>
        <v/>
      </c>
      <c r="CJ331" s="86" t="str" cm="1">
        <f t="array" ref="CJ331">IF(CI331="","",INDEX(imePrezime_id,CI331,0))</f>
        <v/>
      </c>
      <c r="CK331" s="63" t="str">
        <f t="shared" si="274"/>
        <v/>
      </c>
      <c r="CL331" s="57" t="s">
        <v>0</v>
      </c>
      <c r="CM331" s="23" t="str">
        <f t="shared" si="275"/>
        <v/>
      </c>
      <c r="CN331" s="57" t="s">
        <v>0</v>
      </c>
      <c r="CO331" s="149"/>
      <c r="CP331" s="57" t="s">
        <v>0</v>
      </c>
      <c r="CQ331" s="62" t="str">
        <f t="shared" si="276"/>
        <v/>
      </c>
      <c r="CR331" s="86" t="str">
        <f>IF(CO331="","",MAX(CR$11:CR330)+1)</f>
        <v/>
      </c>
      <c r="CS331" s="63" t="str">
        <f t="shared" si="277"/>
        <v/>
      </c>
      <c r="CT331" s="57" t="s">
        <v>0</v>
      </c>
      <c r="CU331" s="23" t="str">
        <f t="shared" si="310"/>
        <v/>
      </c>
      <c r="CV331" s="57" t="s">
        <v>0</v>
      </c>
      <c r="CW331" s="72" t="str">
        <f>IF(AND(CG331="NEMA",CK331=""),MAX(CW$11:CW330)+1,"")</f>
        <v/>
      </c>
      <c r="CX331" t="s">
        <v>0</v>
      </c>
      <c r="CY331" s="152" t="str">
        <f t="shared" si="278"/>
        <v/>
      </c>
      <c r="CZ331" t="s">
        <v>0</v>
      </c>
      <c r="DA331" s="62" t="str">
        <f t="shared" si="279"/>
        <v/>
      </c>
      <c r="DB331" s="79" t="str">
        <f t="shared" si="280"/>
        <v/>
      </c>
      <c r="DC331" t="s">
        <v>0</v>
      </c>
      <c r="DD331" s="23" t="str">
        <f t="shared" si="311"/>
        <v/>
      </c>
      <c r="DE331" s="57" t="s">
        <v>0</v>
      </c>
      <c r="DF331" s="95" t="str">
        <f t="shared" si="281"/>
        <v/>
      </c>
      <c r="DG331" s="57" t="s">
        <v>0</v>
      </c>
      <c r="DH331" s="68" t="str">
        <f>IF(BZ331="","",MAX(DH$11:DH330)+1)</f>
        <v/>
      </c>
      <c r="DI331" s="86" t="str">
        <f t="shared" si="282"/>
        <v/>
      </c>
      <c r="DJ331" s="86" t="str">
        <f t="shared" si="312"/>
        <v/>
      </c>
      <c r="DK331" s="86" t="str">
        <f t="shared" si="283"/>
        <v/>
      </c>
      <c r="DL331" s="86" t="str">
        <f t="shared" si="284"/>
        <v/>
      </c>
      <c r="DM331" s="86" t="str">
        <f t="shared" si="285"/>
        <v/>
      </c>
      <c r="DN331" s="86" t="str">
        <f t="shared" si="313"/>
        <v/>
      </c>
      <c r="DO331" s="86"/>
      <c r="DP331" s="86"/>
      <c r="DQ331" s="86"/>
      <c r="DR331" s="63" t="e">
        <f>IF(#REF!="","",#REF!)</f>
        <v>#REF!</v>
      </c>
      <c r="DS331" s="57" t="s">
        <v>0</v>
      </c>
    </row>
    <row r="332" spans="1:123" x14ac:dyDescent="0.25">
      <c r="A332" t="s">
        <v>0</v>
      </c>
      <c r="B332" s="62" t="str">
        <f>IF(csv!E323="","",csv!S323)</f>
        <v/>
      </c>
      <c r="C332" s="36" t="s">
        <v>0</v>
      </c>
      <c r="D332" s="36" t="str">
        <f>IF(csv!E323="","",csv!E323)</f>
        <v/>
      </c>
      <c r="E332" s="36" t="str">
        <f>IF(csv!D323="","",csv!D323)</f>
        <v/>
      </c>
      <c r="F332" s="36" t="s">
        <v>0</v>
      </c>
      <c r="G332" s="86" t="str">
        <f>IF(csv!L323="","",csv!L323)</f>
        <v/>
      </c>
      <c r="H332" s="86" t="str">
        <f>IF(csv!M323="","",csv!M323)</f>
        <v/>
      </c>
      <c r="I332" s="36" t="s">
        <v>0</v>
      </c>
      <c r="J332" s="36" t="str">
        <f>IF(csv!O323="","",csv!O323)</f>
        <v/>
      </c>
      <c r="K332" s="36" t="str">
        <f>IF(csv!P323="","",csv!P323)</f>
        <v/>
      </c>
      <c r="L332" s="36" t="s">
        <v>0</v>
      </c>
      <c r="M332" s="79" t="str">
        <f>IF(csv!Q323="","",csv!Q323)</f>
        <v/>
      </c>
      <c r="N332" s="57" t="s">
        <v>0</v>
      </c>
      <c r="O332" s="62" t="str">
        <f>IF(csv!E323="","",csv!S323)</f>
        <v/>
      </c>
      <c r="P332" s="86" t="str">
        <f>IF(O332="","",IF(COUNTIF(O$11:O331,O332)=0,P331+1,P331))</f>
        <v/>
      </c>
      <c r="Q332" s="102" t="str">
        <f t="shared" ref="Q332:Q395" si="314">IF(O332="","",IFERROR(INDEX(kategorija_id,MATCH(O332,kategorija_oznaka,0)),INDEX(kategorijaAlias_id,MATCH(O332,kategorijaAlias_oznaka,0))))</f>
        <v/>
      </c>
      <c r="R332" s="103" t="str" cm="1">
        <f t="array" ref="R332">IF(S332="","",INDEX(natjecanjeStaze_naziv,MATCH(S332,natjecanjeStaze_stazaId,0)))</f>
        <v/>
      </c>
      <c r="S332" s="63" t="str">
        <f t="shared" ref="S332:S395" si="315">IF(BL332="","",INDEX(natjecanjeStaze_stazaId,MATCH(O332,natjecanjeStaze_kategorija,0)))</f>
        <v/>
      </c>
      <c r="T332" s="57" t="s">
        <v>0</v>
      </c>
      <c r="U332" s="191" t="str">
        <f t="shared" ref="U332:U395" si="316">IF(O332="","",INDEX(kategorija_oznaka,MATCH(Q332,kategorija_id,0)))</f>
        <v/>
      </c>
      <c r="V332" s="57" t="s">
        <v>0</v>
      </c>
      <c r="W332" s="62" t="str">
        <f t="shared" si="286"/>
        <v/>
      </c>
      <c r="X332" s="86" t="str">
        <f t="shared" ref="X332:X395" si="317">IF(W332="","",IFERROR(INDEX(drzava_id,MATCH(W332,drzava_oznaka,0)),"NEMA"))</f>
        <v/>
      </c>
      <c r="Y332" s="36" t="str">
        <f t="shared" si="287"/>
        <v/>
      </c>
      <c r="Z332" s="79" t="str">
        <f>IF(Y332="","",MAX(Z$11:Z331)+1)</f>
        <v/>
      </c>
      <c r="AA332" s="57" t="s">
        <v>0</v>
      </c>
      <c r="AB332" s="149"/>
      <c r="AC332" s="57" t="s">
        <v>0</v>
      </c>
      <c r="AD332" s="23" t="str">
        <f t="shared" si="288"/>
        <v/>
      </c>
      <c r="AE332" s="57" t="s">
        <v>0</v>
      </c>
      <c r="AF332" s="191" t="str">
        <f t="shared" si="289"/>
        <v/>
      </c>
      <c r="AG332" s="57" t="s">
        <v>0</v>
      </c>
      <c r="AH332" s="62" t="str">
        <f t="shared" si="290"/>
        <v/>
      </c>
      <c r="AI332" s="36" t="str">
        <f t="shared" si="291"/>
        <v/>
      </c>
      <c r="AJ332" s="86" t="str">
        <f t="shared" ref="AJ332:AJ395" si="318">IF(AI332="","",IF(IFERROR(MATCH(AI332,klub_naziv,0),"")&lt;&gt;"","",IFERROR(MATCH(AI332,klubAlias_alias,0),"NEMA")))</f>
        <v/>
      </c>
      <c r="AK332" s="36" t="str" cm="1">
        <f t="array" ref="AK332">IF(AJ332="",""&amp;AI332,IF(AJ332="NEMA",AI332,INDEX(klub_naziv,MATCH(INDEX(klubAlias_klubId,AJ332),klub_id,0))))</f>
        <v/>
      </c>
      <c r="AL332" s="36" t="str" cm="1">
        <f t="array" ref="AL332">IFERROR(INDEX(registarNatjecatelji,CG332,4),"")</f>
        <v/>
      </c>
      <c r="AM332" s="105" t="str">
        <f t="shared" si="292"/>
        <v/>
      </c>
      <c r="AN332" s="79" t="str">
        <f t="shared" si="293"/>
        <v/>
      </c>
      <c r="AO332" s="57" t="s">
        <v>0</v>
      </c>
      <c r="AP332" s="95" t="str">
        <f>IF(AJ332&lt;&gt;"NEMA","",IF(IFERROR(MATCH(AI332,AI$11:AI331,0),0)&lt;&gt;0,"",AI332))</f>
        <v/>
      </c>
      <c r="AQ332" s="57" t="s">
        <v>0</v>
      </c>
      <c r="AR332" s="149"/>
      <c r="AS332" s="57" t="s">
        <v>0</v>
      </c>
      <c r="AT332" s="62" t="str">
        <f t="shared" si="294"/>
        <v/>
      </c>
      <c r="AU332" s="36" t="str">
        <f>IF(AT332="","",MAX(AU$11:AU331)+1)</f>
        <v/>
      </c>
      <c r="AV332" s="36" t="str">
        <f t="shared" si="295"/>
        <v/>
      </c>
      <c r="AW332" s="36" t="str">
        <f t="shared" si="296"/>
        <v/>
      </c>
      <c r="AX332" s="36" t="str">
        <f>IF(AR332="","",MAX(AX$11:AX331)+1)</f>
        <v/>
      </c>
      <c r="AY332" s="103" t="str">
        <f t="shared" si="297"/>
        <v/>
      </c>
      <c r="AZ332" s="79" t="str">
        <f t="shared" si="298"/>
        <v/>
      </c>
      <c r="BA332" s="57" t="s">
        <v>0</v>
      </c>
      <c r="BB332" s="23" t="str">
        <f t="shared" si="299"/>
        <v/>
      </c>
      <c r="BC332" s="57" t="s">
        <v>0</v>
      </c>
      <c r="BD332" s="191" t="str">
        <f t="shared" si="300"/>
        <v/>
      </c>
      <c r="BE332" s="57" t="s">
        <v>0</v>
      </c>
      <c r="BF332" s="68" t="str">
        <f t="shared" si="301"/>
        <v/>
      </c>
      <c r="BG332" s="102" t="str">
        <f t="shared" si="302"/>
        <v/>
      </c>
      <c r="BH332" s="238" t="str">
        <f t="shared" si="303"/>
        <v/>
      </c>
      <c r="BI332" s="239" t="str">
        <f t="shared" ref="BI332:BI395" si="319">IF(CF332="","",IF(N(BH332)&gt;max_minuta*60,2,INDEX(statusRezultat_id,MATCH(VALUE(BG332),statusRezultat_oEvent,0))))</f>
        <v/>
      </c>
      <c r="BJ332" s="57" t="s">
        <v>0</v>
      </c>
      <c r="BK332" s="62" t="str">
        <f t="shared" si="304"/>
        <v/>
      </c>
      <c r="BL332" s="36" t="str">
        <f t="shared" si="305"/>
        <v/>
      </c>
      <c r="BM332" s="86" t="str">
        <f t="shared" ref="BM332:BM395" si="320">IF(BL332="","",IFERROR(INDEX(imePrezime_id,MATCH(BK332&amp;" – "&amp;BL332,imePrezime_imePrezime,0)),"NEMA"))</f>
        <v/>
      </c>
      <c r="BN332" s="86" t="str">
        <f t="shared" ref="BN332:BN395" si="321">IF(BM332&lt;&gt;"NEMA","",IFERROR(INDEX(imePrezimeAlias_imePrezimeId,MATCH(BK332&amp;" "&amp;BL332,imePrezimeAlias_alias,0)),"NEMA"))</f>
        <v/>
      </c>
      <c r="BO332" s="36" t="str">
        <f t="shared" ref="BO332:BO395" si="322">IF(BL332="","",IF(OR(BN332="",BN332="NEMA"),BK332,INDEX(imePrezime_ime,MATCH(BN332,imePrezime_id,0))))</f>
        <v/>
      </c>
      <c r="BP332" s="79" t="str">
        <f t="shared" ref="BP332:BP395" si="323">IF(BL332="","",IF(OR(BN332="",BN332="NEMA"),BL332,INDEX(imePrezime_prezime,MATCH(BN332,imePrezime_id,0))))</f>
        <v/>
      </c>
      <c r="BQ332" s="57" t="s">
        <v>0</v>
      </c>
      <c r="BR332" s="95" t="str">
        <f t="shared" ref="BR332:BR395" si="324">IF(OR(BL332="",BN332&lt;&gt;"NEMA"),"",BK332&amp;" "&amp;BL332)</f>
        <v/>
      </c>
      <c r="BS332" s="57" t="s">
        <v>0</v>
      </c>
      <c r="BT332" s="23" t="str">
        <f>IF(OR(BB332&lt;&gt;"NEMA",BR332&lt;&gt;""),"","SELECT '"&amp;BA332&amp;"',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2" s="57" t="s">
        <v>0</v>
      </c>
      <c r="BV332" s="172"/>
      <c r="BW332" s="172"/>
      <c r="BX332" s="172"/>
      <c r="BY332" s="57" t="s">
        <v>0</v>
      </c>
      <c r="BZ332" s="62" t="str">
        <f t="shared" ref="BZ332:BZ395" si="325">IF(BL332="","",CC332 &amp; IF(O332="",""," – " &amp; O332))</f>
        <v/>
      </c>
      <c r="CA332" s="63" t="str">
        <f t="shared" si="306"/>
        <v/>
      </c>
      <c r="CB332" s="57" t="s">
        <v>0</v>
      </c>
      <c r="CC332" s="62" t="str">
        <f t="shared" ref="CC332:CC395" si="326">IF(BL332="","",CF332 &amp; IF(BD332="",""," – " &amp; BD332))</f>
        <v/>
      </c>
      <c r="CD332" s="63" t="str">
        <f t="shared" si="307"/>
        <v/>
      </c>
      <c r="CE332" s="57" t="s">
        <v>0</v>
      </c>
      <c r="CF332" s="62" t="str">
        <f t="shared" ref="CF332:CF395" si="327">IF(BL332="","",BO332&amp;" – "&amp;BP332)</f>
        <v/>
      </c>
      <c r="CG332" s="63" t="str">
        <f t="shared" si="308"/>
        <v/>
      </c>
      <c r="CH332" s="57" t="s">
        <v>0</v>
      </c>
      <c r="CI332" s="68" t="str">
        <f t="shared" si="309"/>
        <v/>
      </c>
      <c r="CJ332" s="86" t="str" cm="1">
        <f t="array" ref="CJ332">IF(CI332="","",INDEX(imePrezime_id,CI332,0))</f>
        <v/>
      </c>
      <c r="CK332" s="63" t="str">
        <f t="shared" ref="CK332:CK395" si="328">IF(OR(CF332="",CG332&lt;&gt;"NEMA"),"",IFERROR(INDEX(imePrezimeAlias_imePrezimeId,MATCH(BK332&amp;" "&amp;BL332,imePrezimeAlias_alias,0)),""))</f>
        <v/>
      </c>
      <c r="CL332" s="57" t="s">
        <v>0</v>
      </c>
      <c r="CM332" s="23" t="str">
        <f t="shared" ref="CM332:CM395" si="329">IF(OR(CG332&lt;&gt;"NEMA",CK332&lt;&gt;""),"","SELECT '"&amp;CF332&amp;"', ime, prezime FROM imeprezime WHERE ime LIKE '%"&amp;MID(BK332,2,LEN(BK332)-2)&amp;"%' Or prezime LIKE '%"&amp;MID(BL332,2,LEN(BL332)-2)&amp;"%' Or ime LIKE '%"&amp;MID(BL332,2,LEN(BL332)-2)&amp;"%' Or prezime LIKE '%"&amp;MID(BK332,2,LEN(BK332)-2)&amp;"%' ORDER BY ime, prezime;")</f>
        <v/>
      </c>
      <c r="CN332" s="57" t="s">
        <v>0</v>
      </c>
      <c r="CO332" s="149"/>
      <c r="CP332" s="57" t="s">
        <v>0</v>
      </c>
      <c r="CQ332" s="62" t="str">
        <f t="shared" ref="CQ332:CQ395" si="330">IF(CO332="","",BK332&amp;" "&amp;BL332)</f>
        <v/>
      </c>
      <c r="CR332" s="86" t="str">
        <f>IF(CO332="","",MAX(CR$11:CR331)+1)</f>
        <v/>
      </c>
      <c r="CS332" s="63" t="str">
        <f t="shared" ref="CS332:CS395" si="331">IF(CO332="","",INDEX(imePrezime_id,MATCH(IF(IFERROR(SEARCH("–",CO332),0)&lt;&gt;0,CO332,SUBSTITUTE(CO332," "," – ",1)),imePrezime_imePrezime,0)))</f>
        <v/>
      </c>
      <c r="CT332" s="57" t="s">
        <v>0</v>
      </c>
      <c r="CU332" s="23" t="str">
        <f t="shared" si="310"/>
        <v/>
      </c>
      <c r="CV332" s="57" t="s">
        <v>0</v>
      </c>
      <c r="CW332" s="72" t="str">
        <f>IF(AND(CG332="NEMA",CK332=""),MAX(CW$11:CW331)+1,"")</f>
        <v/>
      </c>
      <c r="CX332" t="s">
        <v>0</v>
      </c>
      <c r="CY332" s="152" t="str">
        <f t="shared" ref="CY332:CY395" si="332">IF(O332="","",LEFT(INDEX(kategorija_oznaka,MATCH(Q332,kategorija_id,0)),1))</f>
        <v/>
      </c>
      <c r="CZ332" t="s">
        <v>0</v>
      </c>
      <c r="DA332" s="62" t="str">
        <f t="shared" ref="DA332:DA395" si="333">IF(CW332="","",IF(M332&lt;&gt;"CRO","","INSERT INTO osoba (id,reg_broj,oib,spol_id,dat_rodjenja) VALUES ("&amp;CW332&amp;",(SELECT max(reg_broj)+1 FROM osoba),Null,'"&amp;CY332&amp;"',Null); INSERT INTO osoba_log (id,reg_broj,oib,spol_id,dat_rodjenja,dnevnik_id) SELECT id,reg_broj,oib,spol_id,dat_rodjenja,"&amp;CW$3&amp;" FROM osoba WHERE id = "&amp;CW332&amp;";"))</f>
        <v/>
      </c>
      <c r="DB332" s="79" t="str">
        <f t="shared" ref="DB332:DB395" si="334">IF(CW332="","","INSERT INTO imeprezime (id,osoba_id,rbr,ime,prezime,klub_id,identitet_id,sintaksa_id,info,aktivno,dnevnik_id) VALUES ("&amp;CW332&amp;","&amp;IF(DA332="","Null",CW332)&amp;",1,'"&amp;BK332&amp;"','"&amp;BL332&amp;"',(SELECT id FROM klub WHERE naziv = '"&amp;BD332&amp;"'),Null,1,'',1,"&amp;CW$3&amp;");")</f>
        <v/>
      </c>
      <c r="DC332" t="s">
        <v>0</v>
      </c>
      <c r="DD332" s="23" t="str">
        <f t="shared" si="311"/>
        <v/>
      </c>
      <c r="DE332" s="57" t="s">
        <v>0</v>
      </c>
      <c r="DF332" s="95" t="str">
        <f t="shared" ref="DF332:DF395" si="335">IF(BZ332="","",IF(CA332&lt;&gt;"NEMA","ime-pre-klu"&amp;IF(AJ332="","","(ali)")&amp;"-kat",IF(CD332&lt;&gt;"NEMA","ime-pre-klu"&amp;IF(AJ332="","","(ali)"),IF(CG332&lt;&gt;"NEMA","ime-pre",IF(CW332&lt;&gt;"","novo",""))))&amp;IF(AND(BG332="0",BH332&gt;max_minuta*60),"-ot",""))</f>
        <v/>
      </c>
      <c r="DG332" s="57" t="s">
        <v>0</v>
      </c>
      <c r="DH332" s="68" t="str">
        <f>IF(BZ332="","",MAX(DH$11:DH331)+1)</f>
        <v/>
      </c>
      <c r="DI332" s="86" t="str">
        <f t="shared" ref="DI332:DI395" si="336">IF(CF332="","",S332)</f>
        <v/>
      </c>
      <c r="DJ332" s="86" t="str">
        <f t="shared" si="312"/>
        <v/>
      </c>
      <c r="DK332" s="86" t="str">
        <f t="shared" ref="DK332:DK395" si="337">IF(BH332="","",BH332)</f>
        <v/>
      </c>
      <c r="DL332" s="86" t="str">
        <f t="shared" ref="DL332:DL395" si="338">IF(BI332="","",BI332)</f>
        <v/>
      </c>
      <c r="DM332" s="86" t="str">
        <f t="shared" ref="DM332:DM395" si="339">IF(CF332="","",IF(OR(CA332="",CA332="NEMA"),0,1))</f>
        <v/>
      </c>
      <c r="DN332" s="86" t="str">
        <f t="shared" si="313"/>
        <v/>
      </c>
      <c r="DO332" s="86"/>
      <c r="DP332" s="86"/>
      <c r="DQ332" s="86"/>
      <c r="DR332" s="63" t="e">
        <f>IF(#REF!="","",#REF!)</f>
        <v>#REF!</v>
      </c>
      <c r="DS332" s="57" t="s">
        <v>0</v>
      </c>
    </row>
    <row r="333" spans="1:123" x14ac:dyDescent="0.25">
      <c r="A333" t="s">
        <v>0</v>
      </c>
      <c r="B333" s="62" t="str">
        <f>IF(csv!E324="","",csv!S324)</f>
        <v/>
      </c>
      <c r="C333" s="36" t="s">
        <v>0</v>
      </c>
      <c r="D333" s="36" t="str">
        <f>IF(csv!E324="","",csv!E324)</f>
        <v/>
      </c>
      <c r="E333" s="36" t="str">
        <f>IF(csv!D324="","",csv!D324)</f>
        <v/>
      </c>
      <c r="F333" s="36" t="s">
        <v>0</v>
      </c>
      <c r="G333" s="86" t="str">
        <f>IF(csv!L324="","",csv!L324)</f>
        <v/>
      </c>
      <c r="H333" s="86" t="str">
        <f>IF(csv!M324="","",csv!M324)</f>
        <v/>
      </c>
      <c r="I333" s="36" t="s">
        <v>0</v>
      </c>
      <c r="J333" s="36" t="str">
        <f>IF(csv!O324="","",csv!O324)</f>
        <v/>
      </c>
      <c r="K333" s="36" t="str">
        <f>IF(csv!P324="","",csv!P324)</f>
        <v/>
      </c>
      <c r="L333" s="36" t="s">
        <v>0</v>
      </c>
      <c r="M333" s="79" t="str">
        <f>IF(csv!Q324="","",csv!Q324)</f>
        <v/>
      </c>
      <c r="N333" s="57" t="s">
        <v>0</v>
      </c>
      <c r="O333" s="62" t="str">
        <f>IF(csv!E324="","",csv!S324)</f>
        <v/>
      </c>
      <c r="P333" s="86" t="str">
        <f>IF(O333="","",IF(COUNTIF(O$11:O332,O333)=0,P332+1,P332))</f>
        <v/>
      </c>
      <c r="Q333" s="102" t="str">
        <f t="shared" si="314"/>
        <v/>
      </c>
      <c r="R333" s="103" t="str" cm="1">
        <f t="array" ref="R333">IF(S333="","",INDEX(natjecanjeStaze_naziv,MATCH(S333,natjecanjeStaze_stazaId,0)))</f>
        <v/>
      </c>
      <c r="S333" s="63" t="str">
        <f t="shared" si="315"/>
        <v/>
      </c>
      <c r="T333" s="57" t="s">
        <v>0</v>
      </c>
      <c r="U333" s="191" t="str">
        <f t="shared" si="316"/>
        <v/>
      </c>
      <c r="V333" s="57" t="s">
        <v>0</v>
      </c>
      <c r="W333" s="62" t="str">
        <f t="shared" ref="W333:W396" si="340">IF(M333="","",M333)</f>
        <v/>
      </c>
      <c r="X333" s="86" t="str">
        <f t="shared" si="317"/>
        <v/>
      </c>
      <c r="Y333" s="36" t="str">
        <f t="shared" ref="Y333:Y396" si="341">IF(OR(X333="",X333&lt;&gt;"NEMA"),"",M333)</f>
        <v/>
      </c>
      <c r="Z333" s="79" t="str">
        <f>IF(Y333="","",MAX(Z$11:Z332)+1)</f>
        <v/>
      </c>
      <c r="AA333" s="57" t="s">
        <v>0</v>
      </c>
      <c r="AB333" s="149"/>
      <c r="AC333" s="57" t="s">
        <v>0</v>
      </c>
      <c r="AD333" s="23" t="str">
        <f t="shared" ref="AD333:AD396" si="342">IF(Y333="","","INSERT INTO drzava(id,naziv,oznaka) VALUES ("&amp;Z333&amp;",'"&amp;AB333&amp;"','"&amp;UPPER(LEFT(Y333,1))&amp;LOWER(RIGHT(Y333,2))&amp;"');")</f>
        <v/>
      </c>
      <c r="AE333" s="57" t="s">
        <v>0</v>
      </c>
      <c r="AF333" s="191" t="str">
        <f t="shared" ref="AF333:AF396" si="343">IF(X333="","",IF(X333="NEMA",Y333,W333))</f>
        <v/>
      </c>
      <c r="AG333" s="57" t="s">
        <v>0</v>
      </c>
      <c r="AH333" s="62" t="str">
        <f t="shared" ref="AH333:AH396" si="344">IF(J333="","",J333)</f>
        <v/>
      </c>
      <c r="AI333" s="36" t="str">
        <f t="shared" ref="AI333:AI396" si="345">IF(K333="","",K333)</f>
        <v/>
      </c>
      <c r="AJ333" s="86" t="str">
        <f t="shared" si="318"/>
        <v/>
      </c>
      <c r="AK333" s="36" t="str" cm="1">
        <f t="array" ref="AK333">IF(AJ333="",""&amp;AI333,IF(AJ333="NEMA",AI333,INDEX(klub_naziv,MATCH(INDEX(klubAlias_klubId,AJ333),klub_id,0))))</f>
        <v/>
      </c>
      <c r="AL333" s="36" t="str" cm="1">
        <f t="array" ref="AL333">IFERROR(INDEX(registarNatjecatelji,CG333,4),"")</f>
        <v/>
      </c>
      <c r="AM333" s="105" t="str">
        <f t="shared" ref="AM333:AM396" si="346">IF(AK333=AL333,"",1)</f>
        <v/>
      </c>
      <c r="AN333" s="79" t="str">
        <f t="shared" ref="AN333:AN396" si="347">IF(AND(AL333&lt;&gt;"",AL333&lt;&gt;AK333),AL333,""&amp;AK333)</f>
        <v/>
      </c>
      <c r="AO333" s="57" t="s">
        <v>0</v>
      </c>
      <c r="AP333" s="95" t="str">
        <f>IF(AJ333&lt;&gt;"NEMA","",IF(IFERROR(MATCH(AI333,AI$11:AI332,0),0)&lt;&gt;0,"",AI333))</f>
        <v/>
      </c>
      <c r="AQ333" s="57" t="s">
        <v>0</v>
      </c>
      <c r="AR333" s="149"/>
      <c r="AS333" s="57" t="s">
        <v>0</v>
      </c>
      <c r="AT333" s="62" t="str">
        <f t="shared" ref="AT333:AT396" si="348">IF(AP333="","",IF(AR333="",AP333,""))</f>
        <v/>
      </c>
      <c r="AU333" s="36" t="str">
        <f>IF(AT333="","",MAX(AU$11:AU332)+1)</f>
        <v/>
      </c>
      <c r="AV333" s="36" t="str">
        <f t="shared" ref="AV333:AV396" si="349">IF(AT333="","",IF(X333="","",IF(X333="NEMA",Z333,X333)))</f>
        <v/>
      </c>
      <c r="AW333" s="36" t="str">
        <f t="shared" ref="AW333:AW396" si="350">IF(AT333="","","INSERT INTO klub(id,naziv,drzava_id,aktivan) VALUES ("&amp;AU333&amp;",'"&amp;AT333&amp;"',"&amp;AV333&amp;",1);")</f>
        <v/>
      </c>
      <c r="AX333" s="36" t="str">
        <f>IF(AR333="","",MAX(AX$11:AX332)+1)</f>
        <v/>
      </c>
      <c r="AY333" s="103" t="str">
        <f t="shared" ref="AY333:AY396" si="351">IF(AR333="","",INDEX(klub_id,MATCH(AR333,klub_naziv,0)))</f>
        <v/>
      </c>
      <c r="AZ333" s="79" t="str">
        <f t="shared" ref="AZ333:AZ396" si="352">IF(AR333="","","INSERT INTO klub_alias(id,alias,klub_id) VALUES ("&amp;AX333&amp;",'"&amp;AR333&amp;"',"&amp;AY333&amp;");")</f>
        <v/>
      </c>
      <c r="BA333" s="57" t="s">
        <v>0</v>
      </c>
      <c r="BB333" s="23" t="str">
        <f t="shared" ref="BB333:BB396" si="353">""&amp;AW333&amp;AZ333</f>
        <v/>
      </c>
      <c r="BC333" s="57" t="s">
        <v>0</v>
      </c>
      <c r="BD333" s="191" t="str">
        <f t="shared" ref="BD333:BD396" si="354">IF(AN333="","",IF(AR333="",AN333,AR333))</f>
        <v/>
      </c>
      <c r="BE333" s="57" t="s">
        <v>0</v>
      </c>
      <c r="BF333" s="68" t="str">
        <f t="shared" ref="BF333:BF396" si="355">IF(G333="","",G333)</f>
        <v/>
      </c>
      <c r="BG333" s="102" t="str">
        <f t="shared" ref="BG333:BG396" si="356">IF(H333="","",H333)</f>
        <v/>
      </c>
      <c r="BH333" s="238" t="str">
        <f t="shared" ref="BH333:BH396" si="357">IF(BF333="","",VALUE(LEFT(BF333,SEARCH(":",BF333)-1))*60+VALUE(RIGHT(BF333,2)))</f>
        <v/>
      </c>
      <c r="BI333" s="239" t="str">
        <f t="shared" si="319"/>
        <v/>
      </c>
      <c r="BJ333" s="57" t="s">
        <v>0</v>
      </c>
      <c r="BK333" s="62" t="str">
        <f t="shared" ref="BK333:BK396" si="358">IF(D333="","",D333)</f>
        <v/>
      </c>
      <c r="BL333" s="36" t="str">
        <f t="shared" ref="BL333:BL396" si="359">IF(E333="","",E333)</f>
        <v/>
      </c>
      <c r="BM333" s="86" t="str">
        <f t="shared" si="320"/>
        <v/>
      </c>
      <c r="BN333" s="86" t="str">
        <f t="shared" si="321"/>
        <v/>
      </c>
      <c r="BO333" s="36" t="str">
        <f t="shared" si="322"/>
        <v/>
      </c>
      <c r="BP333" s="79" t="str">
        <f t="shared" si="323"/>
        <v/>
      </c>
      <c r="BQ333" s="57" t="s">
        <v>0</v>
      </c>
      <c r="BR333" s="95" t="str">
        <f t="shared" si="324"/>
        <v/>
      </c>
      <c r="BS333" s="57" t="s">
        <v>0</v>
      </c>
      <c r="BT333" s="23" t="str">
        <f>IF(OR(BB333&lt;&gt;"NEMA",BR333&lt;&gt;""),"","SELECT '"&amp;BA333&amp;"',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3" s="57" t="s">
        <v>0</v>
      </c>
      <c r="BV333" s="172"/>
      <c r="BW333" s="172"/>
      <c r="BX333" s="172"/>
      <c r="BY333" s="57" t="s">
        <v>0</v>
      </c>
      <c r="BZ333" s="62" t="str">
        <f t="shared" si="325"/>
        <v/>
      </c>
      <c r="CA333" s="63" t="str">
        <f t="shared" ref="CA333:CA396" si="360">IF(BZ333="","",IFERROR(MATCH(BZ333,registar,0),"NEMA"))</f>
        <v/>
      </c>
      <c r="CB333" s="57" t="s">
        <v>0</v>
      </c>
      <c r="CC333" s="62" t="str">
        <f t="shared" si="326"/>
        <v/>
      </c>
      <c r="CD333" s="63" t="str">
        <f t="shared" ref="CD333:CD396" si="361">IF(CC333="","",IFERROR(MATCH(CC333,imePrezime_klub,0),"NEMA"))</f>
        <v/>
      </c>
      <c r="CE333" s="57" t="s">
        <v>0</v>
      </c>
      <c r="CF333" s="62" t="str">
        <f t="shared" si="327"/>
        <v/>
      </c>
      <c r="CG333" s="63" t="str">
        <f t="shared" ref="CG333:CG396" si="362">IF(CF333="","",IFERROR(MATCH(CF333,imePrezime_imePrezime,0),"NEMA"))</f>
        <v/>
      </c>
      <c r="CH333" s="57" t="s">
        <v>0</v>
      </c>
      <c r="CI333" s="68" t="str">
        <f t="shared" ref="CI333:CI396" si="363">IF(CA333="","",IF(CA333&lt;&gt;"NEMA",CA333,IF(CD333&lt;&gt;"NEMA",CD333,IF(CG333&lt;&gt;"NEMA",CG333,""))))</f>
        <v/>
      </c>
      <c r="CJ333" s="86" t="str" cm="1">
        <f t="array" ref="CJ333">IF(CI333="","",INDEX(imePrezime_id,CI333,0))</f>
        <v/>
      </c>
      <c r="CK333" s="63" t="str">
        <f t="shared" si="328"/>
        <v/>
      </c>
      <c r="CL333" s="57" t="s">
        <v>0</v>
      </c>
      <c r="CM333" s="23" t="str">
        <f t="shared" si="329"/>
        <v/>
      </c>
      <c r="CN333" s="57" t="s">
        <v>0</v>
      </c>
      <c r="CO333" s="149"/>
      <c r="CP333" s="57" t="s">
        <v>0</v>
      </c>
      <c r="CQ333" s="62" t="str">
        <f t="shared" si="330"/>
        <v/>
      </c>
      <c r="CR333" s="86" t="str">
        <f>IF(CO333="","",MAX(CR$11:CR332)+1)</f>
        <v/>
      </c>
      <c r="CS333" s="63" t="str">
        <f t="shared" si="331"/>
        <v/>
      </c>
      <c r="CT333" s="57" t="s">
        <v>0</v>
      </c>
      <c r="CU333" s="23" t="str">
        <f t="shared" ref="CU333:CU396" si="364">IF(CO333="","","INSERT INTO imeprezime_alias(id,alias,imeprezime_id) VALUES ("&amp;CR333&amp;",'"&amp;CO333&amp;"',"&amp;CS333&amp;");")</f>
        <v/>
      </c>
      <c r="CV333" s="57" t="s">
        <v>0</v>
      </c>
      <c r="CW333" s="72" t="str">
        <f>IF(AND(CG333="NEMA",CK333=""),MAX(CW$11:CW332)+1,"")</f>
        <v/>
      </c>
      <c r="CX333" t="s">
        <v>0</v>
      </c>
      <c r="CY333" s="152" t="str">
        <f t="shared" si="332"/>
        <v/>
      </c>
      <c r="CZ333" t="s">
        <v>0</v>
      </c>
      <c r="DA333" s="62" t="str">
        <f t="shared" si="333"/>
        <v/>
      </c>
      <c r="DB333" s="79" t="str">
        <f t="shared" si="334"/>
        <v/>
      </c>
      <c r="DC333" t="s">
        <v>0</v>
      </c>
      <c r="DD333" s="23" t="str">
        <f t="shared" ref="DD333:DD396" si="365">IF(DA333="",DB333,DA333&amp;" "&amp;DB333)</f>
        <v/>
      </c>
      <c r="DE333" s="57" t="s">
        <v>0</v>
      </c>
      <c r="DF333" s="95" t="str">
        <f t="shared" si="335"/>
        <v/>
      </c>
      <c r="DG333" s="57" t="s">
        <v>0</v>
      </c>
      <c r="DH333" s="68" t="str">
        <f>IF(BZ333="","",MAX(DH$11:DH332)+1)</f>
        <v/>
      </c>
      <c r="DI333" s="86" t="str">
        <f t="shared" si="336"/>
        <v/>
      </c>
      <c r="DJ333" s="86" t="str">
        <f t="shared" ref="DJ333:DJ396" si="366">IF(CJ333&lt;&gt;"",CJ333,CW333)</f>
        <v/>
      </c>
      <c r="DK333" s="86" t="str">
        <f t="shared" si="337"/>
        <v/>
      </c>
      <c r="DL333" s="86" t="str">
        <f t="shared" si="338"/>
        <v/>
      </c>
      <c r="DM333" s="86" t="str">
        <f t="shared" si="339"/>
        <v/>
      </c>
      <c r="DN333" s="86" t="str">
        <f t="shared" ref="DN333:DN396" si="367">IF(DH333="","",INDEX(uparivanje_id,MATCH(DF333,uparivanje_oznaka,0)))</f>
        <v/>
      </c>
      <c r="DO333" s="86"/>
      <c r="DP333" s="86"/>
      <c r="DQ333" s="86"/>
      <c r="DR333" s="63" t="e">
        <f>IF(#REF!="","",#REF!)</f>
        <v>#REF!</v>
      </c>
      <c r="DS333" s="57" t="s">
        <v>0</v>
      </c>
    </row>
    <row r="334" spans="1:123" x14ac:dyDescent="0.25">
      <c r="A334" t="s">
        <v>0</v>
      </c>
      <c r="B334" s="62" t="str">
        <f>IF(csv!E325="","",csv!S325)</f>
        <v/>
      </c>
      <c r="C334" s="36" t="s">
        <v>0</v>
      </c>
      <c r="D334" s="36" t="str">
        <f>IF(csv!E325="","",csv!E325)</f>
        <v/>
      </c>
      <c r="E334" s="36" t="str">
        <f>IF(csv!D325="","",csv!D325)</f>
        <v/>
      </c>
      <c r="F334" s="36" t="s">
        <v>0</v>
      </c>
      <c r="G334" s="86" t="str">
        <f>IF(csv!L325="","",csv!L325)</f>
        <v/>
      </c>
      <c r="H334" s="86" t="str">
        <f>IF(csv!M325="","",csv!M325)</f>
        <v/>
      </c>
      <c r="I334" s="36" t="s">
        <v>0</v>
      </c>
      <c r="J334" s="36" t="str">
        <f>IF(csv!O325="","",csv!O325)</f>
        <v/>
      </c>
      <c r="K334" s="36" t="str">
        <f>IF(csv!P325="","",csv!P325)</f>
        <v/>
      </c>
      <c r="L334" s="36" t="s">
        <v>0</v>
      </c>
      <c r="M334" s="79" t="str">
        <f>IF(csv!Q325="","",csv!Q325)</f>
        <v/>
      </c>
      <c r="N334" s="57" t="s">
        <v>0</v>
      </c>
      <c r="O334" s="62" t="str">
        <f>IF(csv!E325="","",csv!S325)</f>
        <v/>
      </c>
      <c r="P334" s="86" t="str">
        <f>IF(O334="","",IF(COUNTIF(O$11:O333,O334)=0,P333+1,P333))</f>
        <v/>
      </c>
      <c r="Q334" s="102" t="str">
        <f t="shared" si="314"/>
        <v/>
      </c>
      <c r="R334" s="103" t="str" cm="1">
        <f t="array" ref="R334">IF(S334="","",INDEX(natjecanjeStaze_naziv,MATCH(S334,natjecanjeStaze_stazaId,0)))</f>
        <v/>
      </c>
      <c r="S334" s="63" t="str">
        <f t="shared" si="315"/>
        <v/>
      </c>
      <c r="T334" s="57" t="s">
        <v>0</v>
      </c>
      <c r="U334" s="191" t="str">
        <f t="shared" si="316"/>
        <v/>
      </c>
      <c r="V334" s="57" t="s">
        <v>0</v>
      </c>
      <c r="W334" s="62" t="str">
        <f t="shared" si="340"/>
        <v/>
      </c>
      <c r="X334" s="86" t="str">
        <f t="shared" si="317"/>
        <v/>
      </c>
      <c r="Y334" s="36" t="str">
        <f t="shared" si="341"/>
        <v/>
      </c>
      <c r="Z334" s="79" t="str">
        <f>IF(Y334="","",MAX(Z$11:Z333)+1)</f>
        <v/>
      </c>
      <c r="AA334" s="57" t="s">
        <v>0</v>
      </c>
      <c r="AB334" s="149"/>
      <c r="AC334" s="57" t="s">
        <v>0</v>
      </c>
      <c r="AD334" s="23" t="str">
        <f t="shared" si="342"/>
        <v/>
      </c>
      <c r="AE334" s="57" t="s">
        <v>0</v>
      </c>
      <c r="AF334" s="191" t="str">
        <f t="shared" si="343"/>
        <v/>
      </c>
      <c r="AG334" s="57" t="s">
        <v>0</v>
      </c>
      <c r="AH334" s="62" t="str">
        <f t="shared" si="344"/>
        <v/>
      </c>
      <c r="AI334" s="36" t="str">
        <f t="shared" si="345"/>
        <v/>
      </c>
      <c r="AJ334" s="86" t="str">
        <f t="shared" si="318"/>
        <v/>
      </c>
      <c r="AK334" s="36" t="str" cm="1">
        <f t="array" ref="AK334">IF(AJ334="",""&amp;AI334,IF(AJ334="NEMA",AI334,INDEX(klub_naziv,MATCH(INDEX(klubAlias_klubId,AJ334),klub_id,0))))</f>
        <v/>
      </c>
      <c r="AL334" s="36" t="str" cm="1">
        <f t="array" ref="AL334">IFERROR(INDEX(registarNatjecatelji,CG334,4),"")</f>
        <v/>
      </c>
      <c r="AM334" s="105" t="str">
        <f t="shared" si="346"/>
        <v/>
      </c>
      <c r="AN334" s="79" t="str">
        <f t="shared" si="347"/>
        <v/>
      </c>
      <c r="AO334" s="57" t="s">
        <v>0</v>
      </c>
      <c r="AP334" s="95" t="str">
        <f>IF(AJ334&lt;&gt;"NEMA","",IF(IFERROR(MATCH(AI334,AI$11:AI333,0),0)&lt;&gt;0,"",AI334))</f>
        <v/>
      </c>
      <c r="AQ334" s="57" t="s">
        <v>0</v>
      </c>
      <c r="AR334" s="149"/>
      <c r="AS334" s="57" t="s">
        <v>0</v>
      </c>
      <c r="AT334" s="62" t="str">
        <f t="shared" si="348"/>
        <v/>
      </c>
      <c r="AU334" s="36" t="str">
        <f>IF(AT334="","",MAX(AU$11:AU333)+1)</f>
        <v/>
      </c>
      <c r="AV334" s="36" t="str">
        <f t="shared" si="349"/>
        <v/>
      </c>
      <c r="AW334" s="36" t="str">
        <f t="shared" si="350"/>
        <v/>
      </c>
      <c r="AX334" s="36" t="str">
        <f>IF(AR334="","",MAX(AX$11:AX333)+1)</f>
        <v/>
      </c>
      <c r="AY334" s="103" t="str">
        <f t="shared" si="351"/>
        <v/>
      </c>
      <c r="AZ334" s="79" t="str">
        <f t="shared" si="352"/>
        <v/>
      </c>
      <c r="BA334" s="57" t="s">
        <v>0</v>
      </c>
      <c r="BB334" s="23" t="str">
        <f t="shared" si="353"/>
        <v/>
      </c>
      <c r="BC334" s="57" t="s">
        <v>0</v>
      </c>
      <c r="BD334" s="191" t="str">
        <f t="shared" si="354"/>
        <v/>
      </c>
      <c r="BE334" s="57" t="s">
        <v>0</v>
      </c>
      <c r="BF334" s="68" t="str">
        <f t="shared" si="355"/>
        <v/>
      </c>
      <c r="BG334" s="102" t="str">
        <f t="shared" si="356"/>
        <v/>
      </c>
      <c r="BH334" s="238" t="str">
        <f t="shared" si="357"/>
        <v/>
      </c>
      <c r="BI334" s="239" t="str">
        <f t="shared" si="319"/>
        <v/>
      </c>
      <c r="BJ334" s="57" t="s">
        <v>0</v>
      </c>
      <c r="BK334" s="62" t="str">
        <f t="shared" si="358"/>
        <v/>
      </c>
      <c r="BL334" s="36" t="str">
        <f t="shared" si="359"/>
        <v/>
      </c>
      <c r="BM334" s="86" t="str">
        <f t="shared" si="320"/>
        <v/>
      </c>
      <c r="BN334" s="86" t="str">
        <f t="shared" si="321"/>
        <v/>
      </c>
      <c r="BO334" s="36" t="str">
        <f t="shared" si="322"/>
        <v/>
      </c>
      <c r="BP334" s="79" t="str">
        <f t="shared" si="323"/>
        <v/>
      </c>
      <c r="BQ334" s="57" t="s">
        <v>0</v>
      </c>
      <c r="BR334" s="95" t="str">
        <f t="shared" si="324"/>
        <v/>
      </c>
      <c r="BS334" s="57" t="s">
        <v>0</v>
      </c>
      <c r="BT334" s="23" t="str">
        <f>IF(OR(BB334&lt;&gt;"NEMA",BR334&lt;&gt;""),"","SELECT '"&amp;BA334&amp;"',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4" s="57" t="s">
        <v>0</v>
      </c>
      <c r="BV334" s="172"/>
      <c r="BW334" s="172"/>
      <c r="BX334" s="172"/>
      <c r="BY334" s="57" t="s">
        <v>0</v>
      </c>
      <c r="BZ334" s="62" t="str">
        <f t="shared" si="325"/>
        <v/>
      </c>
      <c r="CA334" s="63" t="str">
        <f t="shared" si="360"/>
        <v/>
      </c>
      <c r="CB334" s="57" t="s">
        <v>0</v>
      </c>
      <c r="CC334" s="62" t="str">
        <f t="shared" si="326"/>
        <v/>
      </c>
      <c r="CD334" s="63" t="str">
        <f t="shared" si="361"/>
        <v/>
      </c>
      <c r="CE334" s="57" t="s">
        <v>0</v>
      </c>
      <c r="CF334" s="62" t="str">
        <f t="shared" si="327"/>
        <v/>
      </c>
      <c r="CG334" s="63" t="str">
        <f t="shared" si="362"/>
        <v/>
      </c>
      <c r="CH334" s="57" t="s">
        <v>0</v>
      </c>
      <c r="CI334" s="68" t="str">
        <f t="shared" si="363"/>
        <v/>
      </c>
      <c r="CJ334" s="86" t="str" cm="1">
        <f t="array" ref="CJ334">IF(CI334="","",INDEX(imePrezime_id,CI334,0))</f>
        <v/>
      </c>
      <c r="CK334" s="63" t="str">
        <f t="shared" si="328"/>
        <v/>
      </c>
      <c r="CL334" s="57" t="s">
        <v>0</v>
      </c>
      <c r="CM334" s="23" t="str">
        <f t="shared" si="329"/>
        <v/>
      </c>
      <c r="CN334" s="57" t="s">
        <v>0</v>
      </c>
      <c r="CO334" s="149"/>
      <c r="CP334" s="57" t="s">
        <v>0</v>
      </c>
      <c r="CQ334" s="62" t="str">
        <f t="shared" si="330"/>
        <v/>
      </c>
      <c r="CR334" s="86" t="str">
        <f>IF(CO334="","",MAX(CR$11:CR333)+1)</f>
        <v/>
      </c>
      <c r="CS334" s="63" t="str">
        <f t="shared" si="331"/>
        <v/>
      </c>
      <c r="CT334" s="57" t="s">
        <v>0</v>
      </c>
      <c r="CU334" s="23" t="str">
        <f t="shared" si="364"/>
        <v/>
      </c>
      <c r="CV334" s="57" t="s">
        <v>0</v>
      </c>
      <c r="CW334" s="72" t="str">
        <f>IF(AND(CG334="NEMA",CK334=""),MAX(CW$11:CW333)+1,"")</f>
        <v/>
      </c>
      <c r="CX334" t="s">
        <v>0</v>
      </c>
      <c r="CY334" s="152" t="str">
        <f t="shared" si="332"/>
        <v/>
      </c>
      <c r="CZ334" t="s">
        <v>0</v>
      </c>
      <c r="DA334" s="62" t="str">
        <f t="shared" si="333"/>
        <v/>
      </c>
      <c r="DB334" s="79" t="str">
        <f t="shared" si="334"/>
        <v/>
      </c>
      <c r="DC334" t="s">
        <v>0</v>
      </c>
      <c r="DD334" s="23" t="str">
        <f t="shared" si="365"/>
        <v/>
      </c>
      <c r="DE334" s="57" t="s">
        <v>0</v>
      </c>
      <c r="DF334" s="95" t="str">
        <f t="shared" si="335"/>
        <v/>
      </c>
      <c r="DG334" s="57" t="s">
        <v>0</v>
      </c>
      <c r="DH334" s="68" t="str">
        <f>IF(BZ334="","",MAX(DH$11:DH333)+1)</f>
        <v/>
      </c>
      <c r="DI334" s="86" t="str">
        <f t="shared" si="336"/>
        <v/>
      </c>
      <c r="DJ334" s="86" t="str">
        <f t="shared" si="366"/>
        <v/>
      </c>
      <c r="DK334" s="86" t="str">
        <f t="shared" si="337"/>
        <v/>
      </c>
      <c r="DL334" s="86" t="str">
        <f t="shared" si="338"/>
        <v/>
      </c>
      <c r="DM334" s="86" t="str">
        <f t="shared" si="339"/>
        <v/>
      </c>
      <c r="DN334" s="86" t="str">
        <f t="shared" si="367"/>
        <v/>
      </c>
      <c r="DO334" s="86"/>
      <c r="DP334" s="86"/>
      <c r="DQ334" s="86"/>
      <c r="DR334" s="63" t="e">
        <f>IF(#REF!="","",#REF!)</f>
        <v>#REF!</v>
      </c>
      <c r="DS334" s="57" t="s">
        <v>0</v>
      </c>
    </row>
    <row r="335" spans="1:123" x14ac:dyDescent="0.25">
      <c r="A335" t="s">
        <v>0</v>
      </c>
      <c r="B335" s="62" t="str">
        <f>IF(csv!E326="","",csv!S326)</f>
        <v/>
      </c>
      <c r="C335" s="36" t="s">
        <v>0</v>
      </c>
      <c r="D335" s="36" t="str">
        <f>IF(csv!E326="","",csv!E326)</f>
        <v/>
      </c>
      <c r="E335" s="36" t="str">
        <f>IF(csv!D326="","",csv!D326)</f>
        <v/>
      </c>
      <c r="F335" s="36" t="s">
        <v>0</v>
      </c>
      <c r="G335" s="86" t="str">
        <f>IF(csv!L326="","",csv!L326)</f>
        <v/>
      </c>
      <c r="H335" s="86" t="str">
        <f>IF(csv!M326="","",csv!M326)</f>
        <v/>
      </c>
      <c r="I335" s="36" t="s">
        <v>0</v>
      </c>
      <c r="J335" s="36" t="str">
        <f>IF(csv!O326="","",csv!O326)</f>
        <v/>
      </c>
      <c r="K335" s="36" t="str">
        <f>IF(csv!P326="","",csv!P326)</f>
        <v/>
      </c>
      <c r="L335" s="36" t="s">
        <v>0</v>
      </c>
      <c r="M335" s="79" t="str">
        <f>IF(csv!Q326="","",csv!Q326)</f>
        <v/>
      </c>
      <c r="N335" s="57" t="s">
        <v>0</v>
      </c>
      <c r="O335" s="62" t="str">
        <f>IF(csv!E326="","",csv!S326)</f>
        <v/>
      </c>
      <c r="P335" s="86" t="str">
        <f>IF(O335="","",IF(COUNTIF(O$11:O334,O335)=0,P334+1,P334))</f>
        <v/>
      </c>
      <c r="Q335" s="102" t="str">
        <f t="shared" si="314"/>
        <v/>
      </c>
      <c r="R335" s="103" t="str" cm="1">
        <f t="array" ref="R335">IF(S335="","",INDEX(natjecanjeStaze_naziv,MATCH(S335,natjecanjeStaze_stazaId,0)))</f>
        <v/>
      </c>
      <c r="S335" s="63" t="str">
        <f t="shared" si="315"/>
        <v/>
      </c>
      <c r="T335" s="57" t="s">
        <v>0</v>
      </c>
      <c r="U335" s="191" t="str">
        <f t="shared" si="316"/>
        <v/>
      </c>
      <c r="V335" s="57" t="s">
        <v>0</v>
      </c>
      <c r="W335" s="62" t="str">
        <f t="shared" si="340"/>
        <v/>
      </c>
      <c r="X335" s="86" t="str">
        <f t="shared" si="317"/>
        <v/>
      </c>
      <c r="Y335" s="36" t="str">
        <f t="shared" si="341"/>
        <v/>
      </c>
      <c r="Z335" s="79" t="str">
        <f>IF(Y335="","",MAX(Z$11:Z334)+1)</f>
        <v/>
      </c>
      <c r="AA335" s="57" t="s">
        <v>0</v>
      </c>
      <c r="AB335" s="149"/>
      <c r="AC335" s="57" t="s">
        <v>0</v>
      </c>
      <c r="AD335" s="23" t="str">
        <f t="shared" si="342"/>
        <v/>
      </c>
      <c r="AE335" s="57" t="s">
        <v>0</v>
      </c>
      <c r="AF335" s="191" t="str">
        <f t="shared" si="343"/>
        <v/>
      </c>
      <c r="AG335" s="57" t="s">
        <v>0</v>
      </c>
      <c r="AH335" s="62" t="str">
        <f t="shared" si="344"/>
        <v/>
      </c>
      <c r="AI335" s="36" t="str">
        <f t="shared" si="345"/>
        <v/>
      </c>
      <c r="AJ335" s="86" t="str">
        <f t="shared" si="318"/>
        <v/>
      </c>
      <c r="AK335" s="36" t="str" cm="1">
        <f t="array" ref="AK335">IF(AJ335="",""&amp;AI335,IF(AJ335="NEMA",AI335,INDEX(klub_naziv,MATCH(INDEX(klubAlias_klubId,AJ335),klub_id,0))))</f>
        <v/>
      </c>
      <c r="AL335" s="36" t="str" cm="1">
        <f t="array" ref="AL335">IFERROR(INDEX(registarNatjecatelji,CG335,4),"")</f>
        <v/>
      </c>
      <c r="AM335" s="105" t="str">
        <f t="shared" si="346"/>
        <v/>
      </c>
      <c r="AN335" s="79" t="str">
        <f t="shared" si="347"/>
        <v/>
      </c>
      <c r="AO335" s="57" t="s">
        <v>0</v>
      </c>
      <c r="AP335" s="95" t="str">
        <f>IF(AJ335&lt;&gt;"NEMA","",IF(IFERROR(MATCH(AI335,AI$11:AI334,0),0)&lt;&gt;0,"",AI335))</f>
        <v/>
      </c>
      <c r="AQ335" s="57" t="s">
        <v>0</v>
      </c>
      <c r="AR335" s="149"/>
      <c r="AS335" s="57" t="s">
        <v>0</v>
      </c>
      <c r="AT335" s="62" t="str">
        <f t="shared" si="348"/>
        <v/>
      </c>
      <c r="AU335" s="36" t="str">
        <f>IF(AT335="","",MAX(AU$11:AU334)+1)</f>
        <v/>
      </c>
      <c r="AV335" s="36" t="str">
        <f t="shared" si="349"/>
        <v/>
      </c>
      <c r="AW335" s="36" t="str">
        <f t="shared" si="350"/>
        <v/>
      </c>
      <c r="AX335" s="36" t="str">
        <f>IF(AR335="","",MAX(AX$11:AX334)+1)</f>
        <v/>
      </c>
      <c r="AY335" s="103" t="str">
        <f t="shared" si="351"/>
        <v/>
      </c>
      <c r="AZ335" s="79" t="str">
        <f t="shared" si="352"/>
        <v/>
      </c>
      <c r="BA335" s="57" t="s">
        <v>0</v>
      </c>
      <c r="BB335" s="23" t="str">
        <f t="shared" si="353"/>
        <v/>
      </c>
      <c r="BC335" s="57" t="s">
        <v>0</v>
      </c>
      <c r="BD335" s="191" t="str">
        <f t="shared" si="354"/>
        <v/>
      </c>
      <c r="BE335" s="57" t="s">
        <v>0</v>
      </c>
      <c r="BF335" s="68" t="str">
        <f t="shared" si="355"/>
        <v/>
      </c>
      <c r="BG335" s="102" t="str">
        <f t="shared" si="356"/>
        <v/>
      </c>
      <c r="BH335" s="238" t="str">
        <f t="shared" si="357"/>
        <v/>
      </c>
      <c r="BI335" s="239" t="str">
        <f t="shared" si="319"/>
        <v/>
      </c>
      <c r="BJ335" s="57" t="s">
        <v>0</v>
      </c>
      <c r="BK335" s="62" t="str">
        <f t="shared" si="358"/>
        <v/>
      </c>
      <c r="BL335" s="36" t="str">
        <f t="shared" si="359"/>
        <v/>
      </c>
      <c r="BM335" s="86" t="str">
        <f t="shared" si="320"/>
        <v/>
      </c>
      <c r="BN335" s="86" t="str">
        <f t="shared" si="321"/>
        <v/>
      </c>
      <c r="BO335" s="36" t="str">
        <f t="shared" si="322"/>
        <v/>
      </c>
      <c r="BP335" s="79" t="str">
        <f t="shared" si="323"/>
        <v/>
      </c>
      <c r="BQ335" s="57" t="s">
        <v>0</v>
      </c>
      <c r="BR335" s="95" t="str">
        <f t="shared" si="324"/>
        <v/>
      </c>
      <c r="BS335" s="57" t="s">
        <v>0</v>
      </c>
      <c r="BT335" s="23" t="str">
        <f>IF(OR(BB335&lt;&gt;"NEMA",BR335&lt;&gt;""),"","SELECT '"&amp;BA335&amp;"',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5" s="57" t="s">
        <v>0</v>
      </c>
      <c r="BV335" s="172"/>
      <c r="BW335" s="172"/>
      <c r="BX335" s="172"/>
      <c r="BY335" s="57" t="s">
        <v>0</v>
      </c>
      <c r="BZ335" s="62" t="str">
        <f t="shared" si="325"/>
        <v/>
      </c>
      <c r="CA335" s="63" t="str">
        <f t="shared" si="360"/>
        <v/>
      </c>
      <c r="CB335" s="57" t="s">
        <v>0</v>
      </c>
      <c r="CC335" s="62" t="str">
        <f t="shared" si="326"/>
        <v/>
      </c>
      <c r="CD335" s="63" t="str">
        <f t="shared" si="361"/>
        <v/>
      </c>
      <c r="CE335" s="57" t="s">
        <v>0</v>
      </c>
      <c r="CF335" s="62" t="str">
        <f t="shared" si="327"/>
        <v/>
      </c>
      <c r="CG335" s="63" t="str">
        <f t="shared" si="362"/>
        <v/>
      </c>
      <c r="CH335" s="57" t="s">
        <v>0</v>
      </c>
      <c r="CI335" s="68" t="str">
        <f t="shared" si="363"/>
        <v/>
      </c>
      <c r="CJ335" s="86" t="str" cm="1">
        <f t="array" ref="CJ335">IF(CI335="","",INDEX(imePrezime_id,CI335,0))</f>
        <v/>
      </c>
      <c r="CK335" s="63" t="str">
        <f t="shared" si="328"/>
        <v/>
      </c>
      <c r="CL335" s="57" t="s">
        <v>0</v>
      </c>
      <c r="CM335" s="23" t="str">
        <f t="shared" si="329"/>
        <v/>
      </c>
      <c r="CN335" s="57" t="s">
        <v>0</v>
      </c>
      <c r="CO335" s="149"/>
      <c r="CP335" s="57" t="s">
        <v>0</v>
      </c>
      <c r="CQ335" s="62" t="str">
        <f t="shared" si="330"/>
        <v/>
      </c>
      <c r="CR335" s="86" t="str">
        <f>IF(CO335="","",MAX(CR$11:CR334)+1)</f>
        <v/>
      </c>
      <c r="CS335" s="63" t="str">
        <f t="shared" si="331"/>
        <v/>
      </c>
      <c r="CT335" s="57" t="s">
        <v>0</v>
      </c>
      <c r="CU335" s="23" t="str">
        <f t="shared" si="364"/>
        <v/>
      </c>
      <c r="CV335" s="57" t="s">
        <v>0</v>
      </c>
      <c r="CW335" s="72" t="str">
        <f>IF(AND(CG335="NEMA",CK335=""),MAX(CW$11:CW334)+1,"")</f>
        <v/>
      </c>
      <c r="CX335" t="s">
        <v>0</v>
      </c>
      <c r="CY335" s="152" t="str">
        <f t="shared" si="332"/>
        <v/>
      </c>
      <c r="CZ335" t="s">
        <v>0</v>
      </c>
      <c r="DA335" s="62" t="str">
        <f t="shared" si="333"/>
        <v/>
      </c>
      <c r="DB335" s="79" t="str">
        <f t="shared" si="334"/>
        <v/>
      </c>
      <c r="DC335" t="s">
        <v>0</v>
      </c>
      <c r="DD335" s="23" t="str">
        <f t="shared" si="365"/>
        <v/>
      </c>
      <c r="DE335" s="57" t="s">
        <v>0</v>
      </c>
      <c r="DF335" s="95" t="str">
        <f t="shared" si="335"/>
        <v/>
      </c>
      <c r="DG335" s="57" t="s">
        <v>0</v>
      </c>
      <c r="DH335" s="68" t="str">
        <f>IF(BZ335="","",MAX(DH$11:DH334)+1)</f>
        <v/>
      </c>
      <c r="DI335" s="86" t="str">
        <f t="shared" si="336"/>
        <v/>
      </c>
      <c r="DJ335" s="86" t="str">
        <f t="shared" si="366"/>
        <v/>
      </c>
      <c r="DK335" s="86" t="str">
        <f t="shared" si="337"/>
        <v/>
      </c>
      <c r="DL335" s="86" t="str">
        <f t="shared" si="338"/>
        <v/>
      </c>
      <c r="DM335" s="86" t="str">
        <f t="shared" si="339"/>
        <v/>
      </c>
      <c r="DN335" s="86" t="str">
        <f t="shared" si="367"/>
        <v/>
      </c>
      <c r="DO335" s="86"/>
      <c r="DP335" s="86"/>
      <c r="DQ335" s="86"/>
      <c r="DR335" s="63" t="e">
        <f>IF(#REF!="","",#REF!)</f>
        <v>#REF!</v>
      </c>
      <c r="DS335" s="57" t="s">
        <v>0</v>
      </c>
    </row>
    <row r="336" spans="1:123" x14ac:dyDescent="0.25">
      <c r="A336" t="s">
        <v>0</v>
      </c>
      <c r="B336" s="62" t="str">
        <f>IF(csv!E327="","",csv!S327)</f>
        <v/>
      </c>
      <c r="C336" s="36" t="s">
        <v>0</v>
      </c>
      <c r="D336" s="36" t="str">
        <f>IF(csv!E327="","",csv!E327)</f>
        <v/>
      </c>
      <c r="E336" s="36" t="str">
        <f>IF(csv!D327="","",csv!D327)</f>
        <v/>
      </c>
      <c r="F336" s="36" t="s">
        <v>0</v>
      </c>
      <c r="G336" s="86" t="str">
        <f>IF(csv!L327="","",csv!L327)</f>
        <v/>
      </c>
      <c r="H336" s="86" t="str">
        <f>IF(csv!M327="","",csv!M327)</f>
        <v/>
      </c>
      <c r="I336" s="36" t="s">
        <v>0</v>
      </c>
      <c r="J336" s="36" t="str">
        <f>IF(csv!O327="","",csv!O327)</f>
        <v/>
      </c>
      <c r="K336" s="36" t="str">
        <f>IF(csv!P327="","",csv!P327)</f>
        <v/>
      </c>
      <c r="L336" s="36" t="s">
        <v>0</v>
      </c>
      <c r="M336" s="79" t="str">
        <f>IF(csv!Q327="","",csv!Q327)</f>
        <v/>
      </c>
      <c r="N336" s="57" t="s">
        <v>0</v>
      </c>
      <c r="O336" s="62" t="str">
        <f>IF(csv!E327="","",csv!S327)</f>
        <v/>
      </c>
      <c r="P336" s="86" t="str">
        <f>IF(O336="","",IF(COUNTIF(O$11:O335,O336)=0,P335+1,P335))</f>
        <v/>
      </c>
      <c r="Q336" s="102" t="str">
        <f t="shared" si="314"/>
        <v/>
      </c>
      <c r="R336" s="103" t="str" cm="1">
        <f t="array" ref="R336">IF(S336="","",INDEX(natjecanjeStaze_naziv,MATCH(S336,natjecanjeStaze_stazaId,0)))</f>
        <v/>
      </c>
      <c r="S336" s="63" t="str">
        <f t="shared" si="315"/>
        <v/>
      </c>
      <c r="T336" s="57" t="s">
        <v>0</v>
      </c>
      <c r="U336" s="191" t="str">
        <f t="shared" si="316"/>
        <v/>
      </c>
      <c r="V336" s="57" t="s">
        <v>0</v>
      </c>
      <c r="W336" s="62" t="str">
        <f t="shared" si="340"/>
        <v/>
      </c>
      <c r="X336" s="86" t="str">
        <f t="shared" si="317"/>
        <v/>
      </c>
      <c r="Y336" s="36" t="str">
        <f t="shared" si="341"/>
        <v/>
      </c>
      <c r="Z336" s="79" t="str">
        <f>IF(Y336="","",MAX(Z$11:Z335)+1)</f>
        <v/>
      </c>
      <c r="AA336" s="57" t="s">
        <v>0</v>
      </c>
      <c r="AB336" s="149"/>
      <c r="AC336" s="57" t="s">
        <v>0</v>
      </c>
      <c r="AD336" s="23" t="str">
        <f t="shared" si="342"/>
        <v/>
      </c>
      <c r="AE336" s="57" t="s">
        <v>0</v>
      </c>
      <c r="AF336" s="191" t="str">
        <f t="shared" si="343"/>
        <v/>
      </c>
      <c r="AG336" s="57" t="s">
        <v>0</v>
      </c>
      <c r="AH336" s="62" t="str">
        <f t="shared" si="344"/>
        <v/>
      </c>
      <c r="AI336" s="36" t="str">
        <f t="shared" si="345"/>
        <v/>
      </c>
      <c r="AJ336" s="86" t="str">
        <f t="shared" si="318"/>
        <v/>
      </c>
      <c r="AK336" s="36" t="str" cm="1">
        <f t="array" ref="AK336">IF(AJ336="",""&amp;AI336,IF(AJ336="NEMA",AI336,INDEX(klub_naziv,MATCH(INDEX(klubAlias_klubId,AJ336),klub_id,0))))</f>
        <v/>
      </c>
      <c r="AL336" s="36" t="str" cm="1">
        <f t="array" ref="AL336">IFERROR(INDEX(registarNatjecatelji,CG336,4),"")</f>
        <v/>
      </c>
      <c r="AM336" s="105" t="str">
        <f t="shared" si="346"/>
        <v/>
      </c>
      <c r="AN336" s="79" t="str">
        <f t="shared" si="347"/>
        <v/>
      </c>
      <c r="AO336" s="57" t="s">
        <v>0</v>
      </c>
      <c r="AP336" s="95" t="str">
        <f>IF(AJ336&lt;&gt;"NEMA","",IF(IFERROR(MATCH(AI336,AI$11:AI335,0),0)&lt;&gt;0,"",AI336))</f>
        <v/>
      </c>
      <c r="AQ336" s="57" t="s">
        <v>0</v>
      </c>
      <c r="AR336" s="149"/>
      <c r="AS336" s="57" t="s">
        <v>0</v>
      </c>
      <c r="AT336" s="62" t="str">
        <f t="shared" si="348"/>
        <v/>
      </c>
      <c r="AU336" s="36" t="str">
        <f>IF(AT336="","",MAX(AU$11:AU335)+1)</f>
        <v/>
      </c>
      <c r="AV336" s="36" t="str">
        <f t="shared" si="349"/>
        <v/>
      </c>
      <c r="AW336" s="36" t="str">
        <f t="shared" si="350"/>
        <v/>
      </c>
      <c r="AX336" s="36" t="str">
        <f>IF(AR336="","",MAX(AX$11:AX335)+1)</f>
        <v/>
      </c>
      <c r="AY336" s="103" t="str">
        <f t="shared" si="351"/>
        <v/>
      </c>
      <c r="AZ336" s="79" t="str">
        <f t="shared" si="352"/>
        <v/>
      </c>
      <c r="BA336" s="57" t="s">
        <v>0</v>
      </c>
      <c r="BB336" s="23" t="str">
        <f t="shared" si="353"/>
        <v/>
      </c>
      <c r="BC336" s="57" t="s">
        <v>0</v>
      </c>
      <c r="BD336" s="191" t="str">
        <f t="shared" si="354"/>
        <v/>
      </c>
      <c r="BE336" s="57" t="s">
        <v>0</v>
      </c>
      <c r="BF336" s="68" t="str">
        <f t="shared" si="355"/>
        <v/>
      </c>
      <c r="BG336" s="102" t="str">
        <f t="shared" si="356"/>
        <v/>
      </c>
      <c r="BH336" s="238" t="str">
        <f t="shared" si="357"/>
        <v/>
      </c>
      <c r="BI336" s="239" t="str">
        <f t="shared" si="319"/>
        <v/>
      </c>
      <c r="BJ336" s="57" t="s">
        <v>0</v>
      </c>
      <c r="BK336" s="62" t="str">
        <f t="shared" si="358"/>
        <v/>
      </c>
      <c r="BL336" s="36" t="str">
        <f t="shared" si="359"/>
        <v/>
      </c>
      <c r="BM336" s="86" t="str">
        <f t="shared" si="320"/>
        <v/>
      </c>
      <c r="BN336" s="86" t="str">
        <f t="shared" si="321"/>
        <v/>
      </c>
      <c r="BO336" s="36" t="str">
        <f t="shared" si="322"/>
        <v/>
      </c>
      <c r="BP336" s="79" t="str">
        <f t="shared" si="323"/>
        <v/>
      </c>
      <c r="BQ336" s="57" t="s">
        <v>0</v>
      </c>
      <c r="BR336" s="95" t="str">
        <f t="shared" si="324"/>
        <v/>
      </c>
      <c r="BS336" s="57" t="s">
        <v>0</v>
      </c>
      <c r="BT336" s="23" t="str">
        <f>IF(OR(BB336&lt;&gt;"NEMA",BR336&lt;&gt;""),"","SELECT '"&amp;BA336&amp;"',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6" s="57" t="s">
        <v>0</v>
      </c>
      <c r="BV336" s="172"/>
      <c r="BW336" s="172"/>
      <c r="BX336" s="172"/>
      <c r="BY336" s="57" t="s">
        <v>0</v>
      </c>
      <c r="BZ336" s="62" t="str">
        <f t="shared" si="325"/>
        <v/>
      </c>
      <c r="CA336" s="63" t="str">
        <f t="shared" si="360"/>
        <v/>
      </c>
      <c r="CB336" s="57" t="s">
        <v>0</v>
      </c>
      <c r="CC336" s="62" t="str">
        <f t="shared" si="326"/>
        <v/>
      </c>
      <c r="CD336" s="63" t="str">
        <f t="shared" si="361"/>
        <v/>
      </c>
      <c r="CE336" s="57" t="s">
        <v>0</v>
      </c>
      <c r="CF336" s="62" t="str">
        <f t="shared" si="327"/>
        <v/>
      </c>
      <c r="CG336" s="63" t="str">
        <f t="shared" si="362"/>
        <v/>
      </c>
      <c r="CH336" s="57" t="s">
        <v>0</v>
      </c>
      <c r="CI336" s="68" t="str">
        <f t="shared" si="363"/>
        <v/>
      </c>
      <c r="CJ336" s="86" t="str" cm="1">
        <f t="array" ref="CJ336">IF(CI336="","",INDEX(imePrezime_id,CI336,0))</f>
        <v/>
      </c>
      <c r="CK336" s="63" t="str">
        <f t="shared" si="328"/>
        <v/>
      </c>
      <c r="CL336" s="57" t="s">
        <v>0</v>
      </c>
      <c r="CM336" s="23" t="str">
        <f t="shared" si="329"/>
        <v/>
      </c>
      <c r="CN336" s="57" t="s">
        <v>0</v>
      </c>
      <c r="CO336" s="149"/>
      <c r="CP336" s="57" t="s">
        <v>0</v>
      </c>
      <c r="CQ336" s="62" t="str">
        <f t="shared" si="330"/>
        <v/>
      </c>
      <c r="CR336" s="86" t="str">
        <f>IF(CO336="","",MAX(CR$11:CR335)+1)</f>
        <v/>
      </c>
      <c r="CS336" s="63" t="str">
        <f t="shared" si="331"/>
        <v/>
      </c>
      <c r="CT336" s="57" t="s">
        <v>0</v>
      </c>
      <c r="CU336" s="23" t="str">
        <f t="shared" si="364"/>
        <v/>
      </c>
      <c r="CV336" s="57" t="s">
        <v>0</v>
      </c>
      <c r="CW336" s="72" t="str">
        <f>IF(AND(CG336="NEMA",CK336=""),MAX(CW$11:CW335)+1,"")</f>
        <v/>
      </c>
      <c r="CX336" t="s">
        <v>0</v>
      </c>
      <c r="CY336" s="152" t="str">
        <f t="shared" si="332"/>
        <v/>
      </c>
      <c r="CZ336" t="s">
        <v>0</v>
      </c>
      <c r="DA336" s="62" t="str">
        <f t="shared" si="333"/>
        <v/>
      </c>
      <c r="DB336" s="79" t="str">
        <f t="shared" si="334"/>
        <v/>
      </c>
      <c r="DC336" t="s">
        <v>0</v>
      </c>
      <c r="DD336" s="23" t="str">
        <f t="shared" si="365"/>
        <v/>
      </c>
      <c r="DE336" s="57" t="s">
        <v>0</v>
      </c>
      <c r="DF336" s="95" t="str">
        <f t="shared" si="335"/>
        <v/>
      </c>
      <c r="DG336" s="57" t="s">
        <v>0</v>
      </c>
      <c r="DH336" s="68" t="str">
        <f>IF(BZ336="","",MAX(DH$11:DH335)+1)</f>
        <v/>
      </c>
      <c r="DI336" s="86" t="str">
        <f t="shared" si="336"/>
        <v/>
      </c>
      <c r="DJ336" s="86" t="str">
        <f t="shared" si="366"/>
        <v/>
      </c>
      <c r="DK336" s="86" t="str">
        <f t="shared" si="337"/>
        <v/>
      </c>
      <c r="DL336" s="86" t="str">
        <f t="shared" si="338"/>
        <v/>
      </c>
      <c r="DM336" s="86" t="str">
        <f t="shared" si="339"/>
        <v/>
      </c>
      <c r="DN336" s="86" t="str">
        <f t="shared" si="367"/>
        <v/>
      </c>
      <c r="DO336" s="86"/>
      <c r="DP336" s="86"/>
      <c r="DQ336" s="86"/>
      <c r="DR336" s="63" t="e">
        <f>IF(#REF!="","",#REF!)</f>
        <v>#REF!</v>
      </c>
      <c r="DS336" s="57" t="s">
        <v>0</v>
      </c>
    </row>
    <row r="337" spans="1:123" x14ac:dyDescent="0.25">
      <c r="A337" t="s">
        <v>0</v>
      </c>
      <c r="B337" s="62" t="str">
        <f>IF(csv!E328="","",csv!S328)</f>
        <v/>
      </c>
      <c r="C337" s="36" t="s">
        <v>0</v>
      </c>
      <c r="D337" s="36" t="str">
        <f>IF(csv!E328="","",csv!E328)</f>
        <v/>
      </c>
      <c r="E337" s="36" t="str">
        <f>IF(csv!D328="","",csv!D328)</f>
        <v/>
      </c>
      <c r="F337" s="36" t="s">
        <v>0</v>
      </c>
      <c r="G337" s="86" t="str">
        <f>IF(csv!L328="","",csv!L328)</f>
        <v/>
      </c>
      <c r="H337" s="86" t="str">
        <f>IF(csv!M328="","",csv!M328)</f>
        <v/>
      </c>
      <c r="I337" s="36" t="s">
        <v>0</v>
      </c>
      <c r="J337" s="36" t="str">
        <f>IF(csv!O328="","",csv!O328)</f>
        <v/>
      </c>
      <c r="K337" s="36" t="str">
        <f>IF(csv!P328="","",csv!P328)</f>
        <v/>
      </c>
      <c r="L337" s="36" t="s">
        <v>0</v>
      </c>
      <c r="M337" s="79" t="str">
        <f>IF(csv!Q328="","",csv!Q328)</f>
        <v/>
      </c>
      <c r="N337" s="57" t="s">
        <v>0</v>
      </c>
      <c r="O337" s="62" t="str">
        <f>IF(csv!E328="","",csv!S328)</f>
        <v/>
      </c>
      <c r="P337" s="86" t="str">
        <f>IF(O337="","",IF(COUNTIF(O$11:O336,O337)=0,P336+1,P336))</f>
        <v/>
      </c>
      <c r="Q337" s="102" t="str">
        <f t="shared" si="314"/>
        <v/>
      </c>
      <c r="R337" s="103" t="str" cm="1">
        <f t="array" ref="R337">IF(S337="","",INDEX(natjecanjeStaze_naziv,MATCH(S337,natjecanjeStaze_stazaId,0)))</f>
        <v/>
      </c>
      <c r="S337" s="63" t="str">
        <f t="shared" si="315"/>
        <v/>
      </c>
      <c r="T337" s="57" t="s">
        <v>0</v>
      </c>
      <c r="U337" s="191" t="str">
        <f t="shared" si="316"/>
        <v/>
      </c>
      <c r="V337" s="57" t="s">
        <v>0</v>
      </c>
      <c r="W337" s="62" t="str">
        <f t="shared" si="340"/>
        <v/>
      </c>
      <c r="X337" s="86" t="str">
        <f t="shared" si="317"/>
        <v/>
      </c>
      <c r="Y337" s="36" t="str">
        <f t="shared" si="341"/>
        <v/>
      </c>
      <c r="Z337" s="79" t="str">
        <f>IF(Y337="","",MAX(Z$11:Z336)+1)</f>
        <v/>
      </c>
      <c r="AA337" s="57" t="s">
        <v>0</v>
      </c>
      <c r="AB337" s="149"/>
      <c r="AC337" s="57" t="s">
        <v>0</v>
      </c>
      <c r="AD337" s="23" t="str">
        <f t="shared" si="342"/>
        <v/>
      </c>
      <c r="AE337" s="57" t="s">
        <v>0</v>
      </c>
      <c r="AF337" s="191" t="str">
        <f t="shared" si="343"/>
        <v/>
      </c>
      <c r="AG337" s="57" t="s">
        <v>0</v>
      </c>
      <c r="AH337" s="62" t="str">
        <f t="shared" si="344"/>
        <v/>
      </c>
      <c r="AI337" s="36" t="str">
        <f t="shared" si="345"/>
        <v/>
      </c>
      <c r="AJ337" s="86" t="str">
        <f t="shared" si="318"/>
        <v/>
      </c>
      <c r="AK337" s="36" t="str" cm="1">
        <f t="array" ref="AK337">IF(AJ337="",""&amp;AI337,IF(AJ337="NEMA",AI337,INDEX(klub_naziv,MATCH(INDEX(klubAlias_klubId,AJ337),klub_id,0))))</f>
        <v/>
      </c>
      <c r="AL337" s="36" t="str" cm="1">
        <f t="array" ref="AL337">IFERROR(INDEX(registarNatjecatelji,CG337,4),"")</f>
        <v/>
      </c>
      <c r="AM337" s="105" t="str">
        <f t="shared" si="346"/>
        <v/>
      </c>
      <c r="AN337" s="79" t="str">
        <f t="shared" si="347"/>
        <v/>
      </c>
      <c r="AO337" s="57" t="s">
        <v>0</v>
      </c>
      <c r="AP337" s="95" t="str">
        <f>IF(AJ337&lt;&gt;"NEMA","",IF(IFERROR(MATCH(AI337,AI$11:AI336,0),0)&lt;&gt;0,"",AI337))</f>
        <v/>
      </c>
      <c r="AQ337" s="57" t="s">
        <v>0</v>
      </c>
      <c r="AR337" s="149"/>
      <c r="AS337" s="57" t="s">
        <v>0</v>
      </c>
      <c r="AT337" s="62" t="str">
        <f t="shared" si="348"/>
        <v/>
      </c>
      <c r="AU337" s="36" t="str">
        <f>IF(AT337="","",MAX(AU$11:AU336)+1)</f>
        <v/>
      </c>
      <c r="AV337" s="36" t="str">
        <f t="shared" si="349"/>
        <v/>
      </c>
      <c r="AW337" s="36" t="str">
        <f t="shared" si="350"/>
        <v/>
      </c>
      <c r="AX337" s="36" t="str">
        <f>IF(AR337="","",MAX(AX$11:AX336)+1)</f>
        <v/>
      </c>
      <c r="AY337" s="103" t="str">
        <f t="shared" si="351"/>
        <v/>
      </c>
      <c r="AZ337" s="79" t="str">
        <f t="shared" si="352"/>
        <v/>
      </c>
      <c r="BA337" s="57" t="s">
        <v>0</v>
      </c>
      <c r="BB337" s="23" t="str">
        <f t="shared" si="353"/>
        <v/>
      </c>
      <c r="BC337" s="57" t="s">
        <v>0</v>
      </c>
      <c r="BD337" s="191" t="str">
        <f t="shared" si="354"/>
        <v/>
      </c>
      <c r="BE337" s="57" t="s">
        <v>0</v>
      </c>
      <c r="BF337" s="68" t="str">
        <f t="shared" si="355"/>
        <v/>
      </c>
      <c r="BG337" s="102" t="str">
        <f t="shared" si="356"/>
        <v/>
      </c>
      <c r="BH337" s="238" t="str">
        <f t="shared" si="357"/>
        <v/>
      </c>
      <c r="BI337" s="239" t="str">
        <f t="shared" si="319"/>
        <v/>
      </c>
      <c r="BJ337" s="57" t="s">
        <v>0</v>
      </c>
      <c r="BK337" s="62" t="str">
        <f t="shared" si="358"/>
        <v/>
      </c>
      <c r="BL337" s="36" t="str">
        <f t="shared" si="359"/>
        <v/>
      </c>
      <c r="BM337" s="86" t="str">
        <f t="shared" si="320"/>
        <v/>
      </c>
      <c r="BN337" s="86" t="str">
        <f t="shared" si="321"/>
        <v/>
      </c>
      <c r="BO337" s="36" t="str">
        <f t="shared" si="322"/>
        <v/>
      </c>
      <c r="BP337" s="79" t="str">
        <f t="shared" si="323"/>
        <v/>
      </c>
      <c r="BQ337" s="57" t="s">
        <v>0</v>
      </c>
      <c r="BR337" s="95" t="str">
        <f t="shared" si="324"/>
        <v/>
      </c>
      <c r="BS337" s="57" t="s">
        <v>0</v>
      </c>
      <c r="BT337" s="23" t="str">
        <f>IF(OR(BB337&lt;&gt;"NEMA",BR337&lt;&gt;""),"","SELECT '"&amp;BA337&amp;"',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7" s="57" t="s">
        <v>0</v>
      </c>
      <c r="BV337" s="172"/>
      <c r="BW337" s="172"/>
      <c r="BX337" s="172"/>
      <c r="BY337" s="57" t="s">
        <v>0</v>
      </c>
      <c r="BZ337" s="62" t="str">
        <f t="shared" si="325"/>
        <v/>
      </c>
      <c r="CA337" s="63" t="str">
        <f t="shared" si="360"/>
        <v/>
      </c>
      <c r="CB337" s="57" t="s">
        <v>0</v>
      </c>
      <c r="CC337" s="62" t="str">
        <f t="shared" si="326"/>
        <v/>
      </c>
      <c r="CD337" s="63" t="str">
        <f t="shared" si="361"/>
        <v/>
      </c>
      <c r="CE337" s="57" t="s">
        <v>0</v>
      </c>
      <c r="CF337" s="62" t="str">
        <f t="shared" si="327"/>
        <v/>
      </c>
      <c r="CG337" s="63" t="str">
        <f t="shared" si="362"/>
        <v/>
      </c>
      <c r="CH337" s="57" t="s">
        <v>0</v>
      </c>
      <c r="CI337" s="68" t="str">
        <f t="shared" si="363"/>
        <v/>
      </c>
      <c r="CJ337" s="86" t="str" cm="1">
        <f t="array" ref="CJ337">IF(CI337="","",INDEX(imePrezime_id,CI337,0))</f>
        <v/>
      </c>
      <c r="CK337" s="63" t="str">
        <f t="shared" si="328"/>
        <v/>
      </c>
      <c r="CL337" s="57" t="s">
        <v>0</v>
      </c>
      <c r="CM337" s="23" t="str">
        <f t="shared" si="329"/>
        <v/>
      </c>
      <c r="CN337" s="57" t="s">
        <v>0</v>
      </c>
      <c r="CO337" s="149"/>
      <c r="CP337" s="57" t="s">
        <v>0</v>
      </c>
      <c r="CQ337" s="62" t="str">
        <f t="shared" si="330"/>
        <v/>
      </c>
      <c r="CR337" s="86" t="str">
        <f>IF(CO337="","",MAX(CR$11:CR336)+1)</f>
        <v/>
      </c>
      <c r="CS337" s="63" t="str">
        <f t="shared" si="331"/>
        <v/>
      </c>
      <c r="CT337" s="57" t="s">
        <v>0</v>
      </c>
      <c r="CU337" s="23" t="str">
        <f t="shared" si="364"/>
        <v/>
      </c>
      <c r="CV337" s="57" t="s">
        <v>0</v>
      </c>
      <c r="CW337" s="72" t="str">
        <f>IF(AND(CG337="NEMA",CK337=""),MAX(CW$11:CW336)+1,"")</f>
        <v/>
      </c>
      <c r="CX337" t="s">
        <v>0</v>
      </c>
      <c r="CY337" s="152" t="str">
        <f t="shared" si="332"/>
        <v/>
      </c>
      <c r="CZ337" t="s">
        <v>0</v>
      </c>
      <c r="DA337" s="62" t="str">
        <f t="shared" si="333"/>
        <v/>
      </c>
      <c r="DB337" s="79" t="str">
        <f t="shared" si="334"/>
        <v/>
      </c>
      <c r="DC337" t="s">
        <v>0</v>
      </c>
      <c r="DD337" s="23" t="str">
        <f t="shared" si="365"/>
        <v/>
      </c>
      <c r="DE337" s="57" t="s">
        <v>0</v>
      </c>
      <c r="DF337" s="95" t="str">
        <f t="shared" si="335"/>
        <v/>
      </c>
      <c r="DG337" s="57" t="s">
        <v>0</v>
      </c>
      <c r="DH337" s="68" t="str">
        <f>IF(BZ337="","",MAX(DH$11:DH336)+1)</f>
        <v/>
      </c>
      <c r="DI337" s="86" t="str">
        <f t="shared" si="336"/>
        <v/>
      </c>
      <c r="DJ337" s="86" t="str">
        <f t="shared" si="366"/>
        <v/>
      </c>
      <c r="DK337" s="86" t="str">
        <f t="shared" si="337"/>
        <v/>
      </c>
      <c r="DL337" s="86" t="str">
        <f t="shared" si="338"/>
        <v/>
      </c>
      <c r="DM337" s="86" t="str">
        <f t="shared" si="339"/>
        <v/>
      </c>
      <c r="DN337" s="86" t="str">
        <f t="shared" si="367"/>
        <v/>
      </c>
      <c r="DO337" s="86"/>
      <c r="DP337" s="86"/>
      <c r="DQ337" s="86"/>
      <c r="DR337" s="63" t="e">
        <f>IF(#REF!="","",#REF!)</f>
        <v>#REF!</v>
      </c>
      <c r="DS337" s="57" t="s">
        <v>0</v>
      </c>
    </row>
    <row r="338" spans="1:123" x14ac:dyDescent="0.25">
      <c r="A338" t="s">
        <v>0</v>
      </c>
      <c r="B338" s="62" t="str">
        <f>IF(csv!E329="","",csv!S329)</f>
        <v/>
      </c>
      <c r="C338" s="36" t="s">
        <v>0</v>
      </c>
      <c r="D338" s="36" t="str">
        <f>IF(csv!E329="","",csv!E329)</f>
        <v/>
      </c>
      <c r="E338" s="36" t="str">
        <f>IF(csv!D329="","",csv!D329)</f>
        <v/>
      </c>
      <c r="F338" s="36" t="s">
        <v>0</v>
      </c>
      <c r="G338" s="86" t="str">
        <f>IF(csv!L329="","",csv!L329)</f>
        <v/>
      </c>
      <c r="H338" s="86" t="str">
        <f>IF(csv!M329="","",csv!M329)</f>
        <v/>
      </c>
      <c r="I338" s="36" t="s">
        <v>0</v>
      </c>
      <c r="J338" s="36" t="str">
        <f>IF(csv!O329="","",csv!O329)</f>
        <v/>
      </c>
      <c r="K338" s="36" t="str">
        <f>IF(csv!P329="","",csv!P329)</f>
        <v/>
      </c>
      <c r="L338" s="36" t="s">
        <v>0</v>
      </c>
      <c r="M338" s="79" t="str">
        <f>IF(csv!Q329="","",csv!Q329)</f>
        <v/>
      </c>
      <c r="N338" s="57" t="s">
        <v>0</v>
      </c>
      <c r="O338" s="62" t="str">
        <f>IF(csv!E329="","",csv!S329)</f>
        <v/>
      </c>
      <c r="P338" s="86" t="str">
        <f>IF(O338="","",IF(COUNTIF(O$11:O337,O338)=0,P337+1,P337))</f>
        <v/>
      </c>
      <c r="Q338" s="102" t="str">
        <f t="shared" si="314"/>
        <v/>
      </c>
      <c r="R338" s="103" t="str" cm="1">
        <f t="array" ref="R338">IF(S338="","",INDEX(natjecanjeStaze_naziv,MATCH(S338,natjecanjeStaze_stazaId,0)))</f>
        <v/>
      </c>
      <c r="S338" s="63" t="str">
        <f t="shared" si="315"/>
        <v/>
      </c>
      <c r="T338" s="57" t="s">
        <v>0</v>
      </c>
      <c r="U338" s="191" t="str">
        <f t="shared" si="316"/>
        <v/>
      </c>
      <c r="V338" s="57" t="s">
        <v>0</v>
      </c>
      <c r="W338" s="62" t="str">
        <f t="shared" si="340"/>
        <v/>
      </c>
      <c r="X338" s="86" t="str">
        <f t="shared" si="317"/>
        <v/>
      </c>
      <c r="Y338" s="36" t="str">
        <f t="shared" si="341"/>
        <v/>
      </c>
      <c r="Z338" s="79" t="str">
        <f>IF(Y338="","",MAX(Z$11:Z337)+1)</f>
        <v/>
      </c>
      <c r="AA338" s="57" t="s">
        <v>0</v>
      </c>
      <c r="AB338" s="149"/>
      <c r="AC338" s="57" t="s">
        <v>0</v>
      </c>
      <c r="AD338" s="23" t="str">
        <f t="shared" si="342"/>
        <v/>
      </c>
      <c r="AE338" s="57" t="s">
        <v>0</v>
      </c>
      <c r="AF338" s="191" t="str">
        <f t="shared" si="343"/>
        <v/>
      </c>
      <c r="AG338" s="57" t="s">
        <v>0</v>
      </c>
      <c r="AH338" s="62" t="str">
        <f t="shared" si="344"/>
        <v/>
      </c>
      <c r="AI338" s="36" t="str">
        <f t="shared" si="345"/>
        <v/>
      </c>
      <c r="AJ338" s="86" t="str">
        <f t="shared" si="318"/>
        <v/>
      </c>
      <c r="AK338" s="36" t="str" cm="1">
        <f t="array" ref="AK338">IF(AJ338="",""&amp;AI338,IF(AJ338="NEMA",AI338,INDEX(klub_naziv,MATCH(INDEX(klubAlias_klubId,AJ338),klub_id,0))))</f>
        <v/>
      </c>
      <c r="AL338" s="36" t="str" cm="1">
        <f t="array" ref="AL338">IFERROR(INDEX(registarNatjecatelji,CG338,4),"")</f>
        <v/>
      </c>
      <c r="AM338" s="105" t="str">
        <f t="shared" si="346"/>
        <v/>
      </c>
      <c r="AN338" s="79" t="str">
        <f t="shared" si="347"/>
        <v/>
      </c>
      <c r="AO338" s="57" t="s">
        <v>0</v>
      </c>
      <c r="AP338" s="95" t="str">
        <f>IF(AJ338&lt;&gt;"NEMA","",IF(IFERROR(MATCH(AI338,AI$11:AI337,0),0)&lt;&gt;0,"",AI338))</f>
        <v/>
      </c>
      <c r="AQ338" s="57" t="s">
        <v>0</v>
      </c>
      <c r="AR338" s="149"/>
      <c r="AS338" s="57" t="s">
        <v>0</v>
      </c>
      <c r="AT338" s="62" t="str">
        <f t="shared" si="348"/>
        <v/>
      </c>
      <c r="AU338" s="36" t="str">
        <f>IF(AT338="","",MAX(AU$11:AU337)+1)</f>
        <v/>
      </c>
      <c r="AV338" s="36" t="str">
        <f t="shared" si="349"/>
        <v/>
      </c>
      <c r="AW338" s="36" t="str">
        <f t="shared" si="350"/>
        <v/>
      </c>
      <c r="AX338" s="36" t="str">
        <f>IF(AR338="","",MAX(AX$11:AX337)+1)</f>
        <v/>
      </c>
      <c r="AY338" s="103" t="str">
        <f t="shared" si="351"/>
        <v/>
      </c>
      <c r="AZ338" s="79" t="str">
        <f t="shared" si="352"/>
        <v/>
      </c>
      <c r="BA338" s="57" t="s">
        <v>0</v>
      </c>
      <c r="BB338" s="23" t="str">
        <f t="shared" si="353"/>
        <v/>
      </c>
      <c r="BC338" s="57" t="s">
        <v>0</v>
      </c>
      <c r="BD338" s="191" t="str">
        <f t="shared" si="354"/>
        <v/>
      </c>
      <c r="BE338" s="57" t="s">
        <v>0</v>
      </c>
      <c r="BF338" s="68" t="str">
        <f t="shared" si="355"/>
        <v/>
      </c>
      <c r="BG338" s="102" t="str">
        <f t="shared" si="356"/>
        <v/>
      </c>
      <c r="BH338" s="238" t="str">
        <f t="shared" si="357"/>
        <v/>
      </c>
      <c r="BI338" s="239" t="str">
        <f t="shared" si="319"/>
        <v/>
      </c>
      <c r="BJ338" s="57" t="s">
        <v>0</v>
      </c>
      <c r="BK338" s="62" t="str">
        <f t="shared" si="358"/>
        <v/>
      </c>
      <c r="BL338" s="36" t="str">
        <f t="shared" si="359"/>
        <v/>
      </c>
      <c r="BM338" s="86" t="str">
        <f t="shared" si="320"/>
        <v/>
      </c>
      <c r="BN338" s="86" t="str">
        <f t="shared" si="321"/>
        <v/>
      </c>
      <c r="BO338" s="36" t="str">
        <f t="shared" si="322"/>
        <v/>
      </c>
      <c r="BP338" s="79" t="str">
        <f t="shared" si="323"/>
        <v/>
      </c>
      <c r="BQ338" s="57" t="s">
        <v>0</v>
      </c>
      <c r="BR338" s="95" t="str">
        <f t="shared" si="324"/>
        <v/>
      </c>
      <c r="BS338" s="57" t="s">
        <v>0</v>
      </c>
      <c r="BT338" s="23" t="str">
        <f>IF(OR(BB338&lt;&gt;"NEMA",BR338&lt;&gt;""),"","SELECT '"&amp;BA338&amp;"',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8" s="57" t="s">
        <v>0</v>
      </c>
      <c r="BV338" s="172"/>
      <c r="BW338" s="172"/>
      <c r="BX338" s="172"/>
      <c r="BY338" s="57" t="s">
        <v>0</v>
      </c>
      <c r="BZ338" s="62" t="str">
        <f t="shared" si="325"/>
        <v/>
      </c>
      <c r="CA338" s="63" t="str">
        <f t="shared" si="360"/>
        <v/>
      </c>
      <c r="CB338" s="57" t="s">
        <v>0</v>
      </c>
      <c r="CC338" s="62" t="str">
        <f t="shared" si="326"/>
        <v/>
      </c>
      <c r="CD338" s="63" t="str">
        <f t="shared" si="361"/>
        <v/>
      </c>
      <c r="CE338" s="57" t="s">
        <v>0</v>
      </c>
      <c r="CF338" s="62" t="str">
        <f t="shared" si="327"/>
        <v/>
      </c>
      <c r="CG338" s="63" t="str">
        <f t="shared" si="362"/>
        <v/>
      </c>
      <c r="CH338" s="57" t="s">
        <v>0</v>
      </c>
      <c r="CI338" s="68" t="str">
        <f t="shared" si="363"/>
        <v/>
      </c>
      <c r="CJ338" s="86" t="str" cm="1">
        <f t="array" ref="CJ338">IF(CI338="","",INDEX(imePrezime_id,CI338,0))</f>
        <v/>
      </c>
      <c r="CK338" s="63" t="str">
        <f t="shared" si="328"/>
        <v/>
      </c>
      <c r="CL338" s="57" t="s">
        <v>0</v>
      </c>
      <c r="CM338" s="23" t="str">
        <f t="shared" si="329"/>
        <v/>
      </c>
      <c r="CN338" s="57" t="s">
        <v>0</v>
      </c>
      <c r="CO338" s="149"/>
      <c r="CP338" s="57" t="s">
        <v>0</v>
      </c>
      <c r="CQ338" s="62" t="str">
        <f t="shared" si="330"/>
        <v/>
      </c>
      <c r="CR338" s="86" t="str">
        <f>IF(CO338="","",MAX(CR$11:CR337)+1)</f>
        <v/>
      </c>
      <c r="CS338" s="63" t="str">
        <f t="shared" si="331"/>
        <v/>
      </c>
      <c r="CT338" s="57" t="s">
        <v>0</v>
      </c>
      <c r="CU338" s="23" t="str">
        <f t="shared" si="364"/>
        <v/>
      </c>
      <c r="CV338" s="57" t="s">
        <v>0</v>
      </c>
      <c r="CW338" s="72" t="str">
        <f>IF(AND(CG338="NEMA",CK338=""),MAX(CW$11:CW337)+1,"")</f>
        <v/>
      </c>
      <c r="CX338" t="s">
        <v>0</v>
      </c>
      <c r="CY338" s="152" t="str">
        <f t="shared" si="332"/>
        <v/>
      </c>
      <c r="CZ338" t="s">
        <v>0</v>
      </c>
      <c r="DA338" s="62" t="str">
        <f t="shared" si="333"/>
        <v/>
      </c>
      <c r="DB338" s="79" t="str">
        <f t="shared" si="334"/>
        <v/>
      </c>
      <c r="DC338" t="s">
        <v>0</v>
      </c>
      <c r="DD338" s="23" t="str">
        <f t="shared" si="365"/>
        <v/>
      </c>
      <c r="DE338" s="57" t="s">
        <v>0</v>
      </c>
      <c r="DF338" s="95" t="str">
        <f t="shared" si="335"/>
        <v/>
      </c>
      <c r="DG338" s="57" t="s">
        <v>0</v>
      </c>
      <c r="DH338" s="68" t="str">
        <f>IF(BZ338="","",MAX(DH$11:DH337)+1)</f>
        <v/>
      </c>
      <c r="DI338" s="86" t="str">
        <f t="shared" si="336"/>
        <v/>
      </c>
      <c r="DJ338" s="86" t="str">
        <f t="shared" si="366"/>
        <v/>
      </c>
      <c r="DK338" s="86" t="str">
        <f t="shared" si="337"/>
        <v/>
      </c>
      <c r="DL338" s="86" t="str">
        <f t="shared" si="338"/>
        <v/>
      </c>
      <c r="DM338" s="86" t="str">
        <f t="shared" si="339"/>
        <v/>
      </c>
      <c r="DN338" s="86" t="str">
        <f t="shared" si="367"/>
        <v/>
      </c>
      <c r="DO338" s="86"/>
      <c r="DP338" s="86"/>
      <c r="DQ338" s="86"/>
      <c r="DR338" s="63" t="e">
        <f>IF(#REF!="","",#REF!)</f>
        <v>#REF!</v>
      </c>
      <c r="DS338" s="57" t="s">
        <v>0</v>
      </c>
    </row>
    <row r="339" spans="1:123" x14ac:dyDescent="0.25">
      <c r="A339" t="s">
        <v>0</v>
      </c>
      <c r="B339" s="62" t="str">
        <f>IF(csv!E330="","",csv!S330)</f>
        <v/>
      </c>
      <c r="C339" s="36" t="s">
        <v>0</v>
      </c>
      <c r="D339" s="36" t="str">
        <f>IF(csv!E330="","",csv!E330)</f>
        <v/>
      </c>
      <c r="E339" s="36" t="str">
        <f>IF(csv!D330="","",csv!D330)</f>
        <v/>
      </c>
      <c r="F339" s="36" t="s">
        <v>0</v>
      </c>
      <c r="G339" s="86" t="str">
        <f>IF(csv!L330="","",csv!L330)</f>
        <v/>
      </c>
      <c r="H339" s="86" t="str">
        <f>IF(csv!M330="","",csv!M330)</f>
        <v/>
      </c>
      <c r="I339" s="36" t="s">
        <v>0</v>
      </c>
      <c r="J339" s="36" t="str">
        <f>IF(csv!O330="","",csv!O330)</f>
        <v/>
      </c>
      <c r="K339" s="36" t="str">
        <f>IF(csv!P330="","",csv!P330)</f>
        <v/>
      </c>
      <c r="L339" s="36" t="s">
        <v>0</v>
      </c>
      <c r="M339" s="79" t="str">
        <f>IF(csv!Q330="","",csv!Q330)</f>
        <v/>
      </c>
      <c r="N339" s="57" t="s">
        <v>0</v>
      </c>
      <c r="O339" s="62" t="str">
        <f>IF(csv!E330="","",csv!S330)</f>
        <v/>
      </c>
      <c r="P339" s="86" t="str">
        <f>IF(O339="","",IF(COUNTIF(O$11:O338,O339)=0,P338+1,P338))</f>
        <v/>
      </c>
      <c r="Q339" s="102" t="str">
        <f t="shared" si="314"/>
        <v/>
      </c>
      <c r="R339" s="103" t="str" cm="1">
        <f t="array" ref="R339">IF(S339="","",INDEX(natjecanjeStaze_naziv,MATCH(S339,natjecanjeStaze_stazaId,0)))</f>
        <v/>
      </c>
      <c r="S339" s="63" t="str">
        <f t="shared" si="315"/>
        <v/>
      </c>
      <c r="T339" s="57" t="s">
        <v>0</v>
      </c>
      <c r="U339" s="191" t="str">
        <f t="shared" si="316"/>
        <v/>
      </c>
      <c r="V339" s="57" t="s">
        <v>0</v>
      </c>
      <c r="W339" s="62" t="str">
        <f t="shared" si="340"/>
        <v/>
      </c>
      <c r="X339" s="86" t="str">
        <f t="shared" si="317"/>
        <v/>
      </c>
      <c r="Y339" s="36" t="str">
        <f t="shared" si="341"/>
        <v/>
      </c>
      <c r="Z339" s="79" t="str">
        <f>IF(Y339="","",MAX(Z$11:Z338)+1)</f>
        <v/>
      </c>
      <c r="AA339" s="57" t="s">
        <v>0</v>
      </c>
      <c r="AB339" s="149"/>
      <c r="AC339" s="57" t="s">
        <v>0</v>
      </c>
      <c r="AD339" s="23" t="str">
        <f t="shared" si="342"/>
        <v/>
      </c>
      <c r="AE339" s="57" t="s">
        <v>0</v>
      </c>
      <c r="AF339" s="191" t="str">
        <f t="shared" si="343"/>
        <v/>
      </c>
      <c r="AG339" s="57" t="s">
        <v>0</v>
      </c>
      <c r="AH339" s="62" t="str">
        <f t="shared" si="344"/>
        <v/>
      </c>
      <c r="AI339" s="36" t="str">
        <f t="shared" si="345"/>
        <v/>
      </c>
      <c r="AJ339" s="86" t="str">
        <f t="shared" si="318"/>
        <v/>
      </c>
      <c r="AK339" s="36" t="str" cm="1">
        <f t="array" ref="AK339">IF(AJ339="",""&amp;AI339,IF(AJ339="NEMA",AI339,INDEX(klub_naziv,MATCH(INDEX(klubAlias_klubId,AJ339),klub_id,0))))</f>
        <v/>
      </c>
      <c r="AL339" s="36" t="str" cm="1">
        <f t="array" ref="AL339">IFERROR(INDEX(registarNatjecatelji,CG339,4),"")</f>
        <v/>
      </c>
      <c r="AM339" s="105" t="str">
        <f t="shared" si="346"/>
        <v/>
      </c>
      <c r="AN339" s="79" t="str">
        <f t="shared" si="347"/>
        <v/>
      </c>
      <c r="AO339" s="57" t="s">
        <v>0</v>
      </c>
      <c r="AP339" s="95" t="str">
        <f>IF(AJ339&lt;&gt;"NEMA","",IF(IFERROR(MATCH(AI339,AI$11:AI338,0),0)&lt;&gt;0,"",AI339))</f>
        <v/>
      </c>
      <c r="AQ339" s="57" t="s">
        <v>0</v>
      </c>
      <c r="AR339" s="149"/>
      <c r="AS339" s="57" t="s">
        <v>0</v>
      </c>
      <c r="AT339" s="62" t="str">
        <f t="shared" si="348"/>
        <v/>
      </c>
      <c r="AU339" s="36" t="str">
        <f>IF(AT339="","",MAX(AU$11:AU338)+1)</f>
        <v/>
      </c>
      <c r="AV339" s="36" t="str">
        <f t="shared" si="349"/>
        <v/>
      </c>
      <c r="AW339" s="36" t="str">
        <f t="shared" si="350"/>
        <v/>
      </c>
      <c r="AX339" s="36" t="str">
        <f>IF(AR339="","",MAX(AX$11:AX338)+1)</f>
        <v/>
      </c>
      <c r="AY339" s="103" t="str">
        <f t="shared" si="351"/>
        <v/>
      </c>
      <c r="AZ339" s="79" t="str">
        <f t="shared" si="352"/>
        <v/>
      </c>
      <c r="BA339" s="57" t="s">
        <v>0</v>
      </c>
      <c r="BB339" s="23" t="str">
        <f t="shared" si="353"/>
        <v/>
      </c>
      <c r="BC339" s="57" t="s">
        <v>0</v>
      </c>
      <c r="BD339" s="191" t="str">
        <f t="shared" si="354"/>
        <v/>
      </c>
      <c r="BE339" s="57" t="s">
        <v>0</v>
      </c>
      <c r="BF339" s="68" t="str">
        <f t="shared" si="355"/>
        <v/>
      </c>
      <c r="BG339" s="102" t="str">
        <f t="shared" si="356"/>
        <v/>
      </c>
      <c r="BH339" s="238" t="str">
        <f t="shared" si="357"/>
        <v/>
      </c>
      <c r="BI339" s="239" t="str">
        <f t="shared" si="319"/>
        <v/>
      </c>
      <c r="BJ339" s="57" t="s">
        <v>0</v>
      </c>
      <c r="BK339" s="62" t="str">
        <f t="shared" si="358"/>
        <v/>
      </c>
      <c r="BL339" s="36" t="str">
        <f t="shared" si="359"/>
        <v/>
      </c>
      <c r="BM339" s="86" t="str">
        <f t="shared" si="320"/>
        <v/>
      </c>
      <c r="BN339" s="86" t="str">
        <f t="shared" si="321"/>
        <v/>
      </c>
      <c r="BO339" s="36" t="str">
        <f t="shared" si="322"/>
        <v/>
      </c>
      <c r="BP339" s="79" t="str">
        <f t="shared" si="323"/>
        <v/>
      </c>
      <c r="BQ339" s="57" t="s">
        <v>0</v>
      </c>
      <c r="BR339" s="95" t="str">
        <f t="shared" si="324"/>
        <v/>
      </c>
      <c r="BS339" s="57" t="s">
        <v>0</v>
      </c>
      <c r="BT339" s="23" t="str">
        <f>IF(OR(BB339&lt;&gt;"NEMA",BR339&lt;&gt;""),"","SELECT '"&amp;BA339&amp;"',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39" s="57" t="s">
        <v>0</v>
      </c>
      <c r="BV339" s="172"/>
      <c r="BW339" s="172"/>
      <c r="BX339" s="172"/>
      <c r="BY339" s="57" t="s">
        <v>0</v>
      </c>
      <c r="BZ339" s="62" t="str">
        <f t="shared" si="325"/>
        <v/>
      </c>
      <c r="CA339" s="63" t="str">
        <f t="shared" si="360"/>
        <v/>
      </c>
      <c r="CB339" s="57" t="s">
        <v>0</v>
      </c>
      <c r="CC339" s="62" t="str">
        <f t="shared" si="326"/>
        <v/>
      </c>
      <c r="CD339" s="63" t="str">
        <f t="shared" si="361"/>
        <v/>
      </c>
      <c r="CE339" s="57" t="s">
        <v>0</v>
      </c>
      <c r="CF339" s="62" t="str">
        <f t="shared" si="327"/>
        <v/>
      </c>
      <c r="CG339" s="63" t="str">
        <f t="shared" si="362"/>
        <v/>
      </c>
      <c r="CH339" s="57" t="s">
        <v>0</v>
      </c>
      <c r="CI339" s="68" t="str">
        <f t="shared" si="363"/>
        <v/>
      </c>
      <c r="CJ339" s="86" t="str" cm="1">
        <f t="array" ref="CJ339">IF(CI339="","",INDEX(imePrezime_id,CI339,0))</f>
        <v/>
      </c>
      <c r="CK339" s="63" t="str">
        <f t="shared" si="328"/>
        <v/>
      </c>
      <c r="CL339" s="57" t="s">
        <v>0</v>
      </c>
      <c r="CM339" s="23" t="str">
        <f t="shared" si="329"/>
        <v/>
      </c>
      <c r="CN339" s="57" t="s">
        <v>0</v>
      </c>
      <c r="CO339" s="149"/>
      <c r="CP339" s="57" t="s">
        <v>0</v>
      </c>
      <c r="CQ339" s="62" t="str">
        <f t="shared" si="330"/>
        <v/>
      </c>
      <c r="CR339" s="86" t="str">
        <f>IF(CO339="","",MAX(CR$11:CR338)+1)</f>
        <v/>
      </c>
      <c r="CS339" s="63" t="str">
        <f t="shared" si="331"/>
        <v/>
      </c>
      <c r="CT339" s="57" t="s">
        <v>0</v>
      </c>
      <c r="CU339" s="23" t="str">
        <f t="shared" si="364"/>
        <v/>
      </c>
      <c r="CV339" s="57" t="s">
        <v>0</v>
      </c>
      <c r="CW339" s="72" t="str">
        <f>IF(AND(CG339="NEMA",CK339=""),MAX(CW$11:CW338)+1,"")</f>
        <v/>
      </c>
      <c r="CX339" t="s">
        <v>0</v>
      </c>
      <c r="CY339" s="152" t="str">
        <f t="shared" si="332"/>
        <v/>
      </c>
      <c r="CZ339" t="s">
        <v>0</v>
      </c>
      <c r="DA339" s="62" t="str">
        <f t="shared" si="333"/>
        <v/>
      </c>
      <c r="DB339" s="79" t="str">
        <f t="shared" si="334"/>
        <v/>
      </c>
      <c r="DC339" t="s">
        <v>0</v>
      </c>
      <c r="DD339" s="23" t="str">
        <f t="shared" si="365"/>
        <v/>
      </c>
      <c r="DE339" s="57" t="s">
        <v>0</v>
      </c>
      <c r="DF339" s="95" t="str">
        <f t="shared" si="335"/>
        <v/>
      </c>
      <c r="DG339" s="57" t="s">
        <v>0</v>
      </c>
      <c r="DH339" s="68" t="str">
        <f>IF(BZ339="","",MAX(DH$11:DH338)+1)</f>
        <v/>
      </c>
      <c r="DI339" s="86" t="str">
        <f t="shared" si="336"/>
        <v/>
      </c>
      <c r="DJ339" s="86" t="str">
        <f t="shared" si="366"/>
        <v/>
      </c>
      <c r="DK339" s="86" t="str">
        <f t="shared" si="337"/>
        <v/>
      </c>
      <c r="DL339" s="86" t="str">
        <f t="shared" si="338"/>
        <v/>
      </c>
      <c r="DM339" s="86" t="str">
        <f t="shared" si="339"/>
        <v/>
      </c>
      <c r="DN339" s="86" t="str">
        <f t="shared" si="367"/>
        <v/>
      </c>
      <c r="DO339" s="86"/>
      <c r="DP339" s="86"/>
      <c r="DQ339" s="86"/>
      <c r="DR339" s="63" t="e">
        <f>IF(#REF!="","",#REF!)</f>
        <v>#REF!</v>
      </c>
      <c r="DS339" s="57" t="s">
        <v>0</v>
      </c>
    </row>
    <row r="340" spans="1:123" x14ac:dyDescent="0.25">
      <c r="A340" t="s">
        <v>0</v>
      </c>
      <c r="B340" s="62" t="str">
        <f>IF(csv!E331="","",csv!S331)</f>
        <v/>
      </c>
      <c r="C340" s="36" t="s">
        <v>0</v>
      </c>
      <c r="D340" s="36" t="str">
        <f>IF(csv!E331="","",csv!E331)</f>
        <v/>
      </c>
      <c r="E340" s="36" t="str">
        <f>IF(csv!D331="","",csv!D331)</f>
        <v/>
      </c>
      <c r="F340" s="36" t="s">
        <v>0</v>
      </c>
      <c r="G340" s="86" t="str">
        <f>IF(csv!L331="","",csv!L331)</f>
        <v/>
      </c>
      <c r="H340" s="86" t="str">
        <f>IF(csv!M331="","",csv!M331)</f>
        <v/>
      </c>
      <c r="I340" s="36" t="s">
        <v>0</v>
      </c>
      <c r="J340" s="36" t="str">
        <f>IF(csv!O331="","",csv!O331)</f>
        <v/>
      </c>
      <c r="K340" s="36" t="str">
        <f>IF(csv!P331="","",csv!P331)</f>
        <v/>
      </c>
      <c r="L340" s="36" t="s">
        <v>0</v>
      </c>
      <c r="M340" s="79" t="str">
        <f>IF(csv!Q331="","",csv!Q331)</f>
        <v/>
      </c>
      <c r="N340" s="57" t="s">
        <v>0</v>
      </c>
      <c r="O340" s="62" t="str">
        <f>IF(csv!E331="","",csv!S331)</f>
        <v/>
      </c>
      <c r="P340" s="86" t="str">
        <f>IF(O340="","",IF(COUNTIF(O$11:O339,O340)=0,P339+1,P339))</f>
        <v/>
      </c>
      <c r="Q340" s="102" t="str">
        <f t="shared" si="314"/>
        <v/>
      </c>
      <c r="R340" s="103" t="str" cm="1">
        <f t="array" ref="R340">IF(S340="","",INDEX(natjecanjeStaze_naziv,MATCH(S340,natjecanjeStaze_stazaId,0)))</f>
        <v/>
      </c>
      <c r="S340" s="63" t="str">
        <f t="shared" si="315"/>
        <v/>
      </c>
      <c r="T340" s="57" t="s">
        <v>0</v>
      </c>
      <c r="U340" s="191" t="str">
        <f t="shared" si="316"/>
        <v/>
      </c>
      <c r="V340" s="57" t="s">
        <v>0</v>
      </c>
      <c r="W340" s="62" t="str">
        <f t="shared" si="340"/>
        <v/>
      </c>
      <c r="X340" s="86" t="str">
        <f t="shared" si="317"/>
        <v/>
      </c>
      <c r="Y340" s="36" t="str">
        <f t="shared" si="341"/>
        <v/>
      </c>
      <c r="Z340" s="79" t="str">
        <f>IF(Y340="","",MAX(Z$11:Z339)+1)</f>
        <v/>
      </c>
      <c r="AA340" s="57" t="s">
        <v>0</v>
      </c>
      <c r="AB340" s="149"/>
      <c r="AC340" s="57" t="s">
        <v>0</v>
      </c>
      <c r="AD340" s="23" t="str">
        <f t="shared" si="342"/>
        <v/>
      </c>
      <c r="AE340" s="57" t="s">
        <v>0</v>
      </c>
      <c r="AF340" s="191" t="str">
        <f t="shared" si="343"/>
        <v/>
      </c>
      <c r="AG340" s="57" t="s">
        <v>0</v>
      </c>
      <c r="AH340" s="62" t="str">
        <f t="shared" si="344"/>
        <v/>
      </c>
      <c r="AI340" s="36" t="str">
        <f t="shared" si="345"/>
        <v/>
      </c>
      <c r="AJ340" s="86" t="str">
        <f t="shared" si="318"/>
        <v/>
      </c>
      <c r="AK340" s="36" t="str" cm="1">
        <f t="array" ref="AK340">IF(AJ340="",""&amp;AI340,IF(AJ340="NEMA",AI340,INDEX(klub_naziv,MATCH(INDEX(klubAlias_klubId,AJ340),klub_id,0))))</f>
        <v/>
      </c>
      <c r="AL340" s="36" t="str" cm="1">
        <f t="array" ref="AL340">IFERROR(INDEX(registarNatjecatelji,CG340,4),"")</f>
        <v/>
      </c>
      <c r="AM340" s="105" t="str">
        <f t="shared" si="346"/>
        <v/>
      </c>
      <c r="AN340" s="79" t="str">
        <f t="shared" si="347"/>
        <v/>
      </c>
      <c r="AO340" s="57" t="s">
        <v>0</v>
      </c>
      <c r="AP340" s="95" t="str">
        <f>IF(AJ340&lt;&gt;"NEMA","",IF(IFERROR(MATCH(AI340,AI$11:AI339,0),0)&lt;&gt;0,"",AI340))</f>
        <v/>
      </c>
      <c r="AQ340" s="57" t="s">
        <v>0</v>
      </c>
      <c r="AR340" s="149"/>
      <c r="AS340" s="57" t="s">
        <v>0</v>
      </c>
      <c r="AT340" s="62" t="str">
        <f t="shared" si="348"/>
        <v/>
      </c>
      <c r="AU340" s="36" t="str">
        <f>IF(AT340="","",MAX(AU$11:AU339)+1)</f>
        <v/>
      </c>
      <c r="AV340" s="36" t="str">
        <f t="shared" si="349"/>
        <v/>
      </c>
      <c r="AW340" s="36" t="str">
        <f t="shared" si="350"/>
        <v/>
      </c>
      <c r="AX340" s="36" t="str">
        <f>IF(AR340="","",MAX(AX$11:AX339)+1)</f>
        <v/>
      </c>
      <c r="AY340" s="103" t="str">
        <f t="shared" si="351"/>
        <v/>
      </c>
      <c r="AZ340" s="79" t="str">
        <f t="shared" si="352"/>
        <v/>
      </c>
      <c r="BA340" s="57" t="s">
        <v>0</v>
      </c>
      <c r="BB340" s="23" t="str">
        <f t="shared" si="353"/>
        <v/>
      </c>
      <c r="BC340" s="57" t="s">
        <v>0</v>
      </c>
      <c r="BD340" s="191" t="str">
        <f t="shared" si="354"/>
        <v/>
      </c>
      <c r="BE340" s="57" t="s">
        <v>0</v>
      </c>
      <c r="BF340" s="68" t="str">
        <f t="shared" si="355"/>
        <v/>
      </c>
      <c r="BG340" s="102" t="str">
        <f t="shared" si="356"/>
        <v/>
      </c>
      <c r="BH340" s="238" t="str">
        <f t="shared" si="357"/>
        <v/>
      </c>
      <c r="BI340" s="239" t="str">
        <f t="shared" si="319"/>
        <v/>
      </c>
      <c r="BJ340" s="57" t="s">
        <v>0</v>
      </c>
      <c r="BK340" s="62" t="str">
        <f t="shared" si="358"/>
        <v/>
      </c>
      <c r="BL340" s="36" t="str">
        <f t="shared" si="359"/>
        <v/>
      </c>
      <c r="BM340" s="86" t="str">
        <f t="shared" si="320"/>
        <v/>
      </c>
      <c r="BN340" s="86" t="str">
        <f t="shared" si="321"/>
        <v/>
      </c>
      <c r="BO340" s="36" t="str">
        <f t="shared" si="322"/>
        <v/>
      </c>
      <c r="BP340" s="79" t="str">
        <f t="shared" si="323"/>
        <v/>
      </c>
      <c r="BQ340" s="57" t="s">
        <v>0</v>
      </c>
      <c r="BR340" s="95" t="str">
        <f t="shared" si="324"/>
        <v/>
      </c>
      <c r="BS340" s="57" t="s">
        <v>0</v>
      </c>
      <c r="BT340" s="23" t="str">
        <f>IF(OR(BB340&lt;&gt;"NEMA",BR340&lt;&gt;""),"","SELECT '"&amp;BA340&amp;"',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0" s="57" t="s">
        <v>0</v>
      </c>
      <c r="BV340" s="172"/>
      <c r="BW340" s="172"/>
      <c r="BX340" s="172"/>
      <c r="BY340" s="57" t="s">
        <v>0</v>
      </c>
      <c r="BZ340" s="62" t="str">
        <f t="shared" si="325"/>
        <v/>
      </c>
      <c r="CA340" s="63" t="str">
        <f t="shared" si="360"/>
        <v/>
      </c>
      <c r="CB340" s="57" t="s">
        <v>0</v>
      </c>
      <c r="CC340" s="62" t="str">
        <f t="shared" si="326"/>
        <v/>
      </c>
      <c r="CD340" s="63" t="str">
        <f t="shared" si="361"/>
        <v/>
      </c>
      <c r="CE340" s="57" t="s">
        <v>0</v>
      </c>
      <c r="CF340" s="62" t="str">
        <f t="shared" si="327"/>
        <v/>
      </c>
      <c r="CG340" s="63" t="str">
        <f t="shared" si="362"/>
        <v/>
      </c>
      <c r="CH340" s="57" t="s">
        <v>0</v>
      </c>
      <c r="CI340" s="68" t="str">
        <f t="shared" si="363"/>
        <v/>
      </c>
      <c r="CJ340" s="86" t="str" cm="1">
        <f t="array" ref="CJ340">IF(CI340="","",INDEX(imePrezime_id,CI340,0))</f>
        <v/>
      </c>
      <c r="CK340" s="63" t="str">
        <f t="shared" si="328"/>
        <v/>
      </c>
      <c r="CL340" s="57" t="s">
        <v>0</v>
      </c>
      <c r="CM340" s="23" t="str">
        <f t="shared" si="329"/>
        <v/>
      </c>
      <c r="CN340" s="57" t="s">
        <v>0</v>
      </c>
      <c r="CO340" s="149"/>
      <c r="CP340" s="57" t="s">
        <v>0</v>
      </c>
      <c r="CQ340" s="62" t="str">
        <f t="shared" si="330"/>
        <v/>
      </c>
      <c r="CR340" s="86" t="str">
        <f>IF(CO340="","",MAX(CR$11:CR339)+1)</f>
        <v/>
      </c>
      <c r="CS340" s="63" t="str">
        <f t="shared" si="331"/>
        <v/>
      </c>
      <c r="CT340" s="57" t="s">
        <v>0</v>
      </c>
      <c r="CU340" s="23" t="str">
        <f t="shared" si="364"/>
        <v/>
      </c>
      <c r="CV340" s="57" t="s">
        <v>0</v>
      </c>
      <c r="CW340" s="72" t="str">
        <f>IF(AND(CG340="NEMA",CK340=""),MAX(CW$11:CW339)+1,"")</f>
        <v/>
      </c>
      <c r="CX340" t="s">
        <v>0</v>
      </c>
      <c r="CY340" s="152" t="str">
        <f t="shared" si="332"/>
        <v/>
      </c>
      <c r="CZ340" t="s">
        <v>0</v>
      </c>
      <c r="DA340" s="62" t="str">
        <f t="shared" si="333"/>
        <v/>
      </c>
      <c r="DB340" s="79" t="str">
        <f t="shared" si="334"/>
        <v/>
      </c>
      <c r="DC340" t="s">
        <v>0</v>
      </c>
      <c r="DD340" s="23" t="str">
        <f t="shared" si="365"/>
        <v/>
      </c>
      <c r="DE340" s="57" t="s">
        <v>0</v>
      </c>
      <c r="DF340" s="95" t="str">
        <f t="shared" si="335"/>
        <v/>
      </c>
      <c r="DG340" s="57" t="s">
        <v>0</v>
      </c>
      <c r="DH340" s="68" t="str">
        <f>IF(BZ340="","",MAX(DH$11:DH339)+1)</f>
        <v/>
      </c>
      <c r="DI340" s="86" t="str">
        <f t="shared" si="336"/>
        <v/>
      </c>
      <c r="DJ340" s="86" t="str">
        <f t="shared" si="366"/>
        <v/>
      </c>
      <c r="DK340" s="86" t="str">
        <f t="shared" si="337"/>
        <v/>
      </c>
      <c r="DL340" s="86" t="str">
        <f t="shared" si="338"/>
        <v/>
      </c>
      <c r="DM340" s="86" t="str">
        <f t="shared" si="339"/>
        <v/>
      </c>
      <c r="DN340" s="86" t="str">
        <f t="shared" si="367"/>
        <v/>
      </c>
      <c r="DO340" s="86"/>
      <c r="DP340" s="86"/>
      <c r="DQ340" s="86"/>
      <c r="DR340" s="63" t="e">
        <f>IF(#REF!="","",#REF!)</f>
        <v>#REF!</v>
      </c>
      <c r="DS340" s="57" t="s">
        <v>0</v>
      </c>
    </row>
    <row r="341" spans="1:123" x14ac:dyDescent="0.25">
      <c r="A341" t="s">
        <v>0</v>
      </c>
      <c r="B341" s="62" t="str">
        <f>IF(csv!E332="","",csv!S332)</f>
        <v/>
      </c>
      <c r="C341" s="36" t="s">
        <v>0</v>
      </c>
      <c r="D341" s="36" t="str">
        <f>IF(csv!E332="","",csv!E332)</f>
        <v/>
      </c>
      <c r="E341" s="36" t="str">
        <f>IF(csv!D332="","",csv!D332)</f>
        <v/>
      </c>
      <c r="F341" s="36" t="s">
        <v>0</v>
      </c>
      <c r="G341" s="86" t="str">
        <f>IF(csv!L332="","",csv!L332)</f>
        <v/>
      </c>
      <c r="H341" s="86" t="str">
        <f>IF(csv!M332="","",csv!M332)</f>
        <v/>
      </c>
      <c r="I341" s="36" t="s">
        <v>0</v>
      </c>
      <c r="J341" s="36" t="str">
        <f>IF(csv!O332="","",csv!O332)</f>
        <v/>
      </c>
      <c r="K341" s="36" t="str">
        <f>IF(csv!P332="","",csv!P332)</f>
        <v/>
      </c>
      <c r="L341" s="36" t="s">
        <v>0</v>
      </c>
      <c r="M341" s="79" t="str">
        <f>IF(csv!Q332="","",csv!Q332)</f>
        <v/>
      </c>
      <c r="N341" s="57" t="s">
        <v>0</v>
      </c>
      <c r="O341" s="62" t="str">
        <f>IF(csv!E332="","",csv!S332)</f>
        <v/>
      </c>
      <c r="P341" s="86" t="str">
        <f>IF(O341="","",IF(COUNTIF(O$11:O340,O341)=0,P340+1,P340))</f>
        <v/>
      </c>
      <c r="Q341" s="102" t="str">
        <f t="shared" si="314"/>
        <v/>
      </c>
      <c r="R341" s="103" t="str" cm="1">
        <f t="array" ref="R341">IF(S341="","",INDEX(natjecanjeStaze_naziv,MATCH(S341,natjecanjeStaze_stazaId,0)))</f>
        <v/>
      </c>
      <c r="S341" s="63" t="str">
        <f t="shared" si="315"/>
        <v/>
      </c>
      <c r="T341" s="57" t="s">
        <v>0</v>
      </c>
      <c r="U341" s="191" t="str">
        <f t="shared" si="316"/>
        <v/>
      </c>
      <c r="V341" s="57" t="s">
        <v>0</v>
      </c>
      <c r="W341" s="62" t="str">
        <f t="shared" si="340"/>
        <v/>
      </c>
      <c r="X341" s="86" t="str">
        <f t="shared" si="317"/>
        <v/>
      </c>
      <c r="Y341" s="36" t="str">
        <f t="shared" si="341"/>
        <v/>
      </c>
      <c r="Z341" s="79" t="str">
        <f>IF(Y341="","",MAX(Z$11:Z340)+1)</f>
        <v/>
      </c>
      <c r="AA341" s="57" t="s">
        <v>0</v>
      </c>
      <c r="AB341" s="149"/>
      <c r="AC341" s="57" t="s">
        <v>0</v>
      </c>
      <c r="AD341" s="23" t="str">
        <f t="shared" si="342"/>
        <v/>
      </c>
      <c r="AE341" s="57" t="s">
        <v>0</v>
      </c>
      <c r="AF341" s="191" t="str">
        <f t="shared" si="343"/>
        <v/>
      </c>
      <c r="AG341" s="57" t="s">
        <v>0</v>
      </c>
      <c r="AH341" s="62" t="str">
        <f t="shared" si="344"/>
        <v/>
      </c>
      <c r="AI341" s="36" t="str">
        <f t="shared" si="345"/>
        <v/>
      </c>
      <c r="AJ341" s="86" t="str">
        <f t="shared" si="318"/>
        <v/>
      </c>
      <c r="AK341" s="36" t="str" cm="1">
        <f t="array" ref="AK341">IF(AJ341="",""&amp;AI341,IF(AJ341="NEMA",AI341,INDEX(klub_naziv,MATCH(INDEX(klubAlias_klubId,AJ341),klub_id,0))))</f>
        <v/>
      </c>
      <c r="AL341" s="36" t="str" cm="1">
        <f t="array" ref="AL341">IFERROR(INDEX(registarNatjecatelji,CG341,4),"")</f>
        <v/>
      </c>
      <c r="AM341" s="105" t="str">
        <f t="shared" si="346"/>
        <v/>
      </c>
      <c r="AN341" s="79" t="str">
        <f t="shared" si="347"/>
        <v/>
      </c>
      <c r="AO341" s="57" t="s">
        <v>0</v>
      </c>
      <c r="AP341" s="95" t="str">
        <f>IF(AJ341&lt;&gt;"NEMA","",IF(IFERROR(MATCH(AI341,AI$11:AI340,0),0)&lt;&gt;0,"",AI341))</f>
        <v/>
      </c>
      <c r="AQ341" s="57" t="s">
        <v>0</v>
      </c>
      <c r="AR341" s="149"/>
      <c r="AS341" s="57" t="s">
        <v>0</v>
      </c>
      <c r="AT341" s="62" t="str">
        <f t="shared" si="348"/>
        <v/>
      </c>
      <c r="AU341" s="36" t="str">
        <f>IF(AT341="","",MAX(AU$11:AU340)+1)</f>
        <v/>
      </c>
      <c r="AV341" s="36" t="str">
        <f t="shared" si="349"/>
        <v/>
      </c>
      <c r="AW341" s="36" t="str">
        <f t="shared" si="350"/>
        <v/>
      </c>
      <c r="AX341" s="36" t="str">
        <f>IF(AR341="","",MAX(AX$11:AX340)+1)</f>
        <v/>
      </c>
      <c r="AY341" s="103" t="str">
        <f t="shared" si="351"/>
        <v/>
      </c>
      <c r="AZ341" s="79" t="str">
        <f t="shared" si="352"/>
        <v/>
      </c>
      <c r="BA341" s="57" t="s">
        <v>0</v>
      </c>
      <c r="BB341" s="23" t="str">
        <f t="shared" si="353"/>
        <v/>
      </c>
      <c r="BC341" s="57" t="s">
        <v>0</v>
      </c>
      <c r="BD341" s="191" t="str">
        <f t="shared" si="354"/>
        <v/>
      </c>
      <c r="BE341" s="57" t="s">
        <v>0</v>
      </c>
      <c r="BF341" s="68" t="str">
        <f t="shared" si="355"/>
        <v/>
      </c>
      <c r="BG341" s="102" t="str">
        <f t="shared" si="356"/>
        <v/>
      </c>
      <c r="BH341" s="238" t="str">
        <f t="shared" si="357"/>
        <v/>
      </c>
      <c r="BI341" s="239" t="str">
        <f t="shared" si="319"/>
        <v/>
      </c>
      <c r="BJ341" s="57" t="s">
        <v>0</v>
      </c>
      <c r="BK341" s="62" t="str">
        <f t="shared" si="358"/>
        <v/>
      </c>
      <c r="BL341" s="36" t="str">
        <f t="shared" si="359"/>
        <v/>
      </c>
      <c r="BM341" s="86" t="str">
        <f t="shared" si="320"/>
        <v/>
      </c>
      <c r="BN341" s="86" t="str">
        <f t="shared" si="321"/>
        <v/>
      </c>
      <c r="BO341" s="36" t="str">
        <f t="shared" si="322"/>
        <v/>
      </c>
      <c r="BP341" s="79" t="str">
        <f t="shared" si="323"/>
        <v/>
      </c>
      <c r="BQ341" s="57" t="s">
        <v>0</v>
      </c>
      <c r="BR341" s="95" t="str">
        <f t="shared" si="324"/>
        <v/>
      </c>
      <c r="BS341" s="57" t="s">
        <v>0</v>
      </c>
      <c r="BT341" s="23" t="str">
        <f>IF(OR(BB341&lt;&gt;"NEMA",BR341&lt;&gt;""),"","SELECT '"&amp;BA341&amp;"',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1" s="57" t="s">
        <v>0</v>
      </c>
      <c r="BV341" s="172"/>
      <c r="BW341" s="172"/>
      <c r="BX341" s="172"/>
      <c r="BY341" s="57" t="s">
        <v>0</v>
      </c>
      <c r="BZ341" s="62" t="str">
        <f t="shared" si="325"/>
        <v/>
      </c>
      <c r="CA341" s="63" t="str">
        <f t="shared" si="360"/>
        <v/>
      </c>
      <c r="CB341" s="57" t="s">
        <v>0</v>
      </c>
      <c r="CC341" s="62" t="str">
        <f t="shared" si="326"/>
        <v/>
      </c>
      <c r="CD341" s="63" t="str">
        <f t="shared" si="361"/>
        <v/>
      </c>
      <c r="CE341" s="57" t="s">
        <v>0</v>
      </c>
      <c r="CF341" s="62" t="str">
        <f t="shared" si="327"/>
        <v/>
      </c>
      <c r="CG341" s="63" t="str">
        <f t="shared" si="362"/>
        <v/>
      </c>
      <c r="CH341" s="57" t="s">
        <v>0</v>
      </c>
      <c r="CI341" s="68" t="str">
        <f t="shared" si="363"/>
        <v/>
      </c>
      <c r="CJ341" s="86" t="str" cm="1">
        <f t="array" ref="CJ341">IF(CI341="","",INDEX(imePrezime_id,CI341,0))</f>
        <v/>
      </c>
      <c r="CK341" s="63" t="str">
        <f t="shared" si="328"/>
        <v/>
      </c>
      <c r="CL341" s="57" t="s">
        <v>0</v>
      </c>
      <c r="CM341" s="23" t="str">
        <f t="shared" si="329"/>
        <v/>
      </c>
      <c r="CN341" s="57" t="s">
        <v>0</v>
      </c>
      <c r="CO341" s="149"/>
      <c r="CP341" s="57" t="s">
        <v>0</v>
      </c>
      <c r="CQ341" s="62" t="str">
        <f t="shared" si="330"/>
        <v/>
      </c>
      <c r="CR341" s="86" t="str">
        <f>IF(CO341="","",MAX(CR$11:CR340)+1)</f>
        <v/>
      </c>
      <c r="CS341" s="63" t="str">
        <f t="shared" si="331"/>
        <v/>
      </c>
      <c r="CT341" s="57" t="s">
        <v>0</v>
      </c>
      <c r="CU341" s="23" t="str">
        <f t="shared" si="364"/>
        <v/>
      </c>
      <c r="CV341" s="57" t="s">
        <v>0</v>
      </c>
      <c r="CW341" s="72" t="str">
        <f>IF(AND(CG341="NEMA",CK341=""),MAX(CW$11:CW340)+1,"")</f>
        <v/>
      </c>
      <c r="CX341" t="s">
        <v>0</v>
      </c>
      <c r="CY341" s="152" t="str">
        <f t="shared" si="332"/>
        <v/>
      </c>
      <c r="CZ341" t="s">
        <v>0</v>
      </c>
      <c r="DA341" s="62" t="str">
        <f t="shared" si="333"/>
        <v/>
      </c>
      <c r="DB341" s="79" t="str">
        <f t="shared" si="334"/>
        <v/>
      </c>
      <c r="DC341" t="s">
        <v>0</v>
      </c>
      <c r="DD341" s="23" t="str">
        <f t="shared" si="365"/>
        <v/>
      </c>
      <c r="DE341" s="57" t="s">
        <v>0</v>
      </c>
      <c r="DF341" s="95" t="str">
        <f t="shared" si="335"/>
        <v/>
      </c>
      <c r="DG341" s="57" t="s">
        <v>0</v>
      </c>
      <c r="DH341" s="68" t="str">
        <f>IF(BZ341="","",MAX(DH$11:DH340)+1)</f>
        <v/>
      </c>
      <c r="DI341" s="86" t="str">
        <f t="shared" si="336"/>
        <v/>
      </c>
      <c r="DJ341" s="86" t="str">
        <f t="shared" si="366"/>
        <v/>
      </c>
      <c r="DK341" s="86" t="str">
        <f t="shared" si="337"/>
        <v/>
      </c>
      <c r="DL341" s="86" t="str">
        <f t="shared" si="338"/>
        <v/>
      </c>
      <c r="DM341" s="86" t="str">
        <f t="shared" si="339"/>
        <v/>
      </c>
      <c r="DN341" s="86" t="str">
        <f t="shared" si="367"/>
        <v/>
      </c>
      <c r="DO341" s="86"/>
      <c r="DP341" s="86"/>
      <c r="DQ341" s="86"/>
      <c r="DR341" s="63" t="e">
        <f>IF(#REF!="","",#REF!)</f>
        <v>#REF!</v>
      </c>
      <c r="DS341" s="57" t="s">
        <v>0</v>
      </c>
    </row>
    <row r="342" spans="1:123" x14ac:dyDescent="0.25">
      <c r="A342" t="s">
        <v>0</v>
      </c>
      <c r="B342" s="62" t="str">
        <f>IF(csv!E333="","",csv!S333)</f>
        <v/>
      </c>
      <c r="C342" s="36" t="s">
        <v>0</v>
      </c>
      <c r="D342" s="36" t="str">
        <f>IF(csv!E333="","",csv!E333)</f>
        <v/>
      </c>
      <c r="E342" s="36" t="str">
        <f>IF(csv!D333="","",csv!D333)</f>
        <v/>
      </c>
      <c r="F342" s="36" t="s">
        <v>0</v>
      </c>
      <c r="G342" s="86" t="str">
        <f>IF(csv!L333="","",csv!L333)</f>
        <v/>
      </c>
      <c r="H342" s="86" t="str">
        <f>IF(csv!M333="","",csv!M333)</f>
        <v/>
      </c>
      <c r="I342" s="36" t="s">
        <v>0</v>
      </c>
      <c r="J342" s="36" t="str">
        <f>IF(csv!O333="","",csv!O333)</f>
        <v/>
      </c>
      <c r="K342" s="36" t="str">
        <f>IF(csv!P333="","",csv!P333)</f>
        <v/>
      </c>
      <c r="L342" s="36" t="s">
        <v>0</v>
      </c>
      <c r="M342" s="79" t="str">
        <f>IF(csv!Q333="","",csv!Q333)</f>
        <v/>
      </c>
      <c r="N342" s="57" t="s">
        <v>0</v>
      </c>
      <c r="O342" s="62" t="str">
        <f>IF(csv!E333="","",csv!S333)</f>
        <v/>
      </c>
      <c r="P342" s="86" t="str">
        <f>IF(O342="","",IF(COUNTIF(O$11:O341,O342)=0,P341+1,P341))</f>
        <v/>
      </c>
      <c r="Q342" s="102" t="str">
        <f t="shared" si="314"/>
        <v/>
      </c>
      <c r="R342" s="103" t="str" cm="1">
        <f t="array" ref="R342">IF(S342="","",INDEX(natjecanjeStaze_naziv,MATCH(S342,natjecanjeStaze_stazaId,0)))</f>
        <v/>
      </c>
      <c r="S342" s="63" t="str">
        <f t="shared" si="315"/>
        <v/>
      </c>
      <c r="T342" s="57" t="s">
        <v>0</v>
      </c>
      <c r="U342" s="191" t="str">
        <f t="shared" si="316"/>
        <v/>
      </c>
      <c r="V342" s="57" t="s">
        <v>0</v>
      </c>
      <c r="W342" s="62" t="str">
        <f t="shared" si="340"/>
        <v/>
      </c>
      <c r="X342" s="86" t="str">
        <f t="shared" si="317"/>
        <v/>
      </c>
      <c r="Y342" s="36" t="str">
        <f t="shared" si="341"/>
        <v/>
      </c>
      <c r="Z342" s="79" t="str">
        <f>IF(Y342="","",MAX(Z$11:Z341)+1)</f>
        <v/>
      </c>
      <c r="AA342" s="57" t="s">
        <v>0</v>
      </c>
      <c r="AB342" s="149"/>
      <c r="AC342" s="57" t="s">
        <v>0</v>
      </c>
      <c r="AD342" s="23" t="str">
        <f t="shared" si="342"/>
        <v/>
      </c>
      <c r="AE342" s="57" t="s">
        <v>0</v>
      </c>
      <c r="AF342" s="191" t="str">
        <f t="shared" si="343"/>
        <v/>
      </c>
      <c r="AG342" s="57" t="s">
        <v>0</v>
      </c>
      <c r="AH342" s="62" t="str">
        <f t="shared" si="344"/>
        <v/>
      </c>
      <c r="AI342" s="36" t="str">
        <f t="shared" si="345"/>
        <v/>
      </c>
      <c r="AJ342" s="86" t="str">
        <f t="shared" si="318"/>
        <v/>
      </c>
      <c r="AK342" s="36" t="str" cm="1">
        <f t="array" ref="AK342">IF(AJ342="",""&amp;AI342,IF(AJ342="NEMA",AI342,INDEX(klub_naziv,MATCH(INDEX(klubAlias_klubId,AJ342),klub_id,0))))</f>
        <v/>
      </c>
      <c r="AL342" s="36" t="str" cm="1">
        <f t="array" ref="AL342">IFERROR(INDEX(registarNatjecatelji,CG342,4),"")</f>
        <v/>
      </c>
      <c r="AM342" s="105" t="str">
        <f t="shared" si="346"/>
        <v/>
      </c>
      <c r="AN342" s="79" t="str">
        <f t="shared" si="347"/>
        <v/>
      </c>
      <c r="AO342" s="57" t="s">
        <v>0</v>
      </c>
      <c r="AP342" s="95" t="str">
        <f>IF(AJ342&lt;&gt;"NEMA","",IF(IFERROR(MATCH(AI342,AI$11:AI341,0),0)&lt;&gt;0,"",AI342))</f>
        <v/>
      </c>
      <c r="AQ342" s="57" t="s">
        <v>0</v>
      </c>
      <c r="AR342" s="149"/>
      <c r="AS342" s="57" t="s">
        <v>0</v>
      </c>
      <c r="AT342" s="62" t="str">
        <f t="shared" si="348"/>
        <v/>
      </c>
      <c r="AU342" s="36" t="str">
        <f>IF(AT342="","",MAX(AU$11:AU341)+1)</f>
        <v/>
      </c>
      <c r="AV342" s="36" t="str">
        <f t="shared" si="349"/>
        <v/>
      </c>
      <c r="AW342" s="36" t="str">
        <f t="shared" si="350"/>
        <v/>
      </c>
      <c r="AX342" s="36" t="str">
        <f>IF(AR342="","",MAX(AX$11:AX341)+1)</f>
        <v/>
      </c>
      <c r="AY342" s="103" t="str">
        <f t="shared" si="351"/>
        <v/>
      </c>
      <c r="AZ342" s="79" t="str">
        <f t="shared" si="352"/>
        <v/>
      </c>
      <c r="BA342" s="57" t="s">
        <v>0</v>
      </c>
      <c r="BB342" s="23" t="str">
        <f t="shared" si="353"/>
        <v/>
      </c>
      <c r="BC342" s="57" t="s">
        <v>0</v>
      </c>
      <c r="BD342" s="191" t="str">
        <f t="shared" si="354"/>
        <v/>
      </c>
      <c r="BE342" s="57" t="s">
        <v>0</v>
      </c>
      <c r="BF342" s="68" t="str">
        <f t="shared" si="355"/>
        <v/>
      </c>
      <c r="BG342" s="102" t="str">
        <f t="shared" si="356"/>
        <v/>
      </c>
      <c r="BH342" s="238" t="str">
        <f t="shared" si="357"/>
        <v/>
      </c>
      <c r="BI342" s="239" t="str">
        <f t="shared" si="319"/>
        <v/>
      </c>
      <c r="BJ342" s="57" t="s">
        <v>0</v>
      </c>
      <c r="BK342" s="62" t="str">
        <f t="shared" si="358"/>
        <v/>
      </c>
      <c r="BL342" s="36" t="str">
        <f t="shared" si="359"/>
        <v/>
      </c>
      <c r="BM342" s="86" t="str">
        <f t="shared" si="320"/>
        <v/>
      </c>
      <c r="BN342" s="86" t="str">
        <f t="shared" si="321"/>
        <v/>
      </c>
      <c r="BO342" s="36" t="str">
        <f t="shared" si="322"/>
        <v/>
      </c>
      <c r="BP342" s="79" t="str">
        <f t="shared" si="323"/>
        <v/>
      </c>
      <c r="BQ342" s="57" t="s">
        <v>0</v>
      </c>
      <c r="BR342" s="95" t="str">
        <f t="shared" si="324"/>
        <v/>
      </c>
      <c r="BS342" s="57" t="s">
        <v>0</v>
      </c>
      <c r="BT342" s="23" t="str">
        <f>IF(OR(BB342&lt;&gt;"NEMA",BR342&lt;&gt;""),"","SELECT '"&amp;BA342&amp;"',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2" s="57" t="s">
        <v>0</v>
      </c>
      <c r="BV342" s="172"/>
      <c r="BW342" s="172"/>
      <c r="BX342" s="172"/>
      <c r="BY342" s="57" t="s">
        <v>0</v>
      </c>
      <c r="BZ342" s="62" t="str">
        <f t="shared" si="325"/>
        <v/>
      </c>
      <c r="CA342" s="63" t="str">
        <f t="shared" si="360"/>
        <v/>
      </c>
      <c r="CB342" s="57" t="s">
        <v>0</v>
      </c>
      <c r="CC342" s="62" t="str">
        <f t="shared" si="326"/>
        <v/>
      </c>
      <c r="CD342" s="63" t="str">
        <f t="shared" si="361"/>
        <v/>
      </c>
      <c r="CE342" s="57" t="s">
        <v>0</v>
      </c>
      <c r="CF342" s="62" t="str">
        <f t="shared" si="327"/>
        <v/>
      </c>
      <c r="CG342" s="63" t="str">
        <f t="shared" si="362"/>
        <v/>
      </c>
      <c r="CH342" s="57" t="s">
        <v>0</v>
      </c>
      <c r="CI342" s="68" t="str">
        <f t="shared" si="363"/>
        <v/>
      </c>
      <c r="CJ342" s="86" t="str" cm="1">
        <f t="array" ref="CJ342">IF(CI342="","",INDEX(imePrezime_id,CI342,0))</f>
        <v/>
      </c>
      <c r="CK342" s="63" t="str">
        <f t="shared" si="328"/>
        <v/>
      </c>
      <c r="CL342" s="57" t="s">
        <v>0</v>
      </c>
      <c r="CM342" s="23" t="str">
        <f t="shared" si="329"/>
        <v/>
      </c>
      <c r="CN342" s="57" t="s">
        <v>0</v>
      </c>
      <c r="CO342" s="149"/>
      <c r="CP342" s="57" t="s">
        <v>0</v>
      </c>
      <c r="CQ342" s="62" t="str">
        <f t="shared" si="330"/>
        <v/>
      </c>
      <c r="CR342" s="86" t="str">
        <f>IF(CO342="","",MAX(CR$11:CR341)+1)</f>
        <v/>
      </c>
      <c r="CS342" s="63" t="str">
        <f t="shared" si="331"/>
        <v/>
      </c>
      <c r="CT342" s="57" t="s">
        <v>0</v>
      </c>
      <c r="CU342" s="23" t="str">
        <f t="shared" si="364"/>
        <v/>
      </c>
      <c r="CV342" s="57" t="s">
        <v>0</v>
      </c>
      <c r="CW342" s="72" t="str">
        <f>IF(AND(CG342="NEMA",CK342=""),MAX(CW$11:CW341)+1,"")</f>
        <v/>
      </c>
      <c r="CX342" t="s">
        <v>0</v>
      </c>
      <c r="CY342" s="152" t="str">
        <f t="shared" si="332"/>
        <v/>
      </c>
      <c r="CZ342" t="s">
        <v>0</v>
      </c>
      <c r="DA342" s="62" t="str">
        <f t="shared" si="333"/>
        <v/>
      </c>
      <c r="DB342" s="79" t="str">
        <f t="shared" si="334"/>
        <v/>
      </c>
      <c r="DC342" t="s">
        <v>0</v>
      </c>
      <c r="DD342" s="23" t="str">
        <f t="shared" si="365"/>
        <v/>
      </c>
      <c r="DE342" s="57" t="s">
        <v>0</v>
      </c>
      <c r="DF342" s="95" t="str">
        <f t="shared" si="335"/>
        <v/>
      </c>
      <c r="DG342" s="57" t="s">
        <v>0</v>
      </c>
      <c r="DH342" s="68" t="str">
        <f>IF(BZ342="","",MAX(DH$11:DH341)+1)</f>
        <v/>
      </c>
      <c r="DI342" s="86" t="str">
        <f t="shared" si="336"/>
        <v/>
      </c>
      <c r="DJ342" s="86" t="str">
        <f t="shared" si="366"/>
        <v/>
      </c>
      <c r="DK342" s="86" t="str">
        <f t="shared" si="337"/>
        <v/>
      </c>
      <c r="DL342" s="86" t="str">
        <f t="shared" si="338"/>
        <v/>
      </c>
      <c r="DM342" s="86" t="str">
        <f t="shared" si="339"/>
        <v/>
      </c>
      <c r="DN342" s="86" t="str">
        <f t="shared" si="367"/>
        <v/>
      </c>
      <c r="DO342" s="86"/>
      <c r="DP342" s="86"/>
      <c r="DQ342" s="86"/>
      <c r="DR342" s="63" t="e">
        <f>IF(#REF!="","",#REF!)</f>
        <v>#REF!</v>
      </c>
      <c r="DS342" s="57" t="s">
        <v>0</v>
      </c>
    </row>
    <row r="343" spans="1:123" x14ac:dyDescent="0.25">
      <c r="A343" t="s">
        <v>0</v>
      </c>
      <c r="B343" s="62" t="str">
        <f>IF(csv!E334="","",csv!S334)</f>
        <v/>
      </c>
      <c r="C343" s="36" t="s">
        <v>0</v>
      </c>
      <c r="D343" s="36" t="str">
        <f>IF(csv!E334="","",csv!E334)</f>
        <v/>
      </c>
      <c r="E343" s="36" t="str">
        <f>IF(csv!D334="","",csv!D334)</f>
        <v/>
      </c>
      <c r="F343" s="36" t="s">
        <v>0</v>
      </c>
      <c r="G343" s="86" t="str">
        <f>IF(csv!L334="","",csv!L334)</f>
        <v/>
      </c>
      <c r="H343" s="86" t="str">
        <f>IF(csv!M334="","",csv!M334)</f>
        <v/>
      </c>
      <c r="I343" s="36" t="s">
        <v>0</v>
      </c>
      <c r="J343" s="36" t="str">
        <f>IF(csv!O334="","",csv!O334)</f>
        <v/>
      </c>
      <c r="K343" s="36" t="str">
        <f>IF(csv!P334="","",csv!P334)</f>
        <v/>
      </c>
      <c r="L343" s="36" t="s">
        <v>0</v>
      </c>
      <c r="M343" s="79" t="str">
        <f>IF(csv!Q334="","",csv!Q334)</f>
        <v/>
      </c>
      <c r="N343" s="57" t="s">
        <v>0</v>
      </c>
      <c r="O343" s="62" t="str">
        <f>IF(csv!E334="","",csv!S334)</f>
        <v/>
      </c>
      <c r="P343" s="86" t="str">
        <f>IF(O343="","",IF(COUNTIF(O$11:O342,O343)=0,P342+1,P342))</f>
        <v/>
      </c>
      <c r="Q343" s="102" t="str">
        <f t="shared" si="314"/>
        <v/>
      </c>
      <c r="R343" s="103" t="str" cm="1">
        <f t="array" ref="R343">IF(S343="","",INDEX(natjecanjeStaze_naziv,MATCH(S343,natjecanjeStaze_stazaId,0)))</f>
        <v/>
      </c>
      <c r="S343" s="63" t="str">
        <f t="shared" si="315"/>
        <v/>
      </c>
      <c r="T343" s="57" t="s">
        <v>0</v>
      </c>
      <c r="U343" s="191" t="str">
        <f t="shared" si="316"/>
        <v/>
      </c>
      <c r="V343" s="57" t="s">
        <v>0</v>
      </c>
      <c r="W343" s="62" t="str">
        <f t="shared" si="340"/>
        <v/>
      </c>
      <c r="X343" s="86" t="str">
        <f t="shared" si="317"/>
        <v/>
      </c>
      <c r="Y343" s="36" t="str">
        <f t="shared" si="341"/>
        <v/>
      </c>
      <c r="Z343" s="79" t="str">
        <f>IF(Y343="","",MAX(Z$11:Z342)+1)</f>
        <v/>
      </c>
      <c r="AA343" s="57" t="s">
        <v>0</v>
      </c>
      <c r="AB343" s="149"/>
      <c r="AC343" s="57" t="s">
        <v>0</v>
      </c>
      <c r="AD343" s="23" t="str">
        <f t="shared" si="342"/>
        <v/>
      </c>
      <c r="AE343" s="57" t="s">
        <v>0</v>
      </c>
      <c r="AF343" s="191" t="str">
        <f t="shared" si="343"/>
        <v/>
      </c>
      <c r="AG343" s="57" t="s">
        <v>0</v>
      </c>
      <c r="AH343" s="62" t="str">
        <f t="shared" si="344"/>
        <v/>
      </c>
      <c r="AI343" s="36" t="str">
        <f t="shared" si="345"/>
        <v/>
      </c>
      <c r="AJ343" s="86" t="str">
        <f t="shared" si="318"/>
        <v/>
      </c>
      <c r="AK343" s="36" t="str" cm="1">
        <f t="array" ref="AK343">IF(AJ343="",""&amp;AI343,IF(AJ343="NEMA",AI343,INDEX(klub_naziv,MATCH(INDEX(klubAlias_klubId,AJ343),klub_id,0))))</f>
        <v/>
      </c>
      <c r="AL343" s="36" t="str" cm="1">
        <f t="array" ref="AL343">IFERROR(INDEX(registarNatjecatelji,CG343,4),"")</f>
        <v/>
      </c>
      <c r="AM343" s="105" t="str">
        <f t="shared" si="346"/>
        <v/>
      </c>
      <c r="AN343" s="79" t="str">
        <f t="shared" si="347"/>
        <v/>
      </c>
      <c r="AO343" s="57" t="s">
        <v>0</v>
      </c>
      <c r="AP343" s="95" t="str">
        <f>IF(AJ343&lt;&gt;"NEMA","",IF(IFERROR(MATCH(AI343,AI$11:AI342,0),0)&lt;&gt;0,"",AI343))</f>
        <v/>
      </c>
      <c r="AQ343" s="57" t="s">
        <v>0</v>
      </c>
      <c r="AR343" s="149"/>
      <c r="AS343" s="57" t="s">
        <v>0</v>
      </c>
      <c r="AT343" s="62" t="str">
        <f t="shared" si="348"/>
        <v/>
      </c>
      <c r="AU343" s="36" t="str">
        <f>IF(AT343="","",MAX(AU$11:AU342)+1)</f>
        <v/>
      </c>
      <c r="AV343" s="36" t="str">
        <f t="shared" si="349"/>
        <v/>
      </c>
      <c r="AW343" s="36" t="str">
        <f t="shared" si="350"/>
        <v/>
      </c>
      <c r="AX343" s="36" t="str">
        <f>IF(AR343="","",MAX(AX$11:AX342)+1)</f>
        <v/>
      </c>
      <c r="AY343" s="103" t="str">
        <f t="shared" si="351"/>
        <v/>
      </c>
      <c r="AZ343" s="79" t="str">
        <f t="shared" si="352"/>
        <v/>
      </c>
      <c r="BA343" s="57" t="s">
        <v>0</v>
      </c>
      <c r="BB343" s="23" t="str">
        <f t="shared" si="353"/>
        <v/>
      </c>
      <c r="BC343" s="57" t="s">
        <v>0</v>
      </c>
      <c r="BD343" s="191" t="str">
        <f t="shared" si="354"/>
        <v/>
      </c>
      <c r="BE343" s="57" t="s">
        <v>0</v>
      </c>
      <c r="BF343" s="68" t="str">
        <f t="shared" si="355"/>
        <v/>
      </c>
      <c r="BG343" s="102" t="str">
        <f t="shared" si="356"/>
        <v/>
      </c>
      <c r="BH343" s="238" t="str">
        <f t="shared" si="357"/>
        <v/>
      </c>
      <c r="BI343" s="239" t="str">
        <f t="shared" si="319"/>
        <v/>
      </c>
      <c r="BJ343" s="57" t="s">
        <v>0</v>
      </c>
      <c r="BK343" s="62" t="str">
        <f t="shared" si="358"/>
        <v/>
      </c>
      <c r="BL343" s="36" t="str">
        <f t="shared" si="359"/>
        <v/>
      </c>
      <c r="BM343" s="86" t="str">
        <f t="shared" si="320"/>
        <v/>
      </c>
      <c r="BN343" s="86" t="str">
        <f t="shared" si="321"/>
        <v/>
      </c>
      <c r="BO343" s="36" t="str">
        <f t="shared" si="322"/>
        <v/>
      </c>
      <c r="BP343" s="79" t="str">
        <f t="shared" si="323"/>
        <v/>
      </c>
      <c r="BQ343" s="57" t="s">
        <v>0</v>
      </c>
      <c r="BR343" s="95" t="str">
        <f t="shared" si="324"/>
        <v/>
      </c>
      <c r="BS343" s="57" t="s">
        <v>0</v>
      </c>
      <c r="BT343" s="23" t="str">
        <f>IF(OR(BB343&lt;&gt;"NEMA",BR343&lt;&gt;""),"","SELECT '"&amp;BA343&amp;"',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3" s="57" t="s">
        <v>0</v>
      </c>
      <c r="BV343" s="172"/>
      <c r="BW343" s="172"/>
      <c r="BX343" s="172"/>
      <c r="BY343" s="57" t="s">
        <v>0</v>
      </c>
      <c r="BZ343" s="62" t="str">
        <f t="shared" si="325"/>
        <v/>
      </c>
      <c r="CA343" s="63" t="str">
        <f t="shared" si="360"/>
        <v/>
      </c>
      <c r="CB343" s="57" t="s">
        <v>0</v>
      </c>
      <c r="CC343" s="62" t="str">
        <f t="shared" si="326"/>
        <v/>
      </c>
      <c r="CD343" s="63" t="str">
        <f t="shared" si="361"/>
        <v/>
      </c>
      <c r="CE343" s="57" t="s">
        <v>0</v>
      </c>
      <c r="CF343" s="62" t="str">
        <f t="shared" si="327"/>
        <v/>
      </c>
      <c r="CG343" s="63" t="str">
        <f t="shared" si="362"/>
        <v/>
      </c>
      <c r="CH343" s="57" t="s">
        <v>0</v>
      </c>
      <c r="CI343" s="68" t="str">
        <f t="shared" si="363"/>
        <v/>
      </c>
      <c r="CJ343" s="86" t="str" cm="1">
        <f t="array" ref="CJ343">IF(CI343="","",INDEX(imePrezime_id,CI343,0))</f>
        <v/>
      </c>
      <c r="CK343" s="63" t="str">
        <f t="shared" si="328"/>
        <v/>
      </c>
      <c r="CL343" s="57" t="s">
        <v>0</v>
      </c>
      <c r="CM343" s="23" t="str">
        <f t="shared" si="329"/>
        <v/>
      </c>
      <c r="CN343" s="57" t="s">
        <v>0</v>
      </c>
      <c r="CO343" s="149"/>
      <c r="CP343" s="57" t="s">
        <v>0</v>
      </c>
      <c r="CQ343" s="62" t="str">
        <f t="shared" si="330"/>
        <v/>
      </c>
      <c r="CR343" s="86" t="str">
        <f>IF(CO343="","",MAX(CR$11:CR342)+1)</f>
        <v/>
      </c>
      <c r="CS343" s="63" t="str">
        <f t="shared" si="331"/>
        <v/>
      </c>
      <c r="CT343" s="57" t="s">
        <v>0</v>
      </c>
      <c r="CU343" s="23" t="str">
        <f t="shared" si="364"/>
        <v/>
      </c>
      <c r="CV343" s="57" t="s">
        <v>0</v>
      </c>
      <c r="CW343" s="72" t="str">
        <f>IF(AND(CG343="NEMA",CK343=""),MAX(CW$11:CW342)+1,"")</f>
        <v/>
      </c>
      <c r="CX343" t="s">
        <v>0</v>
      </c>
      <c r="CY343" s="152" t="str">
        <f t="shared" si="332"/>
        <v/>
      </c>
      <c r="CZ343" t="s">
        <v>0</v>
      </c>
      <c r="DA343" s="62" t="str">
        <f t="shared" si="333"/>
        <v/>
      </c>
      <c r="DB343" s="79" t="str">
        <f t="shared" si="334"/>
        <v/>
      </c>
      <c r="DC343" t="s">
        <v>0</v>
      </c>
      <c r="DD343" s="23" t="str">
        <f t="shared" si="365"/>
        <v/>
      </c>
      <c r="DE343" s="57" t="s">
        <v>0</v>
      </c>
      <c r="DF343" s="95" t="str">
        <f t="shared" si="335"/>
        <v/>
      </c>
      <c r="DG343" s="57" t="s">
        <v>0</v>
      </c>
      <c r="DH343" s="68" t="str">
        <f>IF(BZ343="","",MAX(DH$11:DH342)+1)</f>
        <v/>
      </c>
      <c r="DI343" s="86" t="str">
        <f t="shared" si="336"/>
        <v/>
      </c>
      <c r="DJ343" s="86" t="str">
        <f t="shared" si="366"/>
        <v/>
      </c>
      <c r="DK343" s="86" t="str">
        <f t="shared" si="337"/>
        <v/>
      </c>
      <c r="DL343" s="86" t="str">
        <f t="shared" si="338"/>
        <v/>
      </c>
      <c r="DM343" s="86" t="str">
        <f t="shared" si="339"/>
        <v/>
      </c>
      <c r="DN343" s="86" t="str">
        <f t="shared" si="367"/>
        <v/>
      </c>
      <c r="DO343" s="86"/>
      <c r="DP343" s="86"/>
      <c r="DQ343" s="86"/>
      <c r="DR343" s="63" t="e">
        <f>IF(#REF!="","",#REF!)</f>
        <v>#REF!</v>
      </c>
      <c r="DS343" s="57" t="s">
        <v>0</v>
      </c>
    </row>
    <row r="344" spans="1:123" x14ac:dyDescent="0.25">
      <c r="A344" t="s">
        <v>0</v>
      </c>
      <c r="B344" s="62" t="str">
        <f>IF(csv!E335="","",csv!S335)</f>
        <v/>
      </c>
      <c r="C344" s="36" t="s">
        <v>0</v>
      </c>
      <c r="D344" s="36" t="str">
        <f>IF(csv!E335="","",csv!E335)</f>
        <v/>
      </c>
      <c r="E344" s="36" t="str">
        <f>IF(csv!D335="","",csv!D335)</f>
        <v/>
      </c>
      <c r="F344" s="36" t="s">
        <v>0</v>
      </c>
      <c r="G344" s="86" t="str">
        <f>IF(csv!L335="","",csv!L335)</f>
        <v/>
      </c>
      <c r="H344" s="86" t="str">
        <f>IF(csv!M335="","",csv!M335)</f>
        <v/>
      </c>
      <c r="I344" s="36" t="s">
        <v>0</v>
      </c>
      <c r="J344" s="36" t="str">
        <f>IF(csv!O335="","",csv!O335)</f>
        <v/>
      </c>
      <c r="K344" s="36" t="str">
        <f>IF(csv!P335="","",csv!P335)</f>
        <v/>
      </c>
      <c r="L344" s="36" t="s">
        <v>0</v>
      </c>
      <c r="M344" s="79" t="str">
        <f>IF(csv!Q335="","",csv!Q335)</f>
        <v/>
      </c>
      <c r="N344" s="57" t="s">
        <v>0</v>
      </c>
      <c r="O344" s="62" t="str">
        <f>IF(csv!E335="","",csv!S335)</f>
        <v/>
      </c>
      <c r="P344" s="86" t="str">
        <f>IF(O344="","",IF(COUNTIF(O$11:O343,O344)=0,P343+1,P343))</f>
        <v/>
      </c>
      <c r="Q344" s="102" t="str">
        <f t="shared" si="314"/>
        <v/>
      </c>
      <c r="R344" s="103" t="str" cm="1">
        <f t="array" ref="R344">IF(S344="","",INDEX(natjecanjeStaze_naziv,MATCH(S344,natjecanjeStaze_stazaId,0)))</f>
        <v/>
      </c>
      <c r="S344" s="63" t="str">
        <f t="shared" si="315"/>
        <v/>
      </c>
      <c r="T344" s="57" t="s">
        <v>0</v>
      </c>
      <c r="U344" s="191" t="str">
        <f t="shared" si="316"/>
        <v/>
      </c>
      <c r="V344" s="57" t="s">
        <v>0</v>
      </c>
      <c r="W344" s="62" t="str">
        <f t="shared" si="340"/>
        <v/>
      </c>
      <c r="X344" s="86" t="str">
        <f t="shared" si="317"/>
        <v/>
      </c>
      <c r="Y344" s="36" t="str">
        <f t="shared" si="341"/>
        <v/>
      </c>
      <c r="Z344" s="79" t="str">
        <f>IF(Y344="","",MAX(Z$11:Z343)+1)</f>
        <v/>
      </c>
      <c r="AA344" s="57" t="s">
        <v>0</v>
      </c>
      <c r="AB344" s="149"/>
      <c r="AC344" s="57" t="s">
        <v>0</v>
      </c>
      <c r="AD344" s="23" t="str">
        <f t="shared" si="342"/>
        <v/>
      </c>
      <c r="AE344" s="57" t="s">
        <v>0</v>
      </c>
      <c r="AF344" s="191" t="str">
        <f t="shared" si="343"/>
        <v/>
      </c>
      <c r="AG344" s="57" t="s">
        <v>0</v>
      </c>
      <c r="AH344" s="62" t="str">
        <f t="shared" si="344"/>
        <v/>
      </c>
      <c r="AI344" s="36" t="str">
        <f t="shared" si="345"/>
        <v/>
      </c>
      <c r="AJ344" s="86" t="str">
        <f t="shared" si="318"/>
        <v/>
      </c>
      <c r="AK344" s="36" t="str" cm="1">
        <f t="array" ref="AK344">IF(AJ344="",""&amp;AI344,IF(AJ344="NEMA",AI344,INDEX(klub_naziv,MATCH(INDEX(klubAlias_klubId,AJ344),klub_id,0))))</f>
        <v/>
      </c>
      <c r="AL344" s="36" t="str" cm="1">
        <f t="array" ref="AL344">IFERROR(INDEX(registarNatjecatelji,CG344,4),"")</f>
        <v/>
      </c>
      <c r="AM344" s="105" t="str">
        <f t="shared" si="346"/>
        <v/>
      </c>
      <c r="AN344" s="79" t="str">
        <f t="shared" si="347"/>
        <v/>
      </c>
      <c r="AO344" s="57" t="s">
        <v>0</v>
      </c>
      <c r="AP344" s="95" t="str">
        <f>IF(AJ344&lt;&gt;"NEMA","",IF(IFERROR(MATCH(AI344,AI$11:AI343,0),0)&lt;&gt;0,"",AI344))</f>
        <v/>
      </c>
      <c r="AQ344" s="57" t="s">
        <v>0</v>
      </c>
      <c r="AR344" s="149"/>
      <c r="AS344" s="57" t="s">
        <v>0</v>
      </c>
      <c r="AT344" s="62" t="str">
        <f t="shared" si="348"/>
        <v/>
      </c>
      <c r="AU344" s="36" t="str">
        <f>IF(AT344="","",MAX(AU$11:AU343)+1)</f>
        <v/>
      </c>
      <c r="AV344" s="36" t="str">
        <f t="shared" si="349"/>
        <v/>
      </c>
      <c r="AW344" s="36" t="str">
        <f t="shared" si="350"/>
        <v/>
      </c>
      <c r="AX344" s="36" t="str">
        <f>IF(AR344="","",MAX(AX$11:AX343)+1)</f>
        <v/>
      </c>
      <c r="AY344" s="103" t="str">
        <f t="shared" si="351"/>
        <v/>
      </c>
      <c r="AZ344" s="79" t="str">
        <f t="shared" si="352"/>
        <v/>
      </c>
      <c r="BA344" s="57" t="s">
        <v>0</v>
      </c>
      <c r="BB344" s="23" t="str">
        <f t="shared" si="353"/>
        <v/>
      </c>
      <c r="BC344" s="57" t="s">
        <v>0</v>
      </c>
      <c r="BD344" s="191" t="str">
        <f t="shared" si="354"/>
        <v/>
      </c>
      <c r="BE344" s="57" t="s">
        <v>0</v>
      </c>
      <c r="BF344" s="68" t="str">
        <f t="shared" si="355"/>
        <v/>
      </c>
      <c r="BG344" s="102" t="str">
        <f t="shared" si="356"/>
        <v/>
      </c>
      <c r="BH344" s="238" t="str">
        <f t="shared" si="357"/>
        <v/>
      </c>
      <c r="BI344" s="239" t="str">
        <f t="shared" si="319"/>
        <v/>
      </c>
      <c r="BJ344" s="57" t="s">
        <v>0</v>
      </c>
      <c r="BK344" s="62" t="str">
        <f t="shared" si="358"/>
        <v/>
      </c>
      <c r="BL344" s="36" t="str">
        <f t="shared" si="359"/>
        <v/>
      </c>
      <c r="BM344" s="86" t="str">
        <f t="shared" si="320"/>
        <v/>
      </c>
      <c r="BN344" s="86" t="str">
        <f t="shared" si="321"/>
        <v/>
      </c>
      <c r="BO344" s="36" t="str">
        <f t="shared" si="322"/>
        <v/>
      </c>
      <c r="BP344" s="79" t="str">
        <f t="shared" si="323"/>
        <v/>
      </c>
      <c r="BQ344" s="57" t="s">
        <v>0</v>
      </c>
      <c r="BR344" s="95" t="str">
        <f t="shared" si="324"/>
        <v/>
      </c>
      <c r="BS344" s="57" t="s">
        <v>0</v>
      </c>
      <c r="BT344" s="23" t="str">
        <f>IF(OR(BB344&lt;&gt;"NEMA",BR344&lt;&gt;""),"","SELECT '"&amp;BA344&amp;"',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4" s="57" t="s">
        <v>0</v>
      </c>
      <c r="BV344" s="172"/>
      <c r="BW344" s="172"/>
      <c r="BX344" s="172"/>
      <c r="BY344" s="57" t="s">
        <v>0</v>
      </c>
      <c r="BZ344" s="62" t="str">
        <f t="shared" si="325"/>
        <v/>
      </c>
      <c r="CA344" s="63" t="str">
        <f t="shared" si="360"/>
        <v/>
      </c>
      <c r="CB344" s="57" t="s">
        <v>0</v>
      </c>
      <c r="CC344" s="62" t="str">
        <f t="shared" si="326"/>
        <v/>
      </c>
      <c r="CD344" s="63" t="str">
        <f t="shared" si="361"/>
        <v/>
      </c>
      <c r="CE344" s="57" t="s">
        <v>0</v>
      </c>
      <c r="CF344" s="62" t="str">
        <f t="shared" si="327"/>
        <v/>
      </c>
      <c r="CG344" s="63" t="str">
        <f t="shared" si="362"/>
        <v/>
      </c>
      <c r="CH344" s="57" t="s">
        <v>0</v>
      </c>
      <c r="CI344" s="68" t="str">
        <f t="shared" si="363"/>
        <v/>
      </c>
      <c r="CJ344" s="86" t="str" cm="1">
        <f t="array" ref="CJ344">IF(CI344="","",INDEX(imePrezime_id,CI344,0))</f>
        <v/>
      </c>
      <c r="CK344" s="63" t="str">
        <f t="shared" si="328"/>
        <v/>
      </c>
      <c r="CL344" s="57" t="s">
        <v>0</v>
      </c>
      <c r="CM344" s="23" t="str">
        <f t="shared" si="329"/>
        <v/>
      </c>
      <c r="CN344" s="57" t="s">
        <v>0</v>
      </c>
      <c r="CO344" s="149"/>
      <c r="CP344" s="57" t="s">
        <v>0</v>
      </c>
      <c r="CQ344" s="62" t="str">
        <f t="shared" si="330"/>
        <v/>
      </c>
      <c r="CR344" s="86" t="str">
        <f>IF(CO344="","",MAX(CR$11:CR343)+1)</f>
        <v/>
      </c>
      <c r="CS344" s="63" t="str">
        <f t="shared" si="331"/>
        <v/>
      </c>
      <c r="CT344" s="57" t="s">
        <v>0</v>
      </c>
      <c r="CU344" s="23" t="str">
        <f t="shared" si="364"/>
        <v/>
      </c>
      <c r="CV344" s="57" t="s">
        <v>0</v>
      </c>
      <c r="CW344" s="72" t="str">
        <f>IF(AND(CG344="NEMA",CK344=""),MAX(CW$11:CW343)+1,"")</f>
        <v/>
      </c>
      <c r="CX344" t="s">
        <v>0</v>
      </c>
      <c r="CY344" s="152" t="str">
        <f t="shared" si="332"/>
        <v/>
      </c>
      <c r="CZ344" t="s">
        <v>0</v>
      </c>
      <c r="DA344" s="62" t="str">
        <f t="shared" si="333"/>
        <v/>
      </c>
      <c r="DB344" s="79" t="str">
        <f t="shared" si="334"/>
        <v/>
      </c>
      <c r="DC344" t="s">
        <v>0</v>
      </c>
      <c r="DD344" s="23" t="str">
        <f t="shared" si="365"/>
        <v/>
      </c>
      <c r="DE344" s="57" t="s">
        <v>0</v>
      </c>
      <c r="DF344" s="95" t="str">
        <f t="shared" si="335"/>
        <v/>
      </c>
      <c r="DG344" s="57" t="s">
        <v>0</v>
      </c>
      <c r="DH344" s="68" t="str">
        <f>IF(BZ344="","",MAX(DH$11:DH343)+1)</f>
        <v/>
      </c>
      <c r="DI344" s="86" t="str">
        <f t="shared" si="336"/>
        <v/>
      </c>
      <c r="DJ344" s="86" t="str">
        <f t="shared" si="366"/>
        <v/>
      </c>
      <c r="DK344" s="86" t="str">
        <f t="shared" si="337"/>
        <v/>
      </c>
      <c r="DL344" s="86" t="str">
        <f t="shared" si="338"/>
        <v/>
      </c>
      <c r="DM344" s="86" t="str">
        <f t="shared" si="339"/>
        <v/>
      </c>
      <c r="DN344" s="86" t="str">
        <f t="shared" si="367"/>
        <v/>
      </c>
      <c r="DO344" s="86"/>
      <c r="DP344" s="86"/>
      <c r="DQ344" s="86"/>
      <c r="DR344" s="63" t="e">
        <f>IF(#REF!="","",#REF!)</f>
        <v>#REF!</v>
      </c>
      <c r="DS344" s="57" t="s">
        <v>0</v>
      </c>
    </row>
    <row r="345" spans="1:123" x14ac:dyDescent="0.25">
      <c r="A345" t="s">
        <v>0</v>
      </c>
      <c r="B345" s="62" t="str">
        <f>IF(csv!E336="","",csv!S336)</f>
        <v/>
      </c>
      <c r="C345" s="36" t="s">
        <v>0</v>
      </c>
      <c r="D345" s="36" t="str">
        <f>IF(csv!E336="","",csv!E336)</f>
        <v/>
      </c>
      <c r="E345" s="36" t="str">
        <f>IF(csv!D336="","",csv!D336)</f>
        <v/>
      </c>
      <c r="F345" s="36" t="s">
        <v>0</v>
      </c>
      <c r="G345" s="86" t="str">
        <f>IF(csv!L336="","",csv!L336)</f>
        <v/>
      </c>
      <c r="H345" s="86" t="str">
        <f>IF(csv!M336="","",csv!M336)</f>
        <v/>
      </c>
      <c r="I345" s="36" t="s">
        <v>0</v>
      </c>
      <c r="J345" s="36" t="str">
        <f>IF(csv!O336="","",csv!O336)</f>
        <v/>
      </c>
      <c r="K345" s="36" t="str">
        <f>IF(csv!P336="","",csv!P336)</f>
        <v/>
      </c>
      <c r="L345" s="36" t="s">
        <v>0</v>
      </c>
      <c r="M345" s="79" t="str">
        <f>IF(csv!Q336="","",csv!Q336)</f>
        <v/>
      </c>
      <c r="N345" s="57" t="s">
        <v>0</v>
      </c>
      <c r="O345" s="62" t="str">
        <f>IF(csv!E336="","",csv!S336)</f>
        <v/>
      </c>
      <c r="P345" s="86" t="str">
        <f>IF(O345="","",IF(COUNTIF(O$11:O344,O345)=0,P344+1,P344))</f>
        <v/>
      </c>
      <c r="Q345" s="102" t="str">
        <f t="shared" si="314"/>
        <v/>
      </c>
      <c r="R345" s="103" t="str" cm="1">
        <f t="array" ref="R345">IF(S345="","",INDEX(natjecanjeStaze_naziv,MATCH(S345,natjecanjeStaze_stazaId,0)))</f>
        <v/>
      </c>
      <c r="S345" s="63" t="str">
        <f t="shared" si="315"/>
        <v/>
      </c>
      <c r="T345" s="57" t="s">
        <v>0</v>
      </c>
      <c r="U345" s="191" t="str">
        <f t="shared" si="316"/>
        <v/>
      </c>
      <c r="V345" s="57" t="s">
        <v>0</v>
      </c>
      <c r="W345" s="62" t="str">
        <f t="shared" si="340"/>
        <v/>
      </c>
      <c r="X345" s="86" t="str">
        <f t="shared" si="317"/>
        <v/>
      </c>
      <c r="Y345" s="36" t="str">
        <f t="shared" si="341"/>
        <v/>
      </c>
      <c r="Z345" s="79" t="str">
        <f>IF(Y345="","",MAX(Z$11:Z344)+1)</f>
        <v/>
      </c>
      <c r="AA345" s="57" t="s">
        <v>0</v>
      </c>
      <c r="AB345" s="149"/>
      <c r="AC345" s="57" t="s">
        <v>0</v>
      </c>
      <c r="AD345" s="23" t="str">
        <f t="shared" si="342"/>
        <v/>
      </c>
      <c r="AE345" s="57" t="s">
        <v>0</v>
      </c>
      <c r="AF345" s="191" t="str">
        <f t="shared" si="343"/>
        <v/>
      </c>
      <c r="AG345" s="57" t="s">
        <v>0</v>
      </c>
      <c r="AH345" s="62" t="str">
        <f t="shared" si="344"/>
        <v/>
      </c>
      <c r="AI345" s="36" t="str">
        <f t="shared" si="345"/>
        <v/>
      </c>
      <c r="AJ345" s="86" t="str">
        <f t="shared" si="318"/>
        <v/>
      </c>
      <c r="AK345" s="36" t="str" cm="1">
        <f t="array" ref="AK345">IF(AJ345="",""&amp;AI345,IF(AJ345="NEMA",AI345,INDEX(klub_naziv,MATCH(INDEX(klubAlias_klubId,AJ345),klub_id,0))))</f>
        <v/>
      </c>
      <c r="AL345" s="36" t="str" cm="1">
        <f t="array" ref="AL345">IFERROR(INDEX(registarNatjecatelji,CG345,4),"")</f>
        <v/>
      </c>
      <c r="AM345" s="105" t="str">
        <f t="shared" si="346"/>
        <v/>
      </c>
      <c r="AN345" s="79" t="str">
        <f t="shared" si="347"/>
        <v/>
      </c>
      <c r="AO345" s="57" t="s">
        <v>0</v>
      </c>
      <c r="AP345" s="95" t="str">
        <f>IF(AJ345&lt;&gt;"NEMA","",IF(IFERROR(MATCH(AI345,AI$11:AI344,0),0)&lt;&gt;0,"",AI345))</f>
        <v/>
      </c>
      <c r="AQ345" s="57" t="s">
        <v>0</v>
      </c>
      <c r="AR345" s="149"/>
      <c r="AS345" s="57" t="s">
        <v>0</v>
      </c>
      <c r="AT345" s="62" t="str">
        <f t="shared" si="348"/>
        <v/>
      </c>
      <c r="AU345" s="36" t="str">
        <f>IF(AT345="","",MAX(AU$11:AU344)+1)</f>
        <v/>
      </c>
      <c r="AV345" s="36" t="str">
        <f t="shared" si="349"/>
        <v/>
      </c>
      <c r="AW345" s="36" t="str">
        <f t="shared" si="350"/>
        <v/>
      </c>
      <c r="AX345" s="36" t="str">
        <f>IF(AR345="","",MAX(AX$11:AX344)+1)</f>
        <v/>
      </c>
      <c r="AY345" s="103" t="str">
        <f t="shared" si="351"/>
        <v/>
      </c>
      <c r="AZ345" s="79" t="str">
        <f t="shared" si="352"/>
        <v/>
      </c>
      <c r="BA345" s="57" t="s">
        <v>0</v>
      </c>
      <c r="BB345" s="23" t="str">
        <f t="shared" si="353"/>
        <v/>
      </c>
      <c r="BC345" s="57" t="s">
        <v>0</v>
      </c>
      <c r="BD345" s="191" t="str">
        <f t="shared" si="354"/>
        <v/>
      </c>
      <c r="BE345" s="57" t="s">
        <v>0</v>
      </c>
      <c r="BF345" s="68" t="str">
        <f t="shared" si="355"/>
        <v/>
      </c>
      <c r="BG345" s="102" t="str">
        <f t="shared" si="356"/>
        <v/>
      </c>
      <c r="BH345" s="238" t="str">
        <f t="shared" si="357"/>
        <v/>
      </c>
      <c r="BI345" s="239" t="str">
        <f t="shared" si="319"/>
        <v/>
      </c>
      <c r="BJ345" s="57" t="s">
        <v>0</v>
      </c>
      <c r="BK345" s="62" t="str">
        <f t="shared" si="358"/>
        <v/>
      </c>
      <c r="BL345" s="36" t="str">
        <f t="shared" si="359"/>
        <v/>
      </c>
      <c r="BM345" s="86" t="str">
        <f t="shared" si="320"/>
        <v/>
      </c>
      <c r="BN345" s="86" t="str">
        <f t="shared" si="321"/>
        <v/>
      </c>
      <c r="BO345" s="36" t="str">
        <f t="shared" si="322"/>
        <v/>
      </c>
      <c r="BP345" s="79" t="str">
        <f t="shared" si="323"/>
        <v/>
      </c>
      <c r="BQ345" s="57" t="s">
        <v>0</v>
      </c>
      <c r="BR345" s="95" t="str">
        <f t="shared" si="324"/>
        <v/>
      </c>
      <c r="BS345" s="57" t="s">
        <v>0</v>
      </c>
      <c r="BT345" s="23" t="str">
        <f>IF(OR(BB345&lt;&gt;"NEMA",BR345&lt;&gt;""),"","SELECT '"&amp;BA345&amp;"',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5" s="57" t="s">
        <v>0</v>
      </c>
      <c r="BV345" s="172"/>
      <c r="BW345" s="172"/>
      <c r="BX345" s="172"/>
      <c r="BY345" s="57" t="s">
        <v>0</v>
      </c>
      <c r="BZ345" s="62" t="str">
        <f t="shared" si="325"/>
        <v/>
      </c>
      <c r="CA345" s="63" t="str">
        <f t="shared" si="360"/>
        <v/>
      </c>
      <c r="CB345" s="57" t="s">
        <v>0</v>
      </c>
      <c r="CC345" s="62" t="str">
        <f t="shared" si="326"/>
        <v/>
      </c>
      <c r="CD345" s="63" t="str">
        <f t="shared" si="361"/>
        <v/>
      </c>
      <c r="CE345" s="57" t="s">
        <v>0</v>
      </c>
      <c r="CF345" s="62" t="str">
        <f t="shared" si="327"/>
        <v/>
      </c>
      <c r="CG345" s="63" t="str">
        <f t="shared" si="362"/>
        <v/>
      </c>
      <c r="CH345" s="57" t="s">
        <v>0</v>
      </c>
      <c r="CI345" s="68" t="str">
        <f t="shared" si="363"/>
        <v/>
      </c>
      <c r="CJ345" s="86" t="str" cm="1">
        <f t="array" ref="CJ345">IF(CI345="","",INDEX(imePrezime_id,CI345,0))</f>
        <v/>
      </c>
      <c r="CK345" s="63" t="str">
        <f t="shared" si="328"/>
        <v/>
      </c>
      <c r="CL345" s="57" t="s">
        <v>0</v>
      </c>
      <c r="CM345" s="23" t="str">
        <f t="shared" si="329"/>
        <v/>
      </c>
      <c r="CN345" s="57" t="s">
        <v>0</v>
      </c>
      <c r="CO345" s="149"/>
      <c r="CP345" s="57" t="s">
        <v>0</v>
      </c>
      <c r="CQ345" s="62" t="str">
        <f t="shared" si="330"/>
        <v/>
      </c>
      <c r="CR345" s="86" t="str">
        <f>IF(CO345="","",MAX(CR$11:CR344)+1)</f>
        <v/>
      </c>
      <c r="CS345" s="63" t="str">
        <f t="shared" si="331"/>
        <v/>
      </c>
      <c r="CT345" s="57" t="s">
        <v>0</v>
      </c>
      <c r="CU345" s="23" t="str">
        <f t="shared" si="364"/>
        <v/>
      </c>
      <c r="CV345" s="57" t="s">
        <v>0</v>
      </c>
      <c r="CW345" s="72" t="str">
        <f>IF(AND(CG345="NEMA",CK345=""),MAX(CW$11:CW344)+1,"")</f>
        <v/>
      </c>
      <c r="CX345" t="s">
        <v>0</v>
      </c>
      <c r="CY345" s="152" t="str">
        <f t="shared" si="332"/>
        <v/>
      </c>
      <c r="CZ345" t="s">
        <v>0</v>
      </c>
      <c r="DA345" s="62" t="str">
        <f t="shared" si="333"/>
        <v/>
      </c>
      <c r="DB345" s="79" t="str">
        <f t="shared" si="334"/>
        <v/>
      </c>
      <c r="DC345" t="s">
        <v>0</v>
      </c>
      <c r="DD345" s="23" t="str">
        <f t="shared" si="365"/>
        <v/>
      </c>
      <c r="DE345" s="57" t="s">
        <v>0</v>
      </c>
      <c r="DF345" s="95" t="str">
        <f t="shared" si="335"/>
        <v/>
      </c>
      <c r="DG345" s="57" t="s">
        <v>0</v>
      </c>
      <c r="DH345" s="68" t="str">
        <f>IF(BZ345="","",MAX(DH$11:DH344)+1)</f>
        <v/>
      </c>
      <c r="DI345" s="86" t="str">
        <f t="shared" si="336"/>
        <v/>
      </c>
      <c r="DJ345" s="86" t="str">
        <f t="shared" si="366"/>
        <v/>
      </c>
      <c r="DK345" s="86" t="str">
        <f t="shared" si="337"/>
        <v/>
      </c>
      <c r="DL345" s="86" t="str">
        <f t="shared" si="338"/>
        <v/>
      </c>
      <c r="DM345" s="86" t="str">
        <f t="shared" si="339"/>
        <v/>
      </c>
      <c r="DN345" s="86" t="str">
        <f t="shared" si="367"/>
        <v/>
      </c>
      <c r="DO345" s="86"/>
      <c r="DP345" s="86"/>
      <c r="DQ345" s="86"/>
      <c r="DR345" s="63" t="e">
        <f>IF(#REF!="","",#REF!)</f>
        <v>#REF!</v>
      </c>
      <c r="DS345" s="57" t="s">
        <v>0</v>
      </c>
    </row>
    <row r="346" spans="1:123" x14ac:dyDescent="0.25">
      <c r="A346" t="s">
        <v>0</v>
      </c>
      <c r="B346" s="62" t="str">
        <f>IF(csv!E337="","",csv!S337)</f>
        <v/>
      </c>
      <c r="C346" s="36" t="s">
        <v>0</v>
      </c>
      <c r="D346" s="36" t="str">
        <f>IF(csv!E337="","",csv!E337)</f>
        <v/>
      </c>
      <c r="E346" s="36" t="str">
        <f>IF(csv!D337="","",csv!D337)</f>
        <v/>
      </c>
      <c r="F346" s="36" t="s">
        <v>0</v>
      </c>
      <c r="G346" s="86" t="str">
        <f>IF(csv!L337="","",csv!L337)</f>
        <v/>
      </c>
      <c r="H346" s="86" t="str">
        <f>IF(csv!M337="","",csv!M337)</f>
        <v/>
      </c>
      <c r="I346" s="36" t="s">
        <v>0</v>
      </c>
      <c r="J346" s="36" t="str">
        <f>IF(csv!O337="","",csv!O337)</f>
        <v/>
      </c>
      <c r="K346" s="36" t="str">
        <f>IF(csv!P337="","",csv!P337)</f>
        <v/>
      </c>
      <c r="L346" s="36" t="s">
        <v>0</v>
      </c>
      <c r="M346" s="79" t="str">
        <f>IF(csv!Q337="","",csv!Q337)</f>
        <v/>
      </c>
      <c r="N346" s="57" t="s">
        <v>0</v>
      </c>
      <c r="O346" s="62" t="str">
        <f>IF(csv!E337="","",csv!S337)</f>
        <v/>
      </c>
      <c r="P346" s="86" t="str">
        <f>IF(O346="","",IF(COUNTIF(O$11:O345,O346)=0,P345+1,P345))</f>
        <v/>
      </c>
      <c r="Q346" s="102" t="str">
        <f t="shared" si="314"/>
        <v/>
      </c>
      <c r="R346" s="103" t="str" cm="1">
        <f t="array" ref="R346">IF(S346="","",INDEX(natjecanjeStaze_naziv,MATCH(S346,natjecanjeStaze_stazaId,0)))</f>
        <v/>
      </c>
      <c r="S346" s="63" t="str">
        <f t="shared" si="315"/>
        <v/>
      </c>
      <c r="T346" s="57" t="s">
        <v>0</v>
      </c>
      <c r="U346" s="191" t="str">
        <f t="shared" si="316"/>
        <v/>
      </c>
      <c r="V346" s="57" t="s">
        <v>0</v>
      </c>
      <c r="W346" s="62" t="str">
        <f t="shared" si="340"/>
        <v/>
      </c>
      <c r="X346" s="86" t="str">
        <f t="shared" si="317"/>
        <v/>
      </c>
      <c r="Y346" s="36" t="str">
        <f t="shared" si="341"/>
        <v/>
      </c>
      <c r="Z346" s="79" t="str">
        <f>IF(Y346="","",MAX(Z$11:Z345)+1)</f>
        <v/>
      </c>
      <c r="AA346" s="57" t="s">
        <v>0</v>
      </c>
      <c r="AB346" s="149"/>
      <c r="AC346" s="57" t="s">
        <v>0</v>
      </c>
      <c r="AD346" s="23" t="str">
        <f t="shared" si="342"/>
        <v/>
      </c>
      <c r="AE346" s="57" t="s">
        <v>0</v>
      </c>
      <c r="AF346" s="191" t="str">
        <f t="shared" si="343"/>
        <v/>
      </c>
      <c r="AG346" s="57" t="s">
        <v>0</v>
      </c>
      <c r="AH346" s="62" t="str">
        <f t="shared" si="344"/>
        <v/>
      </c>
      <c r="AI346" s="36" t="str">
        <f t="shared" si="345"/>
        <v/>
      </c>
      <c r="AJ346" s="86" t="str">
        <f t="shared" si="318"/>
        <v/>
      </c>
      <c r="AK346" s="36" t="str" cm="1">
        <f t="array" ref="AK346">IF(AJ346="",""&amp;AI346,IF(AJ346="NEMA",AI346,INDEX(klub_naziv,MATCH(INDEX(klubAlias_klubId,AJ346),klub_id,0))))</f>
        <v/>
      </c>
      <c r="AL346" s="36" t="str" cm="1">
        <f t="array" ref="AL346">IFERROR(INDEX(registarNatjecatelji,CG346,4),"")</f>
        <v/>
      </c>
      <c r="AM346" s="105" t="str">
        <f t="shared" si="346"/>
        <v/>
      </c>
      <c r="AN346" s="79" t="str">
        <f t="shared" si="347"/>
        <v/>
      </c>
      <c r="AO346" s="57" t="s">
        <v>0</v>
      </c>
      <c r="AP346" s="95" t="str">
        <f>IF(AJ346&lt;&gt;"NEMA","",IF(IFERROR(MATCH(AI346,AI$11:AI345,0),0)&lt;&gt;0,"",AI346))</f>
        <v/>
      </c>
      <c r="AQ346" s="57" t="s">
        <v>0</v>
      </c>
      <c r="AR346" s="149"/>
      <c r="AS346" s="57" t="s">
        <v>0</v>
      </c>
      <c r="AT346" s="62" t="str">
        <f t="shared" si="348"/>
        <v/>
      </c>
      <c r="AU346" s="36" t="str">
        <f>IF(AT346="","",MAX(AU$11:AU345)+1)</f>
        <v/>
      </c>
      <c r="AV346" s="36" t="str">
        <f t="shared" si="349"/>
        <v/>
      </c>
      <c r="AW346" s="36" t="str">
        <f t="shared" si="350"/>
        <v/>
      </c>
      <c r="AX346" s="36" t="str">
        <f>IF(AR346="","",MAX(AX$11:AX345)+1)</f>
        <v/>
      </c>
      <c r="AY346" s="103" t="str">
        <f t="shared" si="351"/>
        <v/>
      </c>
      <c r="AZ346" s="79" t="str">
        <f t="shared" si="352"/>
        <v/>
      </c>
      <c r="BA346" s="57" t="s">
        <v>0</v>
      </c>
      <c r="BB346" s="23" t="str">
        <f t="shared" si="353"/>
        <v/>
      </c>
      <c r="BC346" s="57" t="s">
        <v>0</v>
      </c>
      <c r="BD346" s="191" t="str">
        <f t="shared" si="354"/>
        <v/>
      </c>
      <c r="BE346" s="57" t="s">
        <v>0</v>
      </c>
      <c r="BF346" s="68" t="str">
        <f t="shared" si="355"/>
        <v/>
      </c>
      <c r="BG346" s="102" t="str">
        <f t="shared" si="356"/>
        <v/>
      </c>
      <c r="BH346" s="238" t="str">
        <f t="shared" si="357"/>
        <v/>
      </c>
      <c r="BI346" s="239" t="str">
        <f t="shared" si="319"/>
        <v/>
      </c>
      <c r="BJ346" s="57" t="s">
        <v>0</v>
      </c>
      <c r="BK346" s="62" t="str">
        <f t="shared" si="358"/>
        <v/>
      </c>
      <c r="BL346" s="36" t="str">
        <f t="shared" si="359"/>
        <v/>
      </c>
      <c r="BM346" s="86" t="str">
        <f t="shared" si="320"/>
        <v/>
      </c>
      <c r="BN346" s="86" t="str">
        <f t="shared" si="321"/>
        <v/>
      </c>
      <c r="BO346" s="36" t="str">
        <f t="shared" si="322"/>
        <v/>
      </c>
      <c r="BP346" s="79" t="str">
        <f t="shared" si="323"/>
        <v/>
      </c>
      <c r="BQ346" s="57" t="s">
        <v>0</v>
      </c>
      <c r="BR346" s="95" t="str">
        <f t="shared" si="324"/>
        <v/>
      </c>
      <c r="BS346" s="57" t="s">
        <v>0</v>
      </c>
      <c r="BT346" s="23" t="str">
        <f>IF(OR(BB346&lt;&gt;"NEMA",BR346&lt;&gt;""),"","SELECT '"&amp;BA346&amp;"',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6" s="57" t="s">
        <v>0</v>
      </c>
      <c r="BV346" s="172"/>
      <c r="BW346" s="172"/>
      <c r="BX346" s="172"/>
      <c r="BY346" s="57" t="s">
        <v>0</v>
      </c>
      <c r="BZ346" s="62" t="str">
        <f t="shared" si="325"/>
        <v/>
      </c>
      <c r="CA346" s="63" t="str">
        <f t="shared" si="360"/>
        <v/>
      </c>
      <c r="CB346" s="57" t="s">
        <v>0</v>
      </c>
      <c r="CC346" s="62" t="str">
        <f t="shared" si="326"/>
        <v/>
      </c>
      <c r="CD346" s="63" t="str">
        <f t="shared" si="361"/>
        <v/>
      </c>
      <c r="CE346" s="57" t="s">
        <v>0</v>
      </c>
      <c r="CF346" s="62" t="str">
        <f t="shared" si="327"/>
        <v/>
      </c>
      <c r="CG346" s="63" t="str">
        <f t="shared" si="362"/>
        <v/>
      </c>
      <c r="CH346" s="57" t="s">
        <v>0</v>
      </c>
      <c r="CI346" s="68" t="str">
        <f t="shared" si="363"/>
        <v/>
      </c>
      <c r="CJ346" s="86" t="str" cm="1">
        <f t="array" ref="CJ346">IF(CI346="","",INDEX(imePrezime_id,CI346,0))</f>
        <v/>
      </c>
      <c r="CK346" s="63" t="str">
        <f t="shared" si="328"/>
        <v/>
      </c>
      <c r="CL346" s="57" t="s">
        <v>0</v>
      </c>
      <c r="CM346" s="23" t="str">
        <f t="shared" si="329"/>
        <v/>
      </c>
      <c r="CN346" s="57" t="s">
        <v>0</v>
      </c>
      <c r="CO346" s="149"/>
      <c r="CP346" s="57" t="s">
        <v>0</v>
      </c>
      <c r="CQ346" s="62" t="str">
        <f t="shared" si="330"/>
        <v/>
      </c>
      <c r="CR346" s="86" t="str">
        <f>IF(CO346="","",MAX(CR$11:CR345)+1)</f>
        <v/>
      </c>
      <c r="CS346" s="63" t="str">
        <f t="shared" si="331"/>
        <v/>
      </c>
      <c r="CT346" s="57" t="s">
        <v>0</v>
      </c>
      <c r="CU346" s="23" t="str">
        <f t="shared" si="364"/>
        <v/>
      </c>
      <c r="CV346" s="57" t="s">
        <v>0</v>
      </c>
      <c r="CW346" s="72" t="str">
        <f>IF(AND(CG346="NEMA",CK346=""),MAX(CW$11:CW345)+1,"")</f>
        <v/>
      </c>
      <c r="CX346" t="s">
        <v>0</v>
      </c>
      <c r="CY346" s="152" t="str">
        <f t="shared" si="332"/>
        <v/>
      </c>
      <c r="CZ346" t="s">
        <v>0</v>
      </c>
      <c r="DA346" s="62" t="str">
        <f t="shared" si="333"/>
        <v/>
      </c>
      <c r="DB346" s="79" t="str">
        <f t="shared" si="334"/>
        <v/>
      </c>
      <c r="DC346" t="s">
        <v>0</v>
      </c>
      <c r="DD346" s="23" t="str">
        <f t="shared" si="365"/>
        <v/>
      </c>
      <c r="DE346" s="57" t="s">
        <v>0</v>
      </c>
      <c r="DF346" s="95" t="str">
        <f t="shared" si="335"/>
        <v/>
      </c>
      <c r="DG346" s="57" t="s">
        <v>0</v>
      </c>
      <c r="DH346" s="68" t="str">
        <f>IF(BZ346="","",MAX(DH$11:DH345)+1)</f>
        <v/>
      </c>
      <c r="DI346" s="86" t="str">
        <f t="shared" si="336"/>
        <v/>
      </c>
      <c r="DJ346" s="86" t="str">
        <f t="shared" si="366"/>
        <v/>
      </c>
      <c r="DK346" s="86" t="str">
        <f t="shared" si="337"/>
        <v/>
      </c>
      <c r="DL346" s="86" t="str">
        <f t="shared" si="338"/>
        <v/>
      </c>
      <c r="DM346" s="86" t="str">
        <f t="shared" si="339"/>
        <v/>
      </c>
      <c r="DN346" s="86" t="str">
        <f t="shared" si="367"/>
        <v/>
      </c>
      <c r="DO346" s="86"/>
      <c r="DP346" s="86"/>
      <c r="DQ346" s="86"/>
      <c r="DR346" s="63" t="e">
        <f>IF(#REF!="","",#REF!)</f>
        <v>#REF!</v>
      </c>
      <c r="DS346" s="57" t="s">
        <v>0</v>
      </c>
    </row>
    <row r="347" spans="1:123" x14ac:dyDescent="0.25">
      <c r="A347" t="s">
        <v>0</v>
      </c>
      <c r="B347" s="62" t="str">
        <f>IF(csv!E338="","",csv!S338)</f>
        <v/>
      </c>
      <c r="C347" s="36" t="s">
        <v>0</v>
      </c>
      <c r="D347" s="36" t="str">
        <f>IF(csv!E338="","",csv!E338)</f>
        <v/>
      </c>
      <c r="E347" s="36" t="str">
        <f>IF(csv!D338="","",csv!D338)</f>
        <v/>
      </c>
      <c r="F347" s="36" t="s">
        <v>0</v>
      </c>
      <c r="G347" s="86" t="str">
        <f>IF(csv!L338="","",csv!L338)</f>
        <v/>
      </c>
      <c r="H347" s="86" t="str">
        <f>IF(csv!M338="","",csv!M338)</f>
        <v/>
      </c>
      <c r="I347" s="36" t="s">
        <v>0</v>
      </c>
      <c r="J347" s="36" t="str">
        <f>IF(csv!O338="","",csv!O338)</f>
        <v/>
      </c>
      <c r="K347" s="36" t="str">
        <f>IF(csv!P338="","",csv!P338)</f>
        <v/>
      </c>
      <c r="L347" s="36" t="s">
        <v>0</v>
      </c>
      <c r="M347" s="79" t="str">
        <f>IF(csv!Q338="","",csv!Q338)</f>
        <v/>
      </c>
      <c r="N347" s="57" t="s">
        <v>0</v>
      </c>
      <c r="O347" s="62" t="str">
        <f>IF(csv!E338="","",csv!S338)</f>
        <v/>
      </c>
      <c r="P347" s="86" t="str">
        <f>IF(O347="","",IF(COUNTIF(O$11:O346,O347)=0,P346+1,P346))</f>
        <v/>
      </c>
      <c r="Q347" s="102" t="str">
        <f t="shared" si="314"/>
        <v/>
      </c>
      <c r="R347" s="103" t="str" cm="1">
        <f t="array" ref="R347">IF(S347="","",INDEX(natjecanjeStaze_naziv,MATCH(S347,natjecanjeStaze_stazaId,0)))</f>
        <v/>
      </c>
      <c r="S347" s="63" t="str">
        <f t="shared" si="315"/>
        <v/>
      </c>
      <c r="T347" s="57" t="s">
        <v>0</v>
      </c>
      <c r="U347" s="191" t="str">
        <f t="shared" si="316"/>
        <v/>
      </c>
      <c r="V347" s="57" t="s">
        <v>0</v>
      </c>
      <c r="W347" s="62" t="str">
        <f t="shared" si="340"/>
        <v/>
      </c>
      <c r="X347" s="86" t="str">
        <f t="shared" si="317"/>
        <v/>
      </c>
      <c r="Y347" s="36" t="str">
        <f t="shared" si="341"/>
        <v/>
      </c>
      <c r="Z347" s="79" t="str">
        <f>IF(Y347="","",MAX(Z$11:Z346)+1)</f>
        <v/>
      </c>
      <c r="AA347" s="57" t="s">
        <v>0</v>
      </c>
      <c r="AB347" s="149"/>
      <c r="AC347" s="57" t="s">
        <v>0</v>
      </c>
      <c r="AD347" s="23" t="str">
        <f t="shared" si="342"/>
        <v/>
      </c>
      <c r="AE347" s="57" t="s">
        <v>0</v>
      </c>
      <c r="AF347" s="191" t="str">
        <f t="shared" si="343"/>
        <v/>
      </c>
      <c r="AG347" s="57" t="s">
        <v>0</v>
      </c>
      <c r="AH347" s="62" t="str">
        <f t="shared" si="344"/>
        <v/>
      </c>
      <c r="AI347" s="36" t="str">
        <f t="shared" si="345"/>
        <v/>
      </c>
      <c r="AJ347" s="86" t="str">
        <f t="shared" si="318"/>
        <v/>
      </c>
      <c r="AK347" s="36" t="str" cm="1">
        <f t="array" ref="AK347">IF(AJ347="",""&amp;AI347,IF(AJ347="NEMA",AI347,INDEX(klub_naziv,MATCH(INDEX(klubAlias_klubId,AJ347),klub_id,0))))</f>
        <v/>
      </c>
      <c r="AL347" s="36" t="str" cm="1">
        <f t="array" ref="AL347">IFERROR(INDEX(registarNatjecatelji,CG347,4),"")</f>
        <v/>
      </c>
      <c r="AM347" s="105" t="str">
        <f t="shared" si="346"/>
        <v/>
      </c>
      <c r="AN347" s="79" t="str">
        <f t="shared" si="347"/>
        <v/>
      </c>
      <c r="AO347" s="57" t="s">
        <v>0</v>
      </c>
      <c r="AP347" s="95" t="str">
        <f>IF(AJ347&lt;&gt;"NEMA","",IF(IFERROR(MATCH(AI347,AI$11:AI346,0),0)&lt;&gt;0,"",AI347))</f>
        <v/>
      </c>
      <c r="AQ347" s="57" t="s">
        <v>0</v>
      </c>
      <c r="AR347" s="149"/>
      <c r="AS347" s="57" t="s">
        <v>0</v>
      </c>
      <c r="AT347" s="62" t="str">
        <f t="shared" si="348"/>
        <v/>
      </c>
      <c r="AU347" s="36" t="str">
        <f>IF(AT347="","",MAX(AU$11:AU346)+1)</f>
        <v/>
      </c>
      <c r="AV347" s="36" t="str">
        <f t="shared" si="349"/>
        <v/>
      </c>
      <c r="AW347" s="36" t="str">
        <f t="shared" si="350"/>
        <v/>
      </c>
      <c r="AX347" s="36" t="str">
        <f>IF(AR347="","",MAX(AX$11:AX346)+1)</f>
        <v/>
      </c>
      <c r="AY347" s="103" t="str">
        <f t="shared" si="351"/>
        <v/>
      </c>
      <c r="AZ347" s="79" t="str">
        <f t="shared" si="352"/>
        <v/>
      </c>
      <c r="BA347" s="57" t="s">
        <v>0</v>
      </c>
      <c r="BB347" s="23" t="str">
        <f t="shared" si="353"/>
        <v/>
      </c>
      <c r="BC347" s="57" t="s">
        <v>0</v>
      </c>
      <c r="BD347" s="191" t="str">
        <f t="shared" si="354"/>
        <v/>
      </c>
      <c r="BE347" s="57" t="s">
        <v>0</v>
      </c>
      <c r="BF347" s="68" t="str">
        <f t="shared" si="355"/>
        <v/>
      </c>
      <c r="BG347" s="102" t="str">
        <f t="shared" si="356"/>
        <v/>
      </c>
      <c r="BH347" s="238" t="str">
        <f t="shared" si="357"/>
        <v/>
      </c>
      <c r="BI347" s="239" t="str">
        <f t="shared" si="319"/>
        <v/>
      </c>
      <c r="BJ347" s="57" t="s">
        <v>0</v>
      </c>
      <c r="BK347" s="62" t="str">
        <f t="shared" si="358"/>
        <v/>
      </c>
      <c r="BL347" s="36" t="str">
        <f t="shared" si="359"/>
        <v/>
      </c>
      <c r="BM347" s="86" t="str">
        <f t="shared" si="320"/>
        <v/>
      </c>
      <c r="BN347" s="86" t="str">
        <f t="shared" si="321"/>
        <v/>
      </c>
      <c r="BO347" s="36" t="str">
        <f t="shared" si="322"/>
        <v/>
      </c>
      <c r="BP347" s="79" t="str">
        <f t="shared" si="323"/>
        <v/>
      </c>
      <c r="BQ347" s="57" t="s">
        <v>0</v>
      </c>
      <c r="BR347" s="95" t="str">
        <f t="shared" si="324"/>
        <v/>
      </c>
      <c r="BS347" s="57" t="s">
        <v>0</v>
      </c>
      <c r="BT347" s="23" t="str">
        <f>IF(OR(BB347&lt;&gt;"NEMA",BR347&lt;&gt;""),"","SELECT '"&amp;BA347&amp;"',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7" s="57" t="s">
        <v>0</v>
      </c>
      <c r="BV347" s="172"/>
      <c r="BW347" s="172"/>
      <c r="BX347" s="172"/>
      <c r="BY347" s="57" t="s">
        <v>0</v>
      </c>
      <c r="BZ347" s="62" t="str">
        <f t="shared" si="325"/>
        <v/>
      </c>
      <c r="CA347" s="63" t="str">
        <f t="shared" si="360"/>
        <v/>
      </c>
      <c r="CB347" s="57" t="s">
        <v>0</v>
      </c>
      <c r="CC347" s="62" t="str">
        <f t="shared" si="326"/>
        <v/>
      </c>
      <c r="CD347" s="63" t="str">
        <f t="shared" si="361"/>
        <v/>
      </c>
      <c r="CE347" s="57" t="s">
        <v>0</v>
      </c>
      <c r="CF347" s="62" t="str">
        <f t="shared" si="327"/>
        <v/>
      </c>
      <c r="CG347" s="63" t="str">
        <f t="shared" si="362"/>
        <v/>
      </c>
      <c r="CH347" s="57" t="s">
        <v>0</v>
      </c>
      <c r="CI347" s="68" t="str">
        <f t="shared" si="363"/>
        <v/>
      </c>
      <c r="CJ347" s="86" t="str" cm="1">
        <f t="array" ref="CJ347">IF(CI347="","",INDEX(imePrezime_id,CI347,0))</f>
        <v/>
      </c>
      <c r="CK347" s="63" t="str">
        <f t="shared" si="328"/>
        <v/>
      </c>
      <c r="CL347" s="57" t="s">
        <v>0</v>
      </c>
      <c r="CM347" s="23" t="str">
        <f t="shared" si="329"/>
        <v/>
      </c>
      <c r="CN347" s="57" t="s">
        <v>0</v>
      </c>
      <c r="CO347" s="149"/>
      <c r="CP347" s="57" t="s">
        <v>0</v>
      </c>
      <c r="CQ347" s="62" t="str">
        <f t="shared" si="330"/>
        <v/>
      </c>
      <c r="CR347" s="86" t="str">
        <f>IF(CO347="","",MAX(CR$11:CR346)+1)</f>
        <v/>
      </c>
      <c r="CS347" s="63" t="str">
        <f t="shared" si="331"/>
        <v/>
      </c>
      <c r="CT347" s="57" t="s">
        <v>0</v>
      </c>
      <c r="CU347" s="23" t="str">
        <f t="shared" si="364"/>
        <v/>
      </c>
      <c r="CV347" s="57" t="s">
        <v>0</v>
      </c>
      <c r="CW347" s="72" t="str">
        <f>IF(AND(CG347="NEMA",CK347=""),MAX(CW$11:CW346)+1,"")</f>
        <v/>
      </c>
      <c r="CX347" t="s">
        <v>0</v>
      </c>
      <c r="CY347" s="152" t="str">
        <f t="shared" si="332"/>
        <v/>
      </c>
      <c r="CZ347" t="s">
        <v>0</v>
      </c>
      <c r="DA347" s="62" t="str">
        <f t="shared" si="333"/>
        <v/>
      </c>
      <c r="DB347" s="79" t="str">
        <f t="shared" si="334"/>
        <v/>
      </c>
      <c r="DC347" t="s">
        <v>0</v>
      </c>
      <c r="DD347" s="23" t="str">
        <f t="shared" si="365"/>
        <v/>
      </c>
      <c r="DE347" s="57" t="s">
        <v>0</v>
      </c>
      <c r="DF347" s="95" t="str">
        <f t="shared" si="335"/>
        <v/>
      </c>
      <c r="DG347" s="57" t="s">
        <v>0</v>
      </c>
      <c r="DH347" s="68" t="str">
        <f>IF(BZ347="","",MAX(DH$11:DH346)+1)</f>
        <v/>
      </c>
      <c r="DI347" s="86" t="str">
        <f t="shared" si="336"/>
        <v/>
      </c>
      <c r="DJ347" s="86" t="str">
        <f t="shared" si="366"/>
        <v/>
      </c>
      <c r="DK347" s="86" t="str">
        <f t="shared" si="337"/>
        <v/>
      </c>
      <c r="DL347" s="86" t="str">
        <f t="shared" si="338"/>
        <v/>
      </c>
      <c r="DM347" s="86" t="str">
        <f t="shared" si="339"/>
        <v/>
      </c>
      <c r="DN347" s="86" t="str">
        <f t="shared" si="367"/>
        <v/>
      </c>
      <c r="DO347" s="86"/>
      <c r="DP347" s="86"/>
      <c r="DQ347" s="86"/>
      <c r="DR347" s="63" t="e">
        <f>IF(#REF!="","",#REF!)</f>
        <v>#REF!</v>
      </c>
      <c r="DS347" s="57" t="s">
        <v>0</v>
      </c>
    </row>
    <row r="348" spans="1:123" x14ac:dyDescent="0.25">
      <c r="A348" t="s">
        <v>0</v>
      </c>
      <c r="B348" s="62" t="str">
        <f>IF(csv!E339="","",csv!S339)</f>
        <v/>
      </c>
      <c r="C348" s="36" t="s">
        <v>0</v>
      </c>
      <c r="D348" s="36" t="str">
        <f>IF(csv!E339="","",csv!E339)</f>
        <v/>
      </c>
      <c r="E348" s="36" t="str">
        <f>IF(csv!D339="","",csv!D339)</f>
        <v/>
      </c>
      <c r="F348" s="36" t="s">
        <v>0</v>
      </c>
      <c r="G348" s="86" t="str">
        <f>IF(csv!L339="","",csv!L339)</f>
        <v/>
      </c>
      <c r="H348" s="86" t="str">
        <f>IF(csv!M339="","",csv!M339)</f>
        <v/>
      </c>
      <c r="I348" s="36" t="s">
        <v>0</v>
      </c>
      <c r="J348" s="36" t="str">
        <f>IF(csv!O339="","",csv!O339)</f>
        <v/>
      </c>
      <c r="K348" s="36" t="str">
        <f>IF(csv!P339="","",csv!P339)</f>
        <v/>
      </c>
      <c r="L348" s="36" t="s">
        <v>0</v>
      </c>
      <c r="M348" s="79" t="str">
        <f>IF(csv!Q339="","",csv!Q339)</f>
        <v/>
      </c>
      <c r="N348" s="57" t="s">
        <v>0</v>
      </c>
      <c r="O348" s="62" t="str">
        <f>IF(csv!E339="","",csv!S339)</f>
        <v/>
      </c>
      <c r="P348" s="86" t="str">
        <f>IF(O348="","",IF(COUNTIF(O$11:O347,O348)=0,P347+1,P347))</f>
        <v/>
      </c>
      <c r="Q348" s="102" t="str">
        <f t="shared" si="314"/>
        <v/>
      </c>
      <c r="R348" s="103" t="str" cm="1">
        <f t="array" ref="R348">IF(S348="","",INDEX(natjecanjeStaze_naziv,MATCH(S348,natjecanjeStaze_stazaId,0)))</f>
        <v/>
      </c>
      <c r="S348" s="63" t="str">
        <f t="shared" si="315"/>
        <v/>
      </c>
      <c r="T348" s="57" t="s">
        <v>0</v>
      </c>
      <c r="U348" s="191" t="str">
        <f t="shared" si="316"/>
        <v/>
      </c>
      <c r="V348" s="57" t="s">
        <v>0</v>
      </c>
      <c r="W348" s="62" t="str">
        <f t="shared" si="340"/>
        <v/>
      </c>
      <c r="X348" s="86" t="str">
        <f t="shared" si="317"/>
        <v/>
      </c>
      <c r="Y348" s="36" t="str">
        <f t="shared" si="341"/>
        <v/>
      </c>
      <c r="Z348" s="79" t="str">
        <f>IF(Y348="","",MAX(Z$11:Z347)+1)</f>
        <v/>
      </c>
      <c r="AA348" s="57" t="s">
        <v>0</v>
      </c>
      <c r="AB348" s="149"/>
      <c r="AC348" s="57" t="s">
        <v>0</v>
      </c>
      <c r="AD348" s="23" t="str">
        <f t="shared" si="342"/>
        <v/>
      </c>
      <c r="AE348" s="57" t="s">
        <v>0</v>
      </c>
      <c r="AF348" s="191" t="str">
        <f t="shared" si="343"/>
        <v/>
      </c>
      <c r="AG348" s="57" t="s">
        <v>0</v>
      </c>
      <c r="AH348" s="62" t="str">
        <f t="shared" si="344"/>
        <v/>
      </c>
      <c r="AI348" s="36" t="str">
        <f t="shared" si="345"/>
        <v/>
      </c>
      <c r="AJ348" s="86" t="str">
        <f t="shared" si="318"/>
        <v/>
      </c>
      <c r="AK348" s="36" t="str" cm="1">
        <f t="array" ref="AK348">IF(AJ348="",""&amp;AI348,IF(AJ348="NEMA",AI348,INDEX(klub_naziv,MATCH(INDEX(klubAlias_klubId,AJ348),klub_id,0))))</f>
        <v/>
      </c>
      <c r="AL348" s="36" t="str" cm="1">
        <f t="array" ref="AL348">IFERROR(INDEX(registarNatjecatelji,CG348,4),"")</f>
        <v/>
      </c>
      <c r="AM348" s="105" t="str">
        <f t="shared" si="346"/>
        <v/>
      </c>
      <c r="AN348" s="79" t="str">
        <f t="shared" si="347"/>
        <v/>
      </c>
      <c r="AO348" s="57" t="s">
        <v>0</v>
      </c>
      <c r="AP348" s="95" t="str">
        <f>IF(AJ348&lt;&gt;"NEMA","",IF(IFERROR(MATCH(AI348,AI$11:AI347,0),0)&lt;&gt;0,"",AI348))</f>
        <v/>
      </c>
      <c r="AQ348" s="57" t="s">
        <v>0</v>
      </c>
      <c r="AR348" s="149"/>
      <c r="AS348" s="57" t="s">
        <v>0</v>
      </c>
      <c r="AT348" s="62" t="str">
        <f t="shared" si="348"/>
        <v/>
      </c>
      <c r="AU348" s="36" t="str">
        <f>IF(AT348="","",MAX(AU$11:AU347)+1)</f>
        <v/>
      </c>
      <c r="AV348" s="36" t="str">
        <f t="shared" si="349"/>
        <v/>
      </c>
      <c r="AW348" s="36" t="str">
        <f t="shared" si="350"/>
        <v/>
      </c>
      <c r="AX348" s="36" t="str">
        <f>IF(AR348="","",MAX(AX$11:AX347)+1)</f>
        <v/>
      </c>
      <c r="AY348" s="103" t="str">
        <f t="shared" si="351"/>
        <v/>
      </c>
      <c r="AZ348" s="79" t="str">
        <f t="shared" si="352"/>
        <v/>
      </c>
      <c r="BA348" s="57" t="s">
        <v>0</v>
      </c>
      <c r="BB348" s="23" t="str">
        <f t="shared" si="353"/>
        <v/>
      </c>
      <c r="BC348" s="57" t="s">
        <v>0</v>
      </c>
      <c r="BD348" s="191" t="str">
        <f t="shared" si="354"/>
        <v/>
      </c>
      <c r="BE348" s="57" t="s">
        <v>0</v>
      </c>
      <c r="BF348" s="68" t="str">
        <f t="shared" si="355"/>
        <v/>
      </c>
      <c r="BG348" s="102" t="str">
        <f t="shared" si="356"/>
        <v/>
      </c>
      <c r="BH348" s="238" t="str">
        <f t="shared" si="357"/>
        <v/>
      </c>
      <c r="BI348" s="239" t="str">
        <f t="shared" si="319"/>
        <v/>
      </c>
      <c r="BJ348" s="57" t="s">
        <v>0</v>
      </c>
      <c r="BK348" s="62" t="str">
        <f t="shared" si="358"/>
        <v/>
      </c>
      <c r="BL348" s="36" t="str">
        <f t="shared" si="359"/>
        <v/>
      </c>
      <c r="BM348" s="86" t="str">
        <f t="shared" si="320"/>
        <v/>
      </c>
      <c r="BN348" s="86" t="str">
        <f t="shared" si="321"/>
        <v/>
      </c>
      <c r="BO348" s="36" t="str">
        <f t="shared" si="322"/>
        <v/>
      </c>
      <c r="BP348" s="79" t="str">
        <f t="shared" si="323"/>
        <v/>
      </c>
      <c r="BQ348" s="57" t="s">
        <v>0</v>
      </c>
      <c r="BR348" s="95" t="str">
        <f t="shared" si="324"/>
        <v/>
      </c>
      <c r="BS348" s="57" t="s">
        <v>0</v>
      </c>
      <c r="BT348" s="23" t="str">
        <f>IF(OR(BB348&lt;&gt;"NEMA",BR348&lt;&gt;""),"","SELECT '"&amp;BA348&amp;"',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8" s="57" t="s">
        <v>0</v>
      </c>
      <c r="BV348" s="172"/>
      <c r="BW348" s="172"/>
      <c r="BX348" s="172"/>
      <c r="BY348" s="57" t="s">
        <v>0</v>
      </c>
      <c r="BZ348" s="62" t="str">
        <f t="shared" si="325"/>
        <v/>
      </c>
      <c r="CA348" s="63" t="str">
        <f t="shared" si="360"/>
        <v/>
      </c>
      <c r="CB348" s="57" t="s">
        <v>0</v>
      </c>
      <c r="CC348" s="62" t="str">
        <f t="shared" si="326"/>
        <v/>
      </c>
      <c r="CD348" s="63" t="str">
        <f t="shared" si="361"/>
        <v/>
      </c>
      <c r="CE348" s="57" t="s">
        <v>0</v>
      </c>
      <c r="CF348" s="62" t="str">
        <f t="shared" si="327"/>
        <v/>
      </c>
      <c r="CG348" s="63" t="str">
        <f t="shared" si="362"/>
        <v/>
      </c>
      <c r="CH348" s="57" t="s">
        <v>0</v>
      </c>
      <c r="CI348" s="68" t="str">
        <f t="shared" si="363"/>
        <v/>
      </c>
      <c r="CJ348" s="86" t="str" cm="1">
        <f t="array" ref="CJ348">IF(CI348="","",INDEX(imePrezime_id,CI348,0))</f>
        <v/>
      </c>
      <c r="CK348" s="63" t="str">
        <f t="shared" si="328"/>
        <v/>
      </c>
      <c r="CL348" s="57" t="s">
        <v>0</v>
      </c>
      <c r="CM348" s="23" t="str">
        <f t="shared" si="329"/>
        <v/>
      </c>
      <c r="CN348" s="57" t="s">
        <v>0</v>
      </c>
      <c r="CO348" s="149"/>
      <c r="CP348" s="57" t="s">
        <v>0</v>
      </c>
      <c r="CQ348" s="62" t="str">
        <f t="shared" si="330"/>
        <v/>
      </c>
      <c r="CR348" s="86" t="str">
        <f>IF(CO348="","",MAX(CR$11:CR347)+1)</f>
        <v/>
      </c>
      <c r="CS348" s="63" t="str">
        <f t="shared" si="331"/>
        <v/>
      </c>
      <c r="CT348" s="57" t="s">
        <v>0</v>
      </c>
      <c r="CU348" s="23" t="str">
        <f t="shared" si="364"/>
        <v/>
      </c>
      <c r="CV348" s="57" t="s">
        <v>0</v>
      </c>
      <c r="CW348" s="72" t="str">
        <f>IF(AND(CG348="NEMA",CK348=""),MAX(CW$11:CW347)+1,"")</f>
        <v/>
      </c>
      <c r="CX348" t="s">
        <v>0</v>
      </c>
      <c r="CY348" s="152" t="str">
        <f t="shared" si="332"/>
        <v/>
      </c>
      <c r="CZ348" t="s">
        <v>0</v>
      </c>
      <c r="DA348" s="62" t="str">
        <f t="shared" si="333"/>
        <v/>
      </c>
      <c r="DB348" s="79" t="str">
        <f t="shared" si="334"/>
        <v/>
      </c>
      <c r="DC348" t="s">
        <v>0</v>
      </c>
      <c r="DD348" s="23" t="str">
        <f t="shared" si="365"/>
        <v/>
      </c>
      <c r="DE348" s="57" t="s">
        <v>0</v>
      </c>
      <c r="DF348" s="95" t="str">
        <f t="shared" si="335"/>
        <v/>
      </c>
      <c r="DG348" s="57" t="s">
        <v>0</v>
      </c>
      <c r="DH348" s="68" t="str">
        <f>IF(BZ348="","",MAX(DH$11:DH347)+1)</f>
        <v/>
      </c>
      <c r="DI348" s="86" t="str">
        <f t="shared" si="336"/>
        <v/>
      </c>
      <c r="DJ348" s="86" t="str">
        <f t="shared" si="366"/>
        <v/>
      </c>
      <c r="DK348" s="86" t="str">
        <f t="shared" si="337"/>
        <v/>
      </c>
      <c r="DL348" s="86" t="str">
        <f t="shared" si="338"/>
        <v/>
      </c>
      <c r="DM348" s="86" t="str">
        <f t="shared" si="339"/>
        <v/>
      </c>
      <c r="DN348" s="86" t="str">
        <f t="shared" si="367"/>
        <v/>
      </c>
      <c r="DO348" s="86"/>
      <c r="DP348" s="86"/>
      <c r="DQ348" s="86"/>
      <c r="DR348" s="63" t="e">
        <f>IF(#REF!="","",#REF!)</f>
        <v>#REF!</v>
      </c>
      <c r="DS348" s="57" t="s">
        <v>0</v>
      </c>
    </row>
    <row r="349" spans="1:123" x14ac:dyDescent="0.25">
      <c r="A349" t="s">
        <v>0</v>
      </c>
      <c r="B349" s="62" t="str">
        <f>IF(csv!E340="","",csv!S340)</f>
        <v/>
      </c>
      <c r="C349" s="36" t="s">
        <v>0</v>
      </c>
      <c r="D349" s="36" t="str">
        <f>IF(csv!E340="","",csv!E340)</f>
        <v/>
      </c>
      <c r="E349" s="36" t="str">
        <f>IF(csv!D340="","",csv!D340)</f>
        <v/>
      </c>
      <c r="F349" s="36" t="s">
        <v>0</v>
      </c>
      <c r="G349" s="86" t="str">
        <f>IF(csv!L340="","",csv!L340)</f>
        <v/>
      </c>
      <c r="H349" s="86" t="str">
        <f>IF(csv!M340="","",csv!M340)</f>
        <v/>
      </c>
      <c r="I349" s="36" t="s">
        <v>0</v>
      </c>
      <c r="J349" s="36" t="str">
        <f>IF(csv!O340="","",csv!O340)</f>
        <v/>
      </c>
      <c r="K349" s="36" t="str">
        <f>IF(csv!P340="","",csv!P340)</f>
        <v/>
      </c>
      <c r="L349" s="36" t="s">
        <v>0</v>
      </c>
      <c r="M349" s="79" t="str">
        <f>IF(csv!Q340="","",csv!Q340)</f>
        <v/>
      </c>
      <c r="N349" s="57" t="s">
        <v>0</v>
      </c>
      <c r="O349" s="62" t="str">
        <f>IF(csv!E340="","",csv!S340)</f>
        <v/>
      </c>
      <c r="P349" s="86" t="str">
        <f>IF(O349="","",IF(COUNTIF(O$11:O348,O349)=0,P348+1,P348))</f>
        <v/>
      </c>
      <c r="Q349" s="102" t="str">
        <f t="shared" si="314"/>
        <v/>
      </c>
      <c r="R349" s="103" t="str" cm="1">
        <f t="array" ref="R349">IF(S349="","",INDEX(natjecanjeStaze_naziv,MATCH(S349,natjecanjeStaze_stazaId,0)))</f>
        <v/>
      </c>
      <c r="S349" s="63" t="str">
        <f t="shared" si="315"/>
        <v/>
      </c>
      <c r="T349" s="57" t="s">
        <v>0</v>
      </c>
      <c r="U349" s="191" t="str">
        <f t="shared" si="316"/>
        <v/>
      </c>
      <c r="V349" s="57" t="s">
        <v>0</v>
      </c>
      <c r="W349" s="62" t="str">
        <f t="shared" si="340"/>
        <v/>
      </c>
      <c r="X349" s="86" t="str">
        <f t="shared" si="317"/>
        <v/>
      </c>
      <c r="Y349" s="36" t="str">
        <f t="shared" si="341"/>
        <v/>
      </c>
      <c r="Z349" s="79" t="str">
        <f>IF(Y349="","",MAX(Z$11:Z348)+1)</f>
        <v/>
      </c>
      <c r="AA349" s="57" t="s">
        <v>0</v>
      </c>
      <c r="AB349" s="149"/>
      <c r="AC349" s="57" t="s">
        <v>0</v>
      </c>
      <c r="AD349" s="23" t="str">
        <f t="shared" si="342"/>
        <v/>
      </c>
      <c r="AE349" s="57" t="s">
        <v>0</v>
      </c>
      <c r="AF349" s="191" t="str">
        <f t="shared" si="343"/>
        <v/>
      </c>
      <c r="AG349" s="57" t="s">
        <v>0</v>
      </c>
      <c r="AH349" s="62" t="str">
        <f t="shared" si="344"/>
        <v/>
      </c>
      <c r="AI349" s="36" t="str">
        <f t="shared" si="345"/>
        <v/>
      </c>
      <c r="AJ349" s="86" t="str">
        <f t="shared" si="318"/>
        <v/>
      </c>
      <c r="AK349" s="36" t="str" cm="1">
        <f t="array" ref="AK349">IF(AJ349="",""&amp;AI349,IF(AJ349="NEMA",AI349,INDEX(klub_naziv,MATCH(INDEX(klubAlias_klubId,AJ349),klub_id,0))))</f>
        <v/>
      </c>
      <c r="AL349" s="36" t="str" cm="1">
        <f t="array" ref="AL349">IFERROR(INDEX(registarNatjecatelji,CG349,4),"")</f>
        <v/>
      </c>
      <c r="AM349" s="105" t="str">
        <f t="shared" si="346"/>
        <v/>
      </c>
      <c r="AN349" s="79" t="str">
        <f t="shared" si="347"/>
        <v/>
      </c>
      <c r="AO349" s="57" t="s">
        <v>0</v>
      </c>
      <c r="AP349" s="95" t="str">
        <f>IF(AJ349&lt;&gt;"NEMA","",IF(IFERROR(MATCH(AI349,AI$11:AI348,0),0)&lt;&gt;0,"",AI349))</f>
        <v/>
      </c>
      <c r="AQ349" s="57" t="s">
        <v>0</v>
      </c>
      <c r="AR349" s="149"/>
      <c r="AS349" s="57" t="s">
        <v>0</v>
      </c>
      <c r="AT349" s="62" t="str">
        <f t="shared" si="348"/>
        <v/>
      </c>
      <c r="AU349" s="36" t="str">
        <f>IF(AT349="","",MAX(AU$11:AU348)+1)</f>
        <v/>
      </c>
      <c r="AV349" s="36" t="str">
        <f t="shared" si="349"/>
        <v/>
      </c>
      <c r="AW349" s="36" t="str">
        <f t="shared" si="350"/>
        <v/>
      </c>
      <c r="AX349" s="36" t="str">
        <f>IF(AR349="","",MAX(AX$11:AX348)+1)</f>
        <v/>
      </c>
      <c r="AY349" s="103" t="str">
        <f t="shared" si="351"/>
        <v/>
      </c>
      <c r="AZ349" s="79" t="str">
        <f t="shared" si="352"/>
        <v/>
      </c>
      <c r="BA349" s="57" t="s">
        <v>0</v>
      </c>
      <c r="BB349" s="23" t="str">
        <f t="shared" si="353"/>
        <v/>
      </c>
      <c r="BC349" s="57" t="s">
        <v>0</v>
      </c>
      <c r="BD349" s="191" t="str">
        <f t="shared" si="354"/>
        <v/>
      </c>
      <c r="BE349" s="57" t="s">
        <v>0</v>
      </c>
      <c r="BF349" s="68" t="str">
        <f t="shared" si="355"/>
        <v/>
      </c>
      <c r="BG349" s="102" t="str">
        <f t="shared" si="356"/>
        <v/>
      </c>
      <c r="BH349" s="238" t="str">
        <f t="shared" si="357"/>
        <v/>
      </c>
      <c r="BI349" s="239" t="str">
        <f t="shared" si="319"/>
        <v/>
      </c>
      <c r="BJ349" s="57" t="s">
        <v>0</v>
      </c>
      <c r="BK349" s="62" t="str">
        <f t="shared" si="358"/>
        <v/>
      </c>
      <c r="BL349" s="36" t="str">
        <f t="shared" si="359"/>
        <v/>
      </c>
      <c r="BM349" s="86" t="str">
        <f t="shared" si="320"/>
        <v/>
      </c>
      <c r="BN349" s="86" t="str">
        <f t="shared" si="321"/>
        <v/>
      </c>
      <c r="BO349" s="36" t="str">
        <f t="shared" si="322"/>
        <v/>
      </c>
      <c r="BP349" s="79" t="str">
        <f t="shared" si="323"/>
        <v/>
      </c>
      <c r="BQ349" s="57" t="s">
        <v>0</v>
      </c>
      <c r="BR349" s="95" t="str">
        <f t="shared" si="324"/>
        <v/>
      </c>
      <c r="BS349" s="57" t="s">
        <v>0</v>
      </c>
      <c r="BT349" s="23" t="str">
        <f>IF(OR(BB349&lt;&gt;"NEMA",BR349&lt;&gt;""),"","SELECT '"&amp;BA349&amp;"',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49" s="57" t="s">
        <v>0</v>
      </c>
      <c r="BV349" s="172"/>
      <c r="BW349" s="172"/>
      <c r="BX349" s="172"/>
      <c r="BY349" s="57" t="s">
        <v>0</v>
      </c>
      <c r="BZ349" s="62" t="str">
        <f t="shared" si="325"/>
        <v/>
      </c>
      <c r="CA349" s="63" t="str">
        <f t="shared" si="360"/>
        <v/>
      </c>
      <c r="CB349" s="57" t="s">
        <v>0</v>
      </c>
      <c r="CC349" s="62" t="str">
        <f t="shared" si="326"/>
        <v/>
      </c>
      <c r="CD349" s="63" t="str">
        <f t="shared" si="361"/>
        <v/>
      </c>
      <c r="CE349" s="57" t="s">
        <v>0</v>
      </c>
      <c r="CF349" s="62" t="str">
        <f t="shared" si="327"/>
        <v/>
      </c>
      <c r="CG349" s="63" t="str">
        <f t="shared" si="362"/>
        <v/>
      </c>
      <c r="CH349" s="57" t="s">
        <v>0</v>
      </c>
      <c r="CI349" s="68" t="str">
        <f t="shared" si="363"/>
        <v/>
      </c>
      <c r="CJ349" s="86" t="str" cm="1">
        <f t="array" ref="CJ349">IF(CI349="","",INDEX(imePrezime_id,CI349,0))</f>
        <v/>
      </c>
      <c r="CK349" s="63" t="str">
        <f t="shared" si="328"/>
        <v/>
      </c>
      <c r="CL349" s="57" t="s">
        <v>0</v>
      </c>
      <c r="CM349" s="23" t="str">
        <f t="shared" si="329"/>
        <v/>
      </c>
      <c r="CN349" s="57" t="s">
        <v>0</v>
      </c>
      <c r="CO349" s="149"/>
      <c r="CP349" s="57" t="s">
        <v>0</v>
      </c>
      <c r="CQ349" s="62" t="str">
        <f t="shared" si="330"/>
        <v/>
      </c>
      <c r="CR349" s="86" t="str">
        <f>IF(CO349="","",MAX(CR$11:CR348)+1)</f>
        <v/>
      </c>
      <c r="CS349" s="63" t="str">
        <f t="shared" si="331"/>
        <v/>
      </c>
      <c r="CT349" s="57" t="s">
        <v>0</v>
      </c>
      <c r="CU349" s="23" t="str">
        <f t="shared" si="364"/>
        <v/>
      </c>
      <c r="CV349" s="57" t="s">
        <v>0</v>
      </c>
      <c r="CW349" s="72" t="str">
        <f>IF(AND(CG349="NEMA",CK349=""),MAX(CW$11:CW348)+1,"")</f>
        <v/>
      </c>
      <c r="CX349" t="s">
        <v>0</v>
      </c>
      <c r="CY349" s="152" t="str">
        <f t="shared" si="332"/>
        <v/>
      </c>
      <c r="CZ349" t="s">
        <v>0</v>
      </c>
      <c r="DA349" s="62" t="str">
        <f t="shared" si="333"/>
        <v/>
      </c>
      <c r="DB349" s="79" t="str">
        <f t="shared" si="334"/>
        <v/>
      </c>
      <c r="DC349" t="s">
        <v>0</v>
      </c>
      <c r="DD349" s="23" t="str">
        <f t="shared" si="365"/>
        <v/>
      </c>
      <c r="DE349" s="57" t="s">
        <v>0</v>
      </c>
      <c r="DF349" s="95" t="str">
        <f t="shared" si="335"/>
        <v/>
      </c>
      <c r="DG349" s="57" t="s">
        <v>0</v>
      </c>
      <c r="DH349" s="68" t="str">
        <f>IF(BZ349="","",MAX(DH$11:DH348)+1)</f>
        <v/>
      </c>
      <c r="DI349" s="86" t="str">
        <f t="shared" si="336"/>
        <v/>
      </c>
      <c r="DJ349" s="86" t="str">
        <f t="shared" si="366"/>
        <v/>
      </c>
      <c r="DK349" s="86" t="str">
        <f t="shared" si="337"/>
        <v/>
      </c>
      <c r="DL349" s="86" t="str">
        <f t="shared" si="338"/>
        <v/>
      </c>
      <c r="DM349" s="86" t="str">
        <f t="shared" si="339"/>
        <v/>
      </c>
      <c r="DN349" s="86" t="str">
        <f t="shared" si="367"/>
        <v/>
      </c>
      <c r="DO349" s="86"/>
      <c r="DP349" s="86"/>
      <c r="DQ349" s="86"/>
      <c r="DR349" s="63" t="e">
        <f>IF(#REF!="","",#REF!)</f>
        <v>#REF!</v>
      </c>
      <c r="DS349" s="57" t="s">
        <v>0</v>
      </c>
    </row>
    <row r="350" spans="1:123" x14ac:dyDescent="0.25">
      <c r="A350" t="s">
        <v>0</v>
      </c>
      <c r="B350" s="62" t="str">
        <f>IF(csv!E341="","",csv!S341)</f>
        <v/>
      </c>
      <c r="C350" s="36" t="s">
        <v>0</v>
      </c>
      <c r="D350" s="36" t="str">
        <f>IF(csv!E341="","",csv!E341)</f>
        <v/>
      </c>
      <c r="E350" s="36" t="str">
        <f>IF(csv!D341="","",csv!D341)</f>
        <v/>
      </c>
      <c r="F350" s="36" t="s">
        <v>0</v>
      </c>
      <c r="G350" s="86" t="str">
        <f>IF(csv!L341="","",csv!L341)</f>
        <v/>
      </c>
      <c r="H350" s="86" t="str">
        <f>IF(csv!M341="","",csv!M341)</f>
        <v/>
      </c>
      <c r="I350" s="36" t="s">
        <v>0</v>
      </c>
      <c r="J350" s="36" t="str">
        <f>IF(csv!O341="","",csv!O341)</f>
        <v/>
      </c>
      <c r="K350" s="36" t="str">
        <f>IF(csv!P341="","",csv!P341)</f>
        <v/>
      </c>
      <c r="L350" s="36" t="s">
        <v>0</v>
      </c>
      <c r="M350" s="79" t="str">
        <f>IF(csv!Q341="","",csv!Q341)</f>
        <v/>
      </c>
      <c r="N350" s="57" t="s">
        <v>0</v>
      </c>
      <c r="O350" s="62" t="str">
        <f>IF(csv!E341="","",csv!S341)</f>
        <v/>
      </c>
      <c r="P350" s="86" t="str">
        <f>IF(O350="","",IF(COUNTIF(O$11:O349,O350)=0,P349+1,P349))</f>
        <v/>
      </c>
      <c r="Q350" s="102" t="str">
        <f t="shared" si="314"/>
        <v/>
      </c>
      <c r="R350" s="103" t="str" cm="1">
        <f t="array" ref="R350">IF(S350="","",INDEX(natjecanjeStaze_naziv,MATCH(S350,natjecanjeStaze_stazaId,0)))</f>
        <v/>
      </c>
      <c r="S350" s="63" t="str">
        <f t="shared" si="315"/>
        <v/>
      </c>
      <c r="T350" s="57" t="s">
        <v>0</v>
      </c>
      <c r="U350" s="191" t="str">
        <f t="shared" si="316"/>
        <v/>
      </c>
      <c r="V350" s="57" t="s">
        <v>0</v>
      </c>
      <c r="W350" s="62" t="str">
        <f t="shared" si="340"/>
        <v/>
      </c>
      <c r="X350" s="86" t="str">
        <f t="shared" si="317"/>
        <v/>
      </c>
      <c r="Y350" s="36" t="str">
        <f t="shared" si="341"/>
        <v/>
      </c>
      <c r="Z350" s="79" t="str">
        <f>IF(Y350="","",MAX(Z$11:Z349)+1)</f>
        <v/>
      </c>
      <c r="AA350" s="57" t="s">
        <v>0</v>
      </c>
      <c r="AB350" s="149"/>
      <c r="AC350" s="57" t="s">
        <v>0</v>
      </c>
      <c r="AD350" s="23" t="str">
        <f t="shared" si="342"/>
        <v/>
      </c>
      <c r="AE350" s="57" t="s">
        <v>0</v>
      </c>
      <c r="AF350" s="191" t="str">
        <f t="shared" si="343"/>
        <v/>
      </c>
      <c r="AG350" s="57" t="s">
        <v>0</v>
      </c>
      <c r="AH350" s="62" t="str">
        <f t="shared" si="344"/>
        <v/>
      </c>
      <c r="AI350" s="36" t="str">
        <f t="shared" si="345"/>
        <v/>
      </c>
      <c r="AJ350" s="86" t="str">
        <f t="shared" si="318"/>
        <v/>
      </c>
      <c r="AK350" s="36" t="str" cm="1">
        <f t="array" ref="AK350">IF(AJ350="",""&amp;AI350,IF(AJ350="NEMA",AI350,INDEX(klub_naziv,MATCH(INDEX(klubAlias_klubId,AJ350),klub_id,0))))</f>
        <v/>
      </c>
      <c r="AL350" s="36" t="str" cm="1">
        <f t="array" ref="AL350">IFERROR(INDEX(registarNatjecatelji,CG350,4),"")</f>
        <v/>
      </c>
      <c r="AM350" s="105" t="str">
        <f t="shared" si="346"/>
        <v/>
      </c>
      <c r="AN350" s="79" t="str">
        <f t="shared" si="347"/>
        <v/>
      </c>
      <c r="AO350" s="57" t="s">
        <v>0</v>
      </c>
      <c r="AP350" s="95" t="str">
        <f>IF(AJ350&lt;&gt;"NEMA","",IF(IFERROR(MATCH(AI350,AI$11:AI349,0),0)&lt;&gt;0,"",AI350))</f>
        <v/>
      </c>
      <c r="AQ350" s="57" t="s">
        <v>0</v>
      </c>
      <c r="AR350" s="149"/>
      <c r="AS350" s="57" t="s">
        <v>0</v>
      </c>
      <c r="AT350" s="62" t="str">
        <f t="shared" si="348"/>
        <v/>
      </c>
      <c r="AU350" s="36" t="str">
        <f>IF(AT350="","",MAX(AU$11:AU349)+1)</f>
        <v/>
      </c>
      <c r="AV350" s="36" t="str">
        <f t="shared" si="349"/>
        <v/>
      </c>
      <c r="AW350" s="36" t="str">
        <f t="shared" si="350"/>
        <v/>
      </c>
      <c r="AX350" s="36" t="str">
        <f>IF(AR350="","",MAX(AX$11:AX349)+1)</f>
        <v/>
      </c>
      <c r="AY350" s="103" t="str">
        <f t="shared" si="351"/>
        <v/>
      </c>
      <c r="AZ350" s="79" t="str">
        <f t="shared" si="352"/>
        <v/>
      </c>
      <c r="BA350" s="57" t="s">
        <v>0</v>
      </c>
      <c r="BB350" s="23" t="str">
        <f t="shared" si="353"/>
        <v/>
      </c>
      <c r="BC350" s="57" t="s">
        <v>0</v>
      </c>
      <c r="BD350" s="191" t="str">
        <f t="shared" si="354"/>
        <v/>
      </c>
      <c r="BE350" s="57" t="s">
        <v>0</v>
      </c>
      <c r="BF350" s="68" t="str">
        <f t="shared" si="355"/>
        <v/>
      </c>
      <c r="BG350" s="102" t="str">
        <f t="shared" si="356"/>
        <v/>
      </c>
      <c r="BH350" s="238" t="str">
        <f t="shared" si="357"/>
        <v/>
      </c>
      <c r="BI350" s="239" t="str">
        <f t="shared" si="319"/>
        <v/>
      </c>
      <c r="BJ350" s="57" t="s">
        <v>0</v>
      </c>
      <c r="BK350" s="62" t="str">
        <f t="shared" si="358"/>
        <v/>
      </c>
      <c r="BL350" s="36" t="str">
        <f t="shared" si="359"/>
        <v/>
      </c>
      <c r="BM350" s="86" t="str">
        <f t="shared" si="320"/>
        <v/>
      </c>
      <c r="BN350" s="86" t="str">
        <f t="shared" si="321"/>
        <v/>
      </c>
      <c r="BO350" s="36" t="str">
        <f t="shared" si="322"/>
        <v/>
      </c>
      <c r="BP350" s="79" t="str">
        <f t="shared" si="323"/>
        <v/>
      </c>
      <c r="BQ350" s="57" t="s">
        <v>0</v>
      </c>
      <c r="BR350" s="95" t="str">
        <f t="shared" si="324"/>
        <v/>
      </c>
      <c r="BS350" s="57" t="s">
        <v>0</v>
      </c>
      <c r="BT350" s="23" t="str">
        <f>IF(OR(BB350&lt;&gt;"NEMA",BR350&lt;&gt;""),"","SELECT '"&amp;BA350&amp;"',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0" s="57" t="s">
        <v>0</v>
      </c>
      <c r="BV350" s="172"/>
      <c r="BW350" s="172"/>
      <c r="BX350" s="172"/>
      <c r="BY350" s="57" t="s">
        <v>0</v>
      </c>
      <c r="BZ350" s="62" t="str">
        <f t="shared" si="325"/>
        <v/>
      </c>
      <c r="CA350" s="63" t="str">
        <f t="shared" si="360"/>
        <v/>
      </c>
      <c r="CB350" s="57" t="s">
        <v>0</v>
      </c>
      <c r="CC350" s="62" t="str">
        <f t="shared" si="326"/>
        <v/>
      </c>
      <c r="CD350" s="63" t="str">
        <f t="shared" si="361"/>
        <v/>
      </c>
      <c r="CE350" s="57" t="s">
        <v>0</v>
      </c>
      <c r="CF350" s="62" t="str">
        <f t="shared" si="327"/>
        <v/>
      </c>
      <c r="CG350" s="63" t="str">
        <f t="shared" si="362"/>
        <v/>
      </c>
      <c r="CH350" s="57" t="s">
        <v>0</v>
      </c>
      <c r="CI350" s="68" t="str">
        <f t="shared" si="363"/>
        <v/>
      </c>
      <c r="CJ350" s="86" t="str" cm="1">
        <f t="array" ref="CJ350">IF(CI350="","",INDEX(imePrezime_id,CI350,0))</f>
        <v/>
      </c>
      <c r="CK350" s="63" t="str">
        <f t="shared" si="328"/>
        <v/>
      </c>
      <c r="CL350" s="57" t="s">
        <v>0</v>
      </c>
      <c r="CM350" s="23" t="str">
        <f t="shared" si="329"/>
        <v/>
      </c>
      <c r="CN350" s="57" t="s">
        <v>0</v>
      </c>
      <c r="CO350" s="149"/>
      <c r="CP350" s="57" t="s">
        <v>0</v>
      </c>
      <c r="CQ350" s="62" t="str">
        <f t="shared" si="330"/>
        <v/>
      </c>
      <c r="CR350" s="86" t="str">
        <f>IF(CO350="","",MAX(CR$11:CR349)+1)</f>
        <v/>
      </c>
      <c r="CS350" s="63" t="str">
        <f t="shared" si="331"/>
        <v/>
      </c>
      <c r="CT350" s="57" t="s">
        <v>0</v>
      </c>
      <c r="CU350" s="23" t="str">
        <f t="shared" si="364"/>
        <v/>
      </c>
      <c r="CV350" s="57" t="s">
        <v>0</v>
      </c>
      <c r="CW350" s="72" t="str">
        <f>IF(AND(CG350="NEMA",CK350=""),MAX(CW$11:CW349)+1,"")</f>
        <v/>
      </c>
      <c r="CX350" t="s">
        <v>0</v>
      </c>
      <c r="CY350" s="152" t="str">
        <f t="shared" si="332"/>
        <v/>
      </c>
      <c r="CZ350" t="s">
        <v>0</v>
      </c>
      <c r="DA350" s="62" t="str">
        <f t="shared" si="333"/>
        <v/>
      </c>
      <c r="DB350" s="79" t="str">
        <f t="shared" si="334"/>
        <v/>
      </c>
      <c r="DC350" t="s">
        <v>0</v>
      </c>
      <c r="DD350" s="23" t="str">
        <f t="shared" si="365"/>
        <v/>
      </c>
      <c r="DE350" s="57" t="s">
        <v>0</v>
      </c>
      <c r="DF350" s="95" t="str">
        <f t="shared" si="335"/>
        <v/>
      </c>
      <c r="DG350" s="57" t="s">
        <v>0</v>
      </c>
      <c r="DH350" s="68" t="str">
        <f>IF(BZ350="","",MAX(DH$11:DH349)+1)</f>
        <v/>
      </c>
      <c r="DI350" s="86" t="str">
        <f t="shared" si="336"/>
        <v/>
      </c>
      <c r="DJ350" s="86" t="str">
        <f t="shared" si="366"/>
        <v/>
      </c>
      <c r="DK350" s="86" t="str">
        <f t="shared" si="337"/>
        <v/>
      </c>
      <c r="DL350" s="86" t="str">
        <f t="shared" si="338"/>
        <v/>
      </c>
      <c r="DM350" s="86" t="str">
        <f t="shared" si="339"/>
        <v/>
      </c>
      <c r="DN350" s="86" t="str">
        <f t="shared" si="367"/>
        <v/>
      </c>
      <c r="DO350" s="86"/>
      <c r="DP350" s="86"/>
      <c r="DQ350" s="86"/>
      <c r="DR350" s="63" t="e">
        <f>IF(#REF!="","",#REF!)</f>
        <v>#REF!</v>
      </c>
      <c r="DS350" s="57" t="s">
        <v>0</v>
      </c>
    </row>
    <row r="351" spans="1:123" x14ac:dyDescent="0.25">
      <c r="A351" t="s">
        <v>0</v>
      </c>
      <c r="B351" s="62" t="str">
        <f>IF(csv!E342="","",csv!S342)</f>
        <v/>
      </c>
      <c r="C351" s="36" t="s">
        <v>0</v>
      </c>
      <c r="D351" s="36" t="str">
        <f>IF(csv!E342="","",csv!E342)</f>
        <v/>
      </c>
      <c r="E351" s="36" t="str">
        <f>IF(csv!D342="","",csv!D342)</f>
        <v/>
      </c>
      <c r="F351" s="36" t="s">
        <v>0</v>
      </c>
      <c r="G351" s="86" t="str">
        <f>IF(csv!L342="","",csv!L342)</f>
        <v/>
      </c>
      <c r="H351" s="86" t="str">
        <f>IF(csv!M342="","",csv!M342)</f>
        <v/>
      </c>
      <c r="I351" s="36" t="s">
        <v>0</v>
      </c>
      <c r="J351" s="36" t="str">
        <f>IF(csv!O342="","",csv!O342)</f>
        <v/>
      </c>
      <c r="K351" s="36" t="str">
        <f>IF(csv!P342="","",csv!P342)</f>
        <v/>
      </c>
      <c r="L351" s="36" t="s">
        <v>0</v>
      </c>
      <c r="M351" s="79" t="str">
        <f>IF(csv!Q342="","",csv!Q342)</f>
        <v/>
      </c>
      <c r="N351" s="57" t="s">
        <v>0</v>
      </c>
      <c r="O351" s="62" t="str">
        <f>IF(csv!E342="","",csv!S342)</f>
        <v/>
      </c>
      <c r="P351" s="86" t="str">
        <f>IF(O351="","",IF(COUNTIF(O$11:O350,O351)=0,P350+1,P350))</f>
        <v/>
      </c>
      <c r="Q351" s="102" t="str">
        <f t="shared" si="314"/>
        <v/>
      </c>
      <c r="R351" s="103" t="str" cm="1">
        <f t="array" ref="R351">IF(S351="","",INDEX(natjecanjeStaze_naziv,MATCH(S351,natjecanjeStaze_stazaId,0)))</f>
        <v/>
      </c>
      <c r="S351" s="63" t="str">
        <f t="shared" si="315"/>
        <v/>
      </c>
      <c r="T351" s="57" t="s">
        <v>0</v>
      </c>
      <c r="U351" s="191" t="str">
        <f t="shared" si="316"/>
        <v/>
      </c>
      <c r="V351" s="57" t="s">
        <v>0</v>
      </c>
      <c r="W351" s="62" t="str">
        <f t="shared" si="340"/>
        <v/>
      </c>
      <c r="X351" s="86" t="str">
        <f t="shared" si="317"/>
        <v/>
      </c>
      <c r="Y351" s="36" t="str">
        <f t="shared" si="341"/>
        <v/>
      </c>
      <c r="Z351" s="79" t="str">
        <f>IF(Y351="","",MAX(Z$11:Z350)+1)</f>
        <v/>
      </c>
      <c r="AA351" s="57" t="s">
        <v>0</v>
      </c>
      <c r="AB351" s="149"/>
      <c r="AC351" s="57" t="s">
        <v>0</v>
      </c>
      <c r="AD351" s="23" t="str">
        <f t="shared" si="342"/>
        <v/>
      </c>
      <c r="AE351" s="57" t="s">
        <v>0</v>
      </c>
      <c r="AF351" s="191" t="str">
        <f t="shared" si="343"/>
        <v/>
      </c>
      <c r="AG351" s="57" t="s">
        <v>0</v>
      </c>
      <c r="AH351" s="62" t="str">
        <f t="shared" si="344"/>
        <v/>
      </c>
      <c r="AI351" s="36" t="str">
        <f t="shared" si="345"/>
        <v/>
      </c>
      <c r="AJ351" s="86" t="str">
        <f t="shared" si="318"/>
        <v/>
      </c>
      <c r="AK351" s="36" t="str" cm="1">
        <f t="array" ref="AK351">IF(AJ351="",""&amp;AI351,IF(AJ351="NEMA",AI351,INDEX(klub_naziv,MATCH(INDEX(klubAlias_klubId,AJ351),klub_id,0))))</f>
        <v/>
      </c>
      <c r="AL351" s="36" t="str" cm="1">
        <f t="array" ref="AL351">IFERROR(INDEX(registarNatjecatelji,CG351,4),"")</f>
        <v/>
      </c>
      <c r="AM351" s="105" t="str">
        <f t="shared" si="346"/>
        <v/>
      </c>
      <c r="AN351" s="79" t="str">
        <f t="shared" si="347"/>
        <v/>
      </c>
      <c r="AO351" s="57" t="s">
        <v>0</v>
      </c>
      <c r="AP351" s="95" t="str">
        <f>IF(AJ351&lt;&gt;"NEMA","",IF(IFERROR(MATCH(AI351,AI$11:AI350,0),0)&lt;&gt;0,"",AI351))</f>
        <v/>
      </c>
      <c r="AQ351" s="57" t="s">
        <v>0</v>
      </c>
      <c r="AR351" s="149"/>
      <c r="AS351" s="57" t="s">
        <v>0</v>
      </c>
      <c r="AT351" s="62" t="str">
        <f t="shared" si="348"/>
        <v/>
      </c>
      <c r="AU351" s="36" t="str">
        <f>IF(AT351="","",MAX(AU$11:AU350)+1)</f>
        <v/>
      </c>
      <c r="AV351" s="36" t="str">
        <f t="shared" si="349"/>
        <v/>
      </c>
      <c r="AW351" s="36" t="str">
        <f t="shared" si="350"/>
        <v/>
      </c>
      <c r="AX351" s="36" t="str">
        <f>IF(AR351="","",MAX(AX$11:AX350)+1)</f>
        <v/>
      </c>
      <c r="AY351" s="103" t="str">
        <f t="shared" si="351"/>
        <v/>
      </c>
      <c r="AZ351" s="79" t="str">
        <f t="shared" si="352"/>
        <v/>
      </c>
      <c r="BA351" s="57" t="s">
        <v>0</v>
      </c>
      <c r="BB351" s="23" t="str">
        <f t="shared" si="353"/>
        <v/>
      </c>
      <c r="BC351" s="57" t="s">
        <v>0</v>
      </c>
      <c r="BD351" s="191" t="str">
        <f t="shared" si="354"/>
        <v/>
      </c>
      <c r="BE351" s="57" t="s">
        <v>0</v>
      </c>
      <c r="BF351" s="68" t="str">
        <f t="shared" si="355"/>
        <v/>
      </c>
      <c r="BG351" s="102" t="str">
        <f t="shared" si="356"/>
        <v/>
      </c>
      <c r="BH351" s="238" t="str">
        <f t="shared" si="357"/>
        <v/>
      </c>
      <c r="BI351" s="239" t="str">
        <f t="shared" si="319"/>
        <v/>
      </c>
      <c r="BJ351" s="57" t="s">
        <v>0</v>
      </c>
      <c r="BK351" s="62" t="str">
        <f t="shared" si="358"/>
        <v/>
      </c>
      <c r="BL351" s="36" t="str">
        <f t="shared" si="359"/>
        <v/>
      </c>
      <c r="BM351" s="86" t="str">
        <f t="shared" si="320"/>
        <v/>
      </c>
      <c r="BN351" s="86" t="str">
        <f t="shared" si="321"/>
        <v/>
      </c>
      <c r="BO351" s="36" t="str">
        <f t="shared" si="322"/>
        <v/>
      </c>
      <c r="BP351" s="79" t="str">
        <f t="shared" si="323"/>
        <v/>
      </c>
      <c r="BQ351" s="57" t="s">
        <v>0</v>
      </c>
      <c r="BR351" s="95" t="str">
        <f t="shared" si="324"/>
        <v/>
      </c>
      <c r="BS351" s="57" t="s">
        <v>0</v>
      </c>
      <c r="BT351" s="23" t="str">
        <f>IF(OR(BB351&lt;&gt;"NEMA",BR351&lt;&gt;""),"","SELECT '"&amp;BA351&amp;"',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1" s="57" t="s">
        <v>0</v>
      </c>
      <c r="BV351" s="172"/>
      <c r="BW351" s="172"/>
      <c r="BX351" s="172"/>
      <c r="BY351" s="57" t="s">
        <v>0</v>
      </c>
      <c r="BZ351" s="62" t="str">
        <f t="shared" si="325"/>
        <v/>
      </c>
      <c r="CA351" s="63" t="str">
        <f t="shared" si="360"/>
        <v/>
      </c>
      <c r="CB351" s="57" t="s">
        <v>0</v>
      </c>
      <c r="CC351" s="62" t="str">
        <f t="shared" si="326"/>
        <v/>
      </c>
      <c r="CD351" s="63" t="str">
        <f t="shared" si="361"/>
        <v/>
      </c>
      <c r="CE351" s="57" t="s">
        <v>0</v>
      </c>
      <c r="CF351" s="62" t="str">
        <f t="shared" si="327"/>
        <v/>
      </c>
      <c r="CG351" s="63" t="str">
        <f t="shared" si="362"/>
        <v/>
      </c>
      <c r="CH351" s="57" t="s">
        <v>0</v>
      </c>
      <c r="CI351" s="68" t="str">
        <f t="shared" si="363"/>
        <v/>
      </c>
      <c r="CJ351" s="86" t="str" cm="1">
        <f t="array" ref="CJ351">IF(CI351="","",INDEX(imePrezime_id,CI351,0))</f>
        <v/>
      </c>
      <c r="CK351" s="63" t="str">
        <f t="shared" si="328"/>
        <v/>
      </c>
      <c r="CL351" s="57" t="s">
        <v>0</v>
      </c>
      <c r="CM351" s="23" t="str">
        <f t="shared" si="329"/>
        <v/>
      </c>
      <c r="CN351" s="57" t="s">
        <v>0</v>
      </c>
      <c r="CO351" s="149"/>
      <c r="CP351" s="57" t="s">
        <v>0</v>
      </c>
      <c r="CQ351" s="62" t="str">
        <f t="shared" si="330"/>
        <v/>
      </c>
      <c r="CR351" s="86" t="str">
        <f>IF(CO351="","",MAX(CR$11:CR350)+1)</f>
        <v/>
      </c>
      <c r="CS351" s="63" t="str">
        <f t="shared" si="331"/>
        <v/>
      </c>
      <c r="CT351" s="57" t="s">
        <v>0</v>
      </c>
      <c r="CU351" s="23" t="str">
        <f t="shared" si="364"/>
        <v/>
      </c>
      <c r="CV351" s="57" t="s">
        <v>0</v>
      </c>
      <c r="CW351" s="72" t="str">
        <f>IF(AND(CG351="NEMA",CK351=""),MAX(CW$11:CW350)+1,"")</f>
        <v/>
      </c>
      <c r="CX351" t="s">
        <v>0</v>
      </c>
      <c r="CY351" s="152" t="str">
        <f t="shared" si="332"/>
        <v/>
      </c>
      <c r="CZ351" t="s">
        <v>0</v>
      </c>
      <c r="DA351" s="62" t="str">
        <f t="shared" si="333"/>
        <v/>
      </c>
      <c r="DB351" s="79" t="str">
        <f t="shared" si="334"/>
        <v/>
      </c>
      <c r="DC351" t="s">
        <v>0</v>
      </c>
      <c r="DD351" s="23" t="str">
        <f t="shared" si="365"/>
        <v/>
      </c>
      <c r="DE351" s="57" t="s">
        <v>0</v>
      </c>
      <c r="DF351" s="95" t="str">
        <f t="shared" si="335"/>
        <v/>
      </c>
      <c r="DG351" s="57" t="s">
        <v>0</v>
      </c>
      <c r="DH351" s="68" t="str">
        <f>IF(BZ351="","",MAX(DH$11:DH350)+1)</f>
        <v/>
      </c>
      <c r="DI351" s="86" t="str">
        <f t="shared" si="336"/>
        <v/>
      </c>
      <c r="DJ351" s="86" t="str">
        <f t="shared" si="366"/>
        <v/>
      </c>
      <c r="DK351" s="86" t="str">
        <f t="shared" si="337"/>
        <v/>
      </c>
      <c r="DL351" s="86" t="str">
        <f t="shared" si="338"/>
        <v/>
      </c>
      <c r="DM351" s="86" t="str">
        <f t="shared" si="339"/>
        <v/>
      </c>
      <c r="DN351" s="86" t="str">
        <f t="shared" si="367"/>
        <v/>
      </c>
      <c r="DO351" s="86"/>
      <c r="DP351" s="86"/>
      <c r="DQ351" s="86"/>
      <c r="DR351" s="63" t="e">
        <f>IF(#REF!="","",#REF!)</f>
        <v>#REF!</v>
      </c>
      <c r="DS351" s="57" t="s">
        <v>0</v>
      </c>
    </row>
    <row r="352" spans="1:123" x14ac:dyDescent="0.25">
      <c r="A352" t="s">
        <v>0</v>
      </c>
      <c r="B352" s="62" t="str">
        <f>IF(csv!E343="","",csv!S343)</f>
        <v/>
      </c>
      <c r="C352" s="36" t="s">
        <v>0</v>
      </c>
      <c r="D352" s="36" t="str">
        <f>IF(csv!E343="","",csv!E343)</f>
        <v/>
      </c>
      <c r="E352" s="36" t="str">
        <f>IF(csv!D343="","",csv!D343)</f>
        <v/>
      </c>
      <c r="F352" s="36" t="s">
        <v>0</v>
      </c>
      <c r="G352" s="86" t="str">
        <f>IF(csv!L343="","",csv!L343)</f>
        <v/>
      </c>
      <c r="H352" s="86" t="str">
        <f>IF(csv!M343="","",csv!M343)</f>
        <v/>
      </c>
      <c r="I352" s="36" t="s">
        <v>0</v>
      </c>
      <c r="J352" s="36" t="str">
        <f>IF(csv!O343="","",csv!O343)</f>
        <v/>
      </c>
      <c r="K352" s="36" t="str">
        <f>IF(csv!P343="","",csv!P343)</f>
        <v/>
      </c>
      <c r="L352" s="36" t="s">
        <v>0</v>
      </c>
      <c r="M352" s="79" t="str">
        <f>IF(csv!Q343="","",csv!Q343)</f>
        <v/>
      </c>
      <c r="N352" s="57" t="s">
        <v>0</v>
      </c>
      <c r="O352" s="62" t="str">
        <f>IF(csv!E343="","",csv!S343)</f>
        <v/>
      </c>
      <c r="P352" s="86" t="str">
        <f>IF(O352="","",IF(COUNTIF(O$11:O351,O352)=0,P351+1,P351))</f>
        <v/>
      </c>
      <c r="Q352" s="102" t="str">
        <f t="shared" si="314"/>
        <v/>
      </c>
      <c r="R352" s="103" t="str" cm="1">
        <f t="array" ref="R352">IF(S352="","",INDEX(natjecanjeStaze_naziv,MATCH(S352,natjecanjeStaze_stazaId,0)))</f>
        <v/>
      </c>
      <c r="S352" s="63" t="str">
        <f t="shared" si="315"/>
        <v/>
      </c>
      <c r="T352" s="57" t="s">
        <v>0</v>
      </c>
      <c r="U352" s="191" t="str">
        <f t="shared" si="316"/>
        <v/>
      </c>
      <c r="V352" s="57" t="s">
        <v>0</v>
      </c>
      <c r="W352" s="62" t="str">
        <f t="shared" si="340"/>
        <v/>
      </c>
      <c r="X352" s="86" t="str">
        <f t="shared" si="317"/>
        <v/>
      </c>
      <c r="Y352" s="36" t="str">
        <f t="shared" si="341"/>
        <v/>
      </c>
      <c r="Z352" s="79" t="str">
        <f>IF(Y352="","",MAX(Z$11:Z351)+1)</f>
        <v/>
      </c>
      <c r="AA352" s="57" t="s">
        <v>0</v>
      </c>
      <c r="AB352" s="149"/>
      <c r="AC352" s="57" t="s">
        <v>0</v>
      </c>
      <c r="AD352" s="23" t="str">
        <f t="shared" si="342"/>
        <v/>
      </c>
      <c r="AE352" s="57" t="s">
        <v>0</v>
      </c>
      <c r="AF352" s="191" t="str">
        <f t="shared" si="343"/>
        <v/>
      </c>
      <c r="AG352" s="57" t="s">
        <v>0</v>
      </c>
      <c r="AH352" s="62" t="str">
        <f t="shared" si="344"/>
        <v/>
      </c>
      <c r="AI352" s="36" t="str">
        <f t="shared" si="345"/>
        <v/>
      </c>
      <c r="AJ352" s="86" t="str">
        <f t="shared" si="318"/>
        <v/>
      </c>
      <c r="AK352" s="36" t="str" cm="1">
        <f t="array" ref="AK352">IF(AJ352="",""&amp;AI352,IF(AJ352="NEMA",AI352,INDEX(klub_naziv,MATCH(INDEX(klubAlias_klubId,AJ352),klub_id,0))))</f>
        <v/>
      </c>
      <c r="AL352" s="36" t="str" cm="1">
        <f t="array" ref="AL352">IFERROR(INDEX(registarNatjecatelji,CG352,4),"")</f>
        <v/>
      </c>
      <c r="AM352" s="105" t="str">
        <f t="shared" si="346"/>
        <v/>
      </c>
      <c r="AN352" s="79" t="str">
        <f t="shared" si="347"/>
        <v/>
      </c>
      <c r="AO352" s="57" t="s">
        <v>0</v>
      </c>
      <c r="AP352" s="95" t="str">
        <f>IF(AJ352&lt;&gt;"NEMA","",IF(IFERROR(MATCH(AI352,AI$11:AI351,0),0)&lt;&gt;0,"",AI352))</f>
        <v/>
      </c>
      <c r="AQ352" s="57" t="s">
        <v>0</v>
      </c>
      <c r="AR352" s="149"/>
      <c r="AS352" s="57" t="s">
        <v>0</v>
      </c>
      <c r="AT352" s="62" t="str">
        <f t="shared" si="348"/>
        <v/>
      </c>
      <c r="AU352" s="36" t="str">
        <f>IF(AT352="","",MAX(AU$11:AU351)+1)</f>
        <v/>
      </c>
      <c r="AV352" s="36" t="str">
        <f t="shared" si="349"/>
        <v/>
      </c>
      <c r="AW352" s="36" t="str">
        <f t="shared" si="350"/>
        <v/>
      </c>
      <c r="AX352" s="36" t="str">
        <f>IF(AR352="","",MAX(AX$11:AX351)+1)</f>
        <v/>
      </c>
      <c r="AY352" s="103" t="str">
        <f t="shared" si="351"/>
        <v/>
      </c>
      <c r="AZ352" s="79" t="str">
        <f t="shared" si="352"/>
        <v/>
      </c>
      <c r="BA352" s="57" t="s">
        <v>0</v>
      </c>
      <c r="BB352" s="23" t="str">
        <f t="shared" si="353"/>
        <v/>
      </c>
      <c r="BC352" s="57" t="s">
        <v>0</v>
      </c>
      <c r="BD352" s="191" t="str">
        <f t="shared" si="354"/>
        <v/>
      </c>
      <c r="BE352" s="57" t="s">
        <v>0</v>
      </c>
      <c r="BF352" s="68" t="str">
        <f t="shared" si="355"/>
        <v/>
      </c>
      <c r="BG352" s="102" t="str">
        <f t="shared" si="356"/>
        <v/>
      </c>
      <c r="BH352" s="238" t="str">
        <f t="shared" si="357"/>
        <v/>
      </c>
      <c r="BI352" s="239" t="str">
        <f t="shared" si="319"/>
        <v/>
      </c>
      <c r="BJ352" s="57" t="s">
        <v>0</v>
      </c>
      <c r="BK352" s="62" t="str">
        <f t="shared" si="358"/>
        <v/>
      </c>
      <c r="BL352" s="36" t="str">
        <f t="shared" si="359"/>
        <v/>
      </c>
      <c r="BM352" s="86" t="str">
        <f t="shared" si="320"/>
        <v/>
      </c>
      <c r="BN352" s="86" t="str">
        <f t="shared" si="321"/>
        <v/>
      </c>
      <c r="BO352" s="36" t="str">
        <f t="shared" si="322"/>
        <v/>
      </c>
      <c r="BP352" s="79" t="str">
        <f t="shared" si="323"/>
        <v/>
      </c>
      <c r="BQ352" s="57" t="s">
        <v>0</v>
      </c>
      <c r="BR352" s="95" t="str">
        <f t="shared" si="324"/>
        <v/>
      </c>
      <c r="BS352" s="57" t="s">
        <v>0</v>
      </c>
      <c r="BT352" s="23" t="str">
        <f>IF(OR(BB352&lt;&gt;"NEMA",BR352&lt;&gt;""),"","SELECT '"&amp;BA352&amp;"',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2" s="57" t="s">
        <v>0</v>
      </c>
      <c r="BV352" s="172"/>
      <c r="BW352" s="172"/>
      <c r="BX352" s="172"/>
      <c r="BY352" s="57" t="s">
        <v>0</v>
      </c>
      <c r="BZ352" s="62" t="str">
        <f t="shared" si="325"/>
        <v/>
      </c>
      <c r="CA352" s="63" t="str">
        <f t="shared" si="360"/>
        <v/>
      </c>
      <c r="CB352" s="57" t="s">
        <v>0</v>
      </c>
      <c r="CC352" s="62" t="str">
        <f t="shared" si="326"/>
        <v/>
      </c>
      <c r="CD352" s="63" t="str">
        <f t="shared" si="361"/>
        <v/>
      </c>
      <c r="CE352" s="57" t="s">
        <v>0</v>
      </c>
      <c r="CF352" s="62" t="str">
        <f t="shared" si="327"/>
        <v/>
      </c>
      <c r="CG352" s="63" t="str">
        <f t="shared" si="362"/>
        <v/>
      </c>
      <c r="CH352" s="57" t="s">
        <v>0</v>
      </c>
      <c r="CI352" s="68" t="str">
        <f t="shared" si="363"/>
        <v/>
      </c>
      <c r="CJ352" s="86" t="str" cm="1">
        <f t="array" ref="CJ352">IF(CI352="","",INDEX(imePrezime_id,CI352,0))</f>
        <v/>
      </c>
      <c r="CK352" s="63" t="str">
        <f t="shared" si="328"/>
        <v/>
      </c>
      <c r="CL352" s="57" t="s">
        <v>0</v>
      </c>
      <c r="CM352" s="23" t="str">
        <f t="shared" si="329"/>
        <v/>
      </c>
      <c r="CN352" s="57" t="s">
        <v>0</v>
      </c>
      <c r="CO352" s="149"/>
      <c r="CP352" s="57" t="s">
        <v>0</v>
      </c>
      <c r="CQ352" s="62" t="str">
        <f t="shared" si="330"/>
        <v/>
      </c>
      <c r="CR352" s="86" t="str">
        <f>IF(CO352="","",MAX(CR$11:CR351)+1)</f>
        <v/>
      </c>
      <c r="CS352" s="63" t="str">
        <f t="shared" si="331"/>
        <v/>
      </c>
      <c r="CT352" s="57" t="s">
        <v>0</v>
      </c>
      <c r="CU352" s="23" t="str">
        <f t="shared" si="364"/>
        <v/>
      </c>
      <c r="CV352" s="57" t="s">
        <v>0</v>
      </c>
      <c r="CW352" s="72" t="str">
        <f>IF(AND(CG352="NEMA",CK352=""),MAX(CW$11:CW351)+1,"")</f>
        <v/>
      </c>
      <c r="CX352" t="s">
        <v>0</v>
      </c>
      <c r="CY352" s="152" t="str">
        <f t="shared" si="332"/>
        <v/>
      </c>
      <c r="CZ352" t="s">
        <v>0</v>
      </c>
      <c r="DA352" s="62" t="str">
        <f t="shared" si="333"/>
        <v/>
      </c>
      <c r="DB352" s="79" t="str">
        <f t="shared" si="334"/>
        <v/>
      </c>
      <c r="DC352" t="s">
        <v>0</v>
      </c>
      <c r="DD352" s="23" t="str">
        <f t="shared" si="365"/>
        <v/>
      </c>
      <c r="DE352" s="57" t="s">
        <v>0</v>
      </c>
      <c r="DF352" s="95" t="str">
        <f t="shared" si="335"/>
        <v/>
      </c>
      <c r="DG352" s="57" t="s">
        <v>0</v>
      </c>
      <c r="DH352" s="68" t="str">
        <f>IF(BZ352="","",MAX(DH$11:DH351)+1)</f>
        <v/>
      </c>
      <c r="DI352" s="86" t="str">
        <f t="shared" si="336"/>
        <v/>
      </c>
      <c r="DJ352" s="86" t="str">
        <f t="shared" si="366"/>
        <v/>
      </c>
      <c r="DK352" s="86" t="str">
        <f t="shared" si="337"/>
        <v/>
      </c>
      <c r="DL352" s="86" t="str">
        <f t="shared" si="338"/>
        <v/>
      </c>
      <c r="DM352" s="86" t="str">
        <f t="shared" si="339"/>
        <v/>
      </c>
      <c r="DN352" s="86" t="str">
        <f t="shared" si="367"/>
        <v/>
      </c>
      <c r="DO352" s="86"/>
      <c r="DP352" s="86"/>
      <c r="DQ352" s="86"/>
      <c r="DR352" s="63" t="e">
        <f>IF(#REF!="","",#REF!)</f>
        <v>#REF!</v>
      </c>
      <c r="DS352" s="57" t="s">
        <v>0</v>
      </c>
    </row>
    <row r="353" spans="1:123" x14ac:dyDescent="0.25">
      <c r="A353" t="s">
        <v>0</v>
      </c>
      <c r="B353" s="62" t="str">
        <f>IF(csv!E344="","",csv!S344)</f>
        <v/>
      </c>
      <c r="C353" s="36" t="s">
        <v>0</v>
      </c>
      <c r="D353" s="36" t="str">
        <f>IF(csv!E344="","",csv!E344)</f>
        <v/>
      </c>
      <c r="E353" s="36" t="str">
        <f>IF(csv!D344="","",csv!D344)</f>
        <v/>
      </c>
      <c r="F353" s="36" t="s">
        <v>0</v>
      </c>
      <c r="G353" s="86" t="str">
        <f>IF(csv!L344="","",csv!L344)</f>
        <v/>
      </c>
      <c r="H353" s="86" t="str">
        <f>IF(csv!M344="","",csv!M344)</f>
        <v/>
      </c>
      <c r="I353" s="36" t="s">
        <v>0</v>
      </c>
      <c r="J353" s="36" t="str">
        <f>IF(csv!O344="","",csv!O344)</f>
        <v/>
      </c>
      <c r="K353" s="36" t="str">
        <f>IF(csv!P344="","",csv!P344)</f>
        <v/>
      </c>
      <c r="L353" s="36" t="s">
        <v>0</v>
      </c>
      <c r="M353" s="79" t="str">
        <f>IF(csv!Q344="","",csv!Q344)</f>
        <v/>
      </c>
      <c r="N353" s="57" t="s">
        <v>0</v>
      </c>
      <c r="O353" s="62" t="str">
        <f>IF(csv!E344="","",csv!S344)</f>
        <v/>
      </c>
      <c r="P353" s="86" t="str">
        <f>IF(O353="","",IF(COUNTIF(O$11:O352,O353)=0,P352+1,P352))</f>
        <v/>
      </c>
      <c r="Q353" s="102" t="str">
        <f t="shared" si="314"/>
        <v/>
      </c>
      <c r="R353" s="103" t="str" cm="1">
        <f t="array" ref="R353">IF(S353="","",INDEX(natjecanjeStaze_naziv,MATCH(S353,natjecanjeStaze_stazaId,0)))</f>
        <v/>
      </c>
      <c r="S353" s="63" t="str">
        <f t="shared" si="315"/>
        <v/>
      </c>
      <c r="T353" s="57" t="s">
        <v>0</v>
      </c>
      <c r="U353" s="191" t="str">
        <f t="shared" si="316"/>
        <v/>
      </c>
      <c r="V353" s="57" t="s">
        <v>0</v>
      </c>
      <c r="W353" s="62" t="str">
        <f t="shared" si="340"/>
        <v/>
      </c>
      <c r="X353" s="86" t="str">
        <f t="shared" si="317"/>
        <v/>
      </c>
      <c r="Y353" s="36" t="str">
        <f t="shared" si="341"/>
        <v/>
      </c>
      <c r="Z353" s="79" t="str">
        <f>IF(Y353="","",MAX(Z$11:Z352)+1)</f>
        <v/>
      </c>
      <c r="AA353" s="57" t="s">
        <v>0</v>
      </c>
      <c r="AB353" s="149"/>
      <c r="AC353" s="57" t="s">
        <v>0</v>
      </c>
      <c r="AD353" s="23" t="str">
        <f t="shared" si="342"/>
        <v/>
      </c>
      <c r="AE353" s="57" t="s">
        <v>0</v>
      </c>
      <c r="AF353" s="191" t="str">
        <f t="shared" si="343"/>
        <v/>
      </c>
      <c r="AG353" s="57" t="s">
        <v>0</v>
      </c>
      <c r="AH353" s="62" t="str">
        <f t="shared" si="344"/>
        <v/>
      </c>
      <c r="AI353" s="36" t="str">
        <f t="shared" si="345"/>
        <v/>
      </c>
      <c r="AJ353" s="86" t="str">
        <f t="shared" si="318"/>
        <v/>
      </c>
      <c r="AK353" s="36" t="str" cm="1">
        <f t="array" ref="AK353">IF(AJ353="",""&amp;AI353,IF(AJ353="NEMA",AI353,INDEX(klub_naziv,MATCH(INDEX(klubAlias_klubId,AJ353),klub_id,0))))</f>
        <v/>
      </c>
      <c r="AL353" s="36" t="str" cm="1">
        <f t="array" ref="AL353">IFERROR(INDEX(registarNatjecatelji,CG353,4),"")</f>
        <v/>
      </c>
      <c r="AM353" s="105" t="str">
        <f t="shared" si="346"/>
        <v/>
      </c>
      <c r="AN353" s="79" t="str">
        <f t="shared" si="347"/>
        <v/>
      </c>
      <c r="AO353" s="57" t="s">
        <v>0</v>
      </c>
      <c r="AP353" s="95" t="str">
        <f>IF(AJ353&lt;&gt;"NEMA","",IF(IFERROR(MATCH(AI353,AI$11:AI352,0),0)&lt;&gt;0,"",AI353))</f>
        <v/>
      </c>
      <c r="AQ353" s="57" t="s">
        <v>0</v>
      </c>
      <c r="AR353" s="149"/>
      <c r="AS353" s="57" t="s">
        <v>0</v>
      </c>
      <c r="AT353" s="62" t="str">
        <f t="shared" si="348"/>
        <v/>
      </c>
      <c r="AU353" s="36" t="str">
        <f>IF(AT353="","",MAX(AU$11:AU352)+1)</f>
        <v/>
      </c>
      <c r="AV353" s="36" t="str">
        <f t="shared" si="349"/>
        <v/>
      </c>
      <c r="AW353" s="36" t="str">
        <f t="shared" si="350"/>
        <v/>
      </c>
      <c r="AX353" s="36" t="str">
        <f>IF(AR353="","",MAX(AX$11:AX352)+1)</f>
        <v/>
      </c>
      <c r="AY353" s="103" t="str">
        <f t="shared" si="351"/>
        <v/>
      </c>
      <c r="AZ353" s="79" t="str">
        <f t="shared" si="352"/>
        <v/>
      </c>
      <c r="BA353" s="57" t="s">
        <v>0</v>
      </c>
      <c r="BB353" s="23" t="str">
        <f t="shared" si="353"/>
        <v/>
      </c>
      <c r="BC353" s="57" t="s">
        <v>0</v>
      </c>
      <c r="BD353" s="191" t="str">
        <f t="shared" si="354"/>
        <v/>
      </c>
      <c r="BE353" s="57" t="s">
        <v>0</v>
      </c>
      <c r="BF353" s="68" t="str">
        <f t="shared" si="355"/>
        <v/>
      </c>
      <c r="BG353" s="102" t="str">
        <f t="shared" si="356"/>
        <v/>
      </c>
      <c r="BH353" s="238" t="str">
        <f t="shared" si="357"/>
        <v/>
      </c>
      <c r="BI353" s="239" t="str">
        <f t="shared" si="319"/>
        <v/>
      </c>
      <c r="BJ353" s="57" t="s">
        <v>0</v>
      </c>
      <c r="BK353" s="62" t="str">
        <f t="shared" si="358"/>
        <v/>
      </c>
      <c r="BL353" s="36" t="str">
        <f t="shared" si="359"/>
        <v/>
      </c>
      <c r="BM353" s="86" t="str">
        <f t="shared" si="320"/>
        <v/>
      </c>
      <c r="BN353" s="86" t="str">
        <f t="shared" si="321"/>
        <v/>
      </c>
      <c r="BO353" s="36" t="str">
        <f t="shared" si="322"/>
        <v/>
      </c>
      <c r="BP353" s="79" t="str">
        <f t="shared" si="323"/>
        <v/>
      </c>
      <c r="BQ353" s="57" t="s">
        <v>0</v>
      </c>
      <c r="BR353" s="95" t="str">
        <f t="shared" si="324"/>
        <v/>
      </c>
      <c r="BS353" s="57" t="s">
        <v>0</v>
      </c>
      <c r="BT353" s="23" t="str">
        <f>IF(OR(BB353&lt;&gt;"NEMA",BR353&lt;&gt;""),"","SELECT '"&amp;BA353&amp;"',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3" s="57" t="s">
        <v>0</v>
      </c>
      <c r="BV353" s="172"/>
      <c r="BW353" s="172"/>
      <c r="BX353" s="172"/>
      <c r="BY353" s="57" t="s">
        <v>0</v>
      </c>
      <c r="BZ353" s="62" t="str">
        <f t="shared" si="325"/>
        <v/>
      </c>
      <c r="CA353" s="63" t="str">
        <f t="shared" si="360"/>
        <v/>
      </c>
      <c r="CB353" s="57" t="s">
        <v>0</v>
      </c>
      <c r="CC353" s="62" t="str">
        <f t="shared" si="326"/>
        <v/>
      </c>
      <c r="CD353" s="63" t="str">
        <f t="shared" si="361"/>
        <v/>
      </c>
      <c r="CE353" s="57" t="s">
        <v>0</v>
      </c>
      <c r="CF353" s="62" t="str">
        <f t="shared" si="327"/>
        <v/>
      </c>
      <c r="CG353" s="63" t="str">
        <f t="shared" si="362"/>
        <v/>
      </c>
      <c r="CH353" s="57" t="s">
        <v>0</v>
      </c>
      <c r="CI353" s="68" t="str">
        <f t="shared" si="363"/>
        <v/>
      </c>
      <c r="CJ353" s="86" t="str" cm="1">
        <f t="array" ref="CJ353">IF(CI353="","",INDEX(imePrezime_id,CI353,0))</f>
        <v/>
      </c>
      <c r="CK353" s="63" t="str">
        <f t="shared" si="328"/>
        <v/>
      </c>
      <c r="CL353" s="57" t="s">
        <v>0</v>
      </c>
      <c r="CM353" s="23" t="str">
        <f t="shared" si="329"/>
        <v/>
      </c>
      <c r="CN353" s="57" t="s">
        <v>0</v>
      </c>
      <c r="CO353" s="149"/>
      <c r="CP353" s="57" t="s">
        <v>0</v>
      </c>
      <c r="CQ353" s="62" t="str">
        <f t="shared" si="330"/>
        <v/>
      </c>
      <c r="CR353" s="86" t="str">
        <f>IF(CO353="","",MAX(CR$11:CR352)+1)</f>
        <v/>
      </c>
      <c r="CS353" s="63" t="str">
        <f t="shared" si="331"/>
        <v/>
      </c>
      <c r="CT353" s="57" t="s">
        <v>0</v>
      </c>
      <c r="CU353" s="23" t="str">
        <f t="shared" si="364"/>
        <v/>
      </c>
      <c r="CV353" s="57" t="s">
        <v>0</v>
      </c>
      <c r="CW353" s="72" t="str">
        <f>IF(AND(CG353="NEMA",CK353=""),MAX(CW$11:CW352)+1,"")</f>
        <v/>
      </c>
      <c r="CX353" t="s">
        <v>0</v>
      </c>
      <c r="CY353" s="152" t="str">
        <f t="shared" si="332"/>
        <v/>
      </c>
      <c r="CZ353" t="s">
        <v>0</v>
      </c>
      <c r="DA353" s="62" t="str">
        <f t="shared" si="333"/>
        <v/>
      </c>
      <c r="DB353" s="79" t="str">
        <f t="shared" si="334"/>
        <v/>
      </c>
      <c r="DC353" t="s">
        <v>0</v>
      </c>
      <c r="DD353" s="23" t="str">
        <f t="shared" si="365"/>
        <v/>
      </c>
      <c r="DE353" s="57" t="s">
        <v>0</v>
      </c>
      <c r="DF353" s="95" t="str">
        <f t="shared" si="335"/>
        <v/>
      </c>
      <c r="DG353" s="57" t="s">
        <v>0</v>
      </c>
      <c r="DH353" s="68" t="str">
        <f>IF(BZ353="","",MAX(DH$11:DH352)+1)</f>
        <v/>
      </c>
      <c r="DI353" s="86" t="str">
        <f t="shared" si="336"/>
        <v/>
      </c>
      <c r="DJ353" s="86" t="str">
        <f t="shared" si="366"/>
        <v/>
      </c>
      <c r="DK353" s="86" t="str">
        <f t="shared" si="337"/>
        <v/>
      </c>
      <c r="DL353" s="86" t="str">
        <f t="shared" si="338"/>
        <v/>
      </c>
      <c r="DM353" s="86" t="str">
        <f t="shared" si="339"/>
        <v/>
      </c>
      <c r="DN353" s="86" t="str">
        <f t="shared" si="367"/>
        <v/>
      </c>
      <c r="DO353" s="86"/>
      <c r="DP353" s="86"/>
      <c r="DQ353" s="86"/>
      <c r="DR353" s="63" t="e">
        <f>IF(#REF!="","",#REF!)</f>
        <v>#REF!</v>
      </c>
      <c r="DS353" s="57" t="s">
        <v>0</v>
      </c>
    </row>
    <row r="354" spans="1:123" x14ac:dyDescent="0.25">
      <c r="A354" t="s">
        <v>0</v>
      </c>
      <c r="B354" s="62" t="str">
        <f>IF(csv!E345="","",csv!S345)</f>
        <v/>
      </c>
      <c r="C354" s="36" t="s">
        <v>0</v>
      </c>
      <c r="D354" s="36" t="str">
        <f>IF(csv!E345="","",csv!E345)</f>
        <v/>
      </c>
      <c r="E354" s="36" t="str">
        <f>IF(csv!D345="","",csv!D345)</f>
        <v/>
      </c>
      <c r="F354" s="36" t="s">
        <v>0</v>
      </c>
      <c r="G354" s="86" t="str">
        <f>IF(csv!L345="","",csv!L345)</f>
        <v/>
      </c>
      <c r="H354" s="86" t="str">
        <f>IF(csv!M345="","",csv!M345)</f>
        <v/>
      </c>
      <c r="I354" s="36" t="s">
        <v>0</v>
      </c>
      <c r="J354" s="36" t="str">
        <f>IF(csv!O345="","",csv!O345)</f>
        <v/>
      </c>
      <c r="K354" s="36" t="str">
        <f>IF(csv!P345="","",csv!P345)</f>
        <v/>
      </c>
      <c r="L354" s="36" t="s">
        <v>0</v>
      </c>
      <c r="M354" s="79" t="str">
        <f>IF(csv!Q345="","",csv!Q345)</f>
        <v/>
      </c>
      <c r="N354" s="57" t="s">
        <v>0</v>
      </c>
      <c r="O354" s="62" t="str">
        <f>IF(csv!E345="","",csv!S345)</f>
        <v/>
      </c>
      <c r="P354" s="86" t="str">
        <f>IF(O354="","",IF(COUNTIF(O$11:O353,O354)=0,P353+1,P353))</f>
        <v/>
      </c>
      <c r="Q354" s="102" t="str">
        <f t="shared" si="314"/>
        <v/>
      </c>
      <c r="R354" s="103" t="str" cm="1">
        <f t="array" ref="R354">IF(S354="","",INDEX(natjecanjeStaze_naziv,MATCH(S354,natjecanjeStaze_stazaId,0)))</f>
        <v/>
      </c>
      <c r="S354" s="63" t="str">
        <f t="shared" si="315"/>
        <v/>
      </c>
      <c r="T354" s="57" t="s">
        <v>0</v>
      </c>
      <c r="U354" s="191" t="str">
        <f t="shared" si="316"/>
        <v/>
      </c>
      <c r="V354" s="57" t="s">
        <v>0</v>
      </c>
      <c r="W354" s="62" t="str">
        <f t="shared" si="340"/>
        <v/>
      </c>
      <c r="X354" s="86" t="str">
        <f t="shared" si="317"/>
        <v/>
      </c>
      <c r="Y354" s="36" t="str">
        <f t="shared" si="341"/>
        <v/>
      </c>
      <c r="Z354" s="79" t="str">
        <f>IF(Y354="","",MAX(Z$11:Z353)+1)</f>
        <v/>
      </c>
      <c r="AA354" s="57" t="s">
        <v>0</v>
      </c>
      <c r="AB354" s="149"/>
      <c r="AC354" s="57" t="s">
        <v>0</v>
      </c>
      <c r="AD354" s="23" t="str">
        <f t="shared" si="342"/>
        <v/>
      </c>
      <c r="AE354" s="57" t="s">
        <v>0</v>
      </c>
      <c r="AF354" s="191" t="str">
        <f t="shared" si="343"/>
        <v/>
      </c>
      <c r="AG354" s="57" t="s">
        <v>0</v>
      </c>
      <c r="AH354" s="62" t="str">
        <f t="shared" si="344"/>
        <v/>
      </c>
      <c r="AI354" s="36" t="str">
        <f t="shared" si="345"/>
        <v/>
      </c>
      <c r="AJ354" s="86" t="str">
        <f t="shared" si="318"/>
        <v/>
      </c>
      <c r="AK354" s="36" t="str" cm="1">
        <f t="array" ref="AK354">IF(AJ354="",""&amp;AI354,IF(AJ354="NEMA",AI354,INDEX(klub_naziv,MATCH(INDEX(klubAlias_klubId,AJ354),klub_id,0))))</f>
        <v/>
      </c>
      <c r="AL354" s="36" t="str" cm="1">
        <f t="array" ref="AL354">IFERROR(INDEX(registarNatjecatelji,CG354,4),"")</f>
        <v/>
      </c>
      <c r="AM354" s="105" t="str">
        <f t="shared" si="346"/>
        <v/>
      </c>
      <c r="AN354" s="79" t="str">
        <f t="shared" si="347"/>
        <v/>
      </c>
      <c r="AO354" s="57" t="s">
        <v>0</v>
      </c>
      <c r="AP354" s="95" t="str">
        <f>IF(AJ354&lt;&gt;"NEMA","",IF(IFERROR(MATCH(AI354,AI$11:AI353,0),0)&lt;&gt;0,"",AI354))</f>
        <v/>
      </c>
      <c r="AQ354" s="57" t="s">
        <v>0</v>
      </c>
      <c r="AR354" s="149"/>
      <c r="AS354" s="57" t="s">
        <v>0</v>
      </c>
      <c r="AT354" s="62" t="str">
        <f t="shared" si="348"/>
        <v/>
      </c>
      <c r="AU354" s="36" t="str">
        <f>IF(AT354="","",MAX(AU$11:AU353)+1)</f>
        <v/>
      </c>
      <c r="AV354" s="36" t="str">
        <f t="shared" si="349"/>
        <v/>
      </c>
      <c r="AW354" s="36" t="str">
        <f t="shared" si="350"/>
        <v/>
      </c>
      <c r="AX354" s="36" t="str">
        <f>IF(AR354="","",MAX(AX$11:AX353)+1)</f>
        <v/>
      </c>
      <c r="AY354" s="103" t="str">
        <f t="shared" si="351"/>
        <v/>
      </c>
      <c r="AZ354" s="79" t="str">
        <f t="shared" si="352"/>
        <v/>
      </c>
      <c r="BA354" s="57" t="s">
        <v>0</v>
      </c>
      <c r="BB354" s="23" t="str">
        <f t="shared" si="353"/>
        <v/>
      </c>
      <c r="BC354" s="57" t="s">
        <v>0</v>
      </c>
      <c r="BD354" s="191" t="str">
        <f t="shared" si="354"/>
        <v/>
      </c>
      <c r="BE354" s="57" t="s">
        <v>0</v>
      </c>
      <c r="BF354" s="68" t="str">
        <f t="shared" si="355"/>
        <v/>
      </c>
      <c r="BG354" s="102" t="str">
        <f t="shared" si="356"/>
        <v/>
      </c>
      <c r="BH354" s="238" t="str">
        <f t="shared" si="357"/>
        <v/>
      </c>
      <c r="BI354" s="239" t="str">
        <f t="shared" si="319"/>
        <v/>
      </c>
      <c r="BJ354" s="57" t="s">
        <v>0</v>
      </c>
      <c r="BK354" s="62" t="str">
        <f t="shared" si="358"/>
        <v/>
      </c>
      <c r="BL354" s="36" t="str">
        <f t="shared" si="359"/>
        <v/>
      </c>
      <c r="BM354" s="86" t="str">
        <f t="shared" si="320"/>
        <v/>
      </c>
      <c r="BN354" s="86" t="str">
        <f t="shared" si="321"/>
        <v/>
      </c>
      <c r="BO354" s="36" t="str">
        <f t="shared" si="322"/>
        <v/>
      </c>
      <c r="BP354" s="79" t="str">
        <f t="shared" si="323"/>
        <v/>
      </c>
      <c r="BQ354" s="57" t="s">
        <v>0</v>
      </c>
      <c r="BR354" s="95" t="str">
        <f t="shared" si="324"/>
        <v/>
      </c>
      <c r="BS354" s="57" t="s">
        <v>0</v>
      </c>
      <c r="BT354" s="23" t="str">
        <f>IF(OR(BB354&lt;&gt;"NEMA",BR354&lt;&gt;""),"","SELECT '"&amp;BA354&amp;"',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4" s="57" t="s">
        <v>0</v>
      </c>
      <c r="BV354" s="172"/>
      <c r="BW354" s="172"/>
      <c r="BX354" s="172"/>
      <c r="BY354" s="57" t="s">
        <v>0</v>
      </c>
      <c r="BZ354" s="62" t="str">
        <f t="shared" si="325"/>
        <v/>
      </c>
      <c r="CA354" s="63" t="str">
        <f t="shared" si="360"/>
        <v/>
      </c>
      <c r="CB354" s="57" t="s">
        <v>0</v>
      </c>
      <c r="CC354" s="62" t="str">
        <f t="shared" si="326"/>
        <v/>
      </c>
      <c r="CD354" s="63" t="str">
        <f t="shared" si="361"/>
        <v/>
      </c>
      <c r="CE354" s="57" t="s">
        <v>0</v>
      </c>
      <c r="CF354" s="62" t="str">
        <f t="shared" si="327"/>
        <v/>
      </c>
      <c r="CG354" s="63" t="str">
        <f t="shared" si="362"/>
        <v/>
      </c>
      <c r="CH354" s="57" t="s">
        <v>0</v>
      </c>
      <c r="CI354" s="68" t="str">
        <f t="shared" si="363"/>
        <v/>
      </c>
      <c r="CJ354" s="86" t="str" cm="1">
        <f t="array" ref="CJ354">IF(CI354="","",INDEX(imePrezime_id,CI354,0))</f>
        <v/>
      </c>
      <c r="CK354" s="63" t="str">
        <f t="shared" si="328"/>
        <v/>
      </c>
      <c r="CL354" s="57" t="s">
        <v>0</v>
      </c>
      <c r="CM354" s="23" t="str">
        <f t="shared" si="329"/>
        <v/>
      </c>
      <c r="CN354" s="57" t="s">
        <v>0</v>
      </c>
      <c r="CO354" s="149"/>
      <c r="CP354" s="57" t="s">
        <v>0</v>
      </c>
      <c r="CQ354" s="62" t="str">
        <f t="shared" si="330"/>
        <v/>
      </c>
      <c r="CR354" s="86" t="str">
        <f>IF(CO354="","",MAX(CR$11:CR353)+1)</f>
        <v/>
      </c>
      <c r="CS354" s="63" t="str">
        <f t="shared" si="331"/>
        <v/>
      </c>
      <c r="CT354" s="57" t="s">
        <v>0</v>
      </c>
      <c r="CU354" s="23" t="str">
        <f t="shared" si="364"/>
        <v/>
      </c>
      <c r="CV354" s="57" t="s">
        <v>0</v>
      </c>
      <c r="CW354" s="72" t="str">
        <f>IF(AND(CG354="NEMA",CK354=""),MAX(CW$11:CW353)+1,"")</f>
        <v/>
      </c>
      <c r="CX354" t="s">
        <v>0</v>
      </c>
      <c r="CY354" s="152" t="str">
        <f t="shared" si="332"/>
        <v/>
      </c>
      <c r="CZ354" t="s">
        <v>0</v>
      </c>
      <c r="DA354" s="62" t="str">
        <f t="shared" si="333"/>
        <v/>
      </c>
      <c r="DB354" s="79" t="str">
        <f t="shared" si="334"/>
        <v/>
      </c>
      <c r="DC354" t="s">
        <v>0</v>
      </c>
      <c r="DD354" s="23" t="str">
        <f t="shared" si="365"/>
        <v/>
      </c>
      <c r="DE354" s="57" t="s">
        <v>0</v>
      </c>
      <c r="DF354" s="95" t="str">
        <f t="shared" si="335"/>
        <v/>
      </c>
      <c r="DG354" s="57" t="s">
        <v>0</v>
      </c>
      <c r="DH354" s="68" t="str">
        <f>IF(BZ354="","",MAX(DH$11:DH353)+1)</f>
        <v/>
      </c>
      <c r="DI354" s="86" t="str">
        <f t="shared" si="336"/>
        <v/>
      </c>
      <c r="DJ354" s="86" t="str">
        <f t="shared" si="366"/>
        <v/>
      </c>
      <c r="DK354" s="86" t="str">
        <f t="shared" si="337"/>
        <v/>
      </c>
      <c r="DL354" s="86" t="str">
        <f t="shared" si="338"/>
        <v/>
      </c>
      <c r="DM354" s="86" t="str">
        <f t="shared" si="339"/>
        <v/>
      </c>
      <c r="DN354" s="86" t="str">
        <f t="shared" si="367"/>
        <v/>
      </c>
      <c r="DO354" s="86"/>
      <c r="DP354" s="86"/>
      <c r="DQ354" s="86"/>
      <c r="DR354" s="63" t="e">
        <f>IF(#REF!="","",#REF!)</f>
        <v>#REF!</v>
      </c>
      <c r="DS354" s="57" t="s">
        <v>0</v>
      </c>
    </row>
    <row r="355" spans="1:123" x14ac:dyDescent="0.25">
      <c r="A355" t="s">
        <v>0</v>
      </c>
      <c r="B355" s="62" t="str">
        <f>IF(csv!E346="","",csv!S346)</f>
        <v/>
      </c>
      <c r="C355" s="36" t="s">
        <v>0</v>
      </c>
      <c r="D355" s="36" t="str">
        <f>IF(csv!E346="","",csv!E346)</f>
        <v/>
      </c>
      <c r="E355" s="36" t="str">
        <f>IF(csv!D346="","",csv!D346)</f>
        <v/>
      </c>
      <c r="F355" s="36" t="s">
        <v>0</v>
      </c>
      <c r="G355" s="86" t="str">
        <f>IF(csv!L346="","",csv!L346)</f>
        <v/>
      </c>
      <c r="H355" s="86" t="str">
        <f>IF(csv!M346="","",csv!M346)</f>
        <v/>
      </c>
      <c r="I355" s="36" t="s">
        <v>0</v>
      </c>
      <c r="J355" s="36" t="str">
        <f>IF(csv!O346="","",csv!O346)</f>
        <v/>
      </c>
      <c r="K355" s="36" t="str">
        <f>IF(csv!P346="","",csv!P346)</f>
        <v/>
      </c>
      <c r="L355" s="36" t="s">
        <v>0</v>
      </c>
      <c r="M355" s="79" t="str">
        <f>IF(csv!Q346="","",csv!Q346)</f>
        <v/>
      </c>
      <c r="N355" s="57" t="s">
        <v>0</v>
      </c>
      <c r="O355" s="62" t="str">
        <f>IF(csv!E346="","",csv!S346)</f>
        <v/>
      </c>
      <c r="P355" s="86" t="str">
        <f>IF(O355="","",IF(COUNTIF(O$11:O354,O355)=0,P354+1,P354))</f>
        <v/>
      </c>
      <c r="Q355" s="102" t="str">
        <f t="shared" si="314"/>
        <v/>
      </c>
      <c r="R355" s="103" t="str" cm="1">
        <f t="array" ref="R355">IF(S355="","",INDEX(natjecanjeStaze_naziv,MATCH(S355,natjecanjeStaze_stazaId,0)))</f>
        <v/>
      </c>
      <c r="S355" s="63" t="str">
        <f t="shared" si="315"/>
        <v/>
      </c>
      <c r="T355" s="57" t="s">
        <v>0</v>
      </c>
      <c r="U355" s="191" t="str">
        <f t="shared" si="316"/>
        <v/>
      </c>
      <c r="V355" s="57" t="s">
        <v>0</v>
      </c>
      <c r="W355" s="62" t="str">
        <f t="shared" si="340"/>
        <v/>
      </c>
      <c r="X355" s="86" t="str">
        <f t="shared" si="317"/>
        <v/>
      </c>
      <c r="Y355" s="36" t="str">
        <f t="shared" si="341"/>
        <v/>
      </c>
      <c r="Z355" s="79" t="str">
        <f>IF(Y355="","",MAX(Z$11:Z354)+1)</f>
        <v/>
      </c>
      <c r="AA355" s="57" t="s">
        <v>0</v>
      </c>
      <c r="AB355" s="149"/>
      <c r="AC355" s="57" t="s">
        <v>0</v>
      </c>
      <c r="AD355" s="23" t="str">
        <f t="shared" si="342"/>
        <v/>
      </c>
      <c r="AE355" s="57" t="s">
        <v>0</v>
      </c>
      <c r="AF355" s="191" t="str">
        <f t="shared" si="343"/>
        <v/>
      </c>
      <c r="AG355" s="57" t="s">
        <v>0</v>
      </c>
      <c r="AH355" s="62" t="str">
        <f t="shared" si="344"/>
        <v/>
      </c>
      <c r="AI355" s="36" t="str">
        <f t="shared" si="345"/>
        <v/>
      </c>
      <c r="AJ355" s="86" t="str">
        <f t="shared" si="318"/>
        <v/>
      </c>
      <c r="AK355" s="36" t="str" cm="1">
        <f t="array" ref="AK355">IF(AJ355="",""&amp;AI355,IF(AJ355="NEMA",AI355,INDEX(klub_naziv,MATCH(INDEX(klubAlias_klubId,AJ355),klub_id,0))))</f>
        <v/>
      </c>
      <c r="AL355" s="36" t="str" cm="1">
        <f t="array" ref="AL355">IFERROR(INDEX(registarNatjecatelji,CG355,4),"")</f>
        <v/>
      </c>
      <c r="AM355" s="105" t="str">
        <f t="shared" si="346"/>
        <v/>
      </c>
      <c r="AN355" s="79" t="str">
        <f t="shared" si="347"/>
        <v/>
      </c>
      <c r="AO355" s="57" t="s">
        <v>0</v>
      </c>
      <c r="AP355" s="95" t="str">
        <f>IF(AJ355&lt;&gt;"NEMA","",IF(IFERROR(MATCH(AI355,AI$11:AI354,0),0)&lt;&gt;0,"",AI355))</f>
        <v/>
      </c>
      <c r="AQ355" s="57" t="s">
        <v>0</v>
      </c>
      <c r="AR355" s="149"/>
      <c r="AS355" s="57" t="s">
        <v>0</v>
      </c>
      <c r="AT355" s="62" t="str">
        <f t="shared" si="348"/>
        <v/>
      </c>
      <c r="AU355" s="36" t="str">
        <f>IF(AT355="","",MAX(AU$11:AU354)+1)</f>
        <v/>
      </c>
      <c r="AV355" s="36" t="str">
        <f t="shared" si="349"/>
        <v/>
      </c>
      <c r="AW355" s="36" t="str">
        <f t="shared" si="350"/>
        <v/>
      </c>
      <c r="AX355" s="36" t="str">
        <f>IF(AR355="","",MAX(AX$11:AX354)+1)</f>
        <v/>
      </c>
      <c r="AY355" s="103" t="str">
        <f t="shared" si="351"/>
        <v/>
      </c>
      <c r="AZ355" s="79" t="str">
        <f t="shared" si="352"/>
        <v/>
      </c>
      <c r="BA355" s="57" t="s">
        <v>0</v>
      </c>
      <c r="BB355" s="23" t="str">
        <f t="shared" si="353"/>
        <v/>
      </c>
      <c r="BC355" s="57" t="s">
        <v>0</v>
      </c>
      <c r="BD355" s="191" t="str">
        <f t="shared" si="354"/>
        <v/>
      </c>
      <c r="BE355" s="57" t="s">
        <v>0</v>
      </c>
      <c r="BF355" s="68" t="str">
        <f t="shared" si="355"/>
        <v/>
      </c>
      <c r="BG355" s="102" t="str">
        <f t="shared" si="356"/>
        <v/>
      </c>
      <c r="BH355" s="238" t="str">
        <f t="shared" si="357"/>
        <v/>
      </c>
      <c r="BI355" s="239" t="str">
        <f t="shared" si="319"/>
        <v/>
      </c>
      <c r="BJ355" s="57" t="s">
        <v>0</v>
      </c>
      <c r="BK355" s="62" t="str">
        <f t="shared" si="358"/>
        <v/>
      </c>
      <c r="BL355" s="36" t="str">
        <f t="shared" si="359"/>
        <v/>
      </c>
      <c r="BM355" s="86" t="str">
        <f t="shared" si="320"/>
        <v/>
      </c>
      <c r="BN355" s="86" t="str">
        <f t="shared" si="321"/>
        <v/>
      </c>
      <c r="BO355" s="36" t="str">
        <f t="shared" si="322"/>
        <v/>
      </c>
      <c r="BP355" s="79" t="str">
        <f t="shared" si="323"/>
        <v/>
      </c>
      <c r="BQ355" s="57" t="s">
        <v>0</v>
      </c>
      <c r="BR355" s="95" t="str">
        <f t="shared" si="324"/>
        <v/>
      </c>
      <c r="BS355" s="57" t="s">
        <v>0</v>
      </c>
      <c r="BT355" s="23" t="str">
        <f>IF(OR(BB355&lt;&gt;"NEMA",BR355&lt;&gt;""),"","SELECT '"&amp;BA355&amp;"',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5" s="57" t="s">
        <v>0</v>
      </c>
      <c r="BV355" s="172"/>
      <c r="BW355" s="172"/>
      <c r="BX355" s="172"/>
      <c r="BY355" s="57" t="s">
        <v>0</v>
      </c>
      <c r="BZ355" s="62" t="str">
        <f t="shared" si="325"/>
        <v/>
      </c>
      <c r="CA355" s="63" t="str">
        <f t="shared" si="360"/>
        <v/>
      </c>
      <c r="CB355" s="57" t="s">
        <v>0</v>
      </c>
      <c r="CC355" s="62" t="str">
        <f t="shared" si="326"/>
        <v/>
      </c>
      <c r="CD355" s="63" t="str">
        <f t="shared" si="361"/>
        <v/>
      </c>
      <c r="CE355" s="57" t="s">
        <v>0</v>
      </c>
      <c r="CF355" s="62" t="str">
        <f t="shared" si="327"/>
        <v/>
      </c>
      <c r="CG355" s="63" t="str">
        <f t="shared" si="362"/>
        <v/>
      </c>
      <c r="CH355" s="57" t="s">
        <v>0</v>
      </c>
      <c r="CI355" s="68" t="str">
        <f t="shared" si="363"/>
        <v/>
      </c>
      <c r="CJ355" s="86" t="str" cm="1">
        <f t="array" ref="CJ355">IF(CI355="","",INDEX(imePrezime_id,CI355,0))</f>
        <v/>
      </c>
      <c r="CK355" s="63" t="str">
        <f t="shared" si="328"/>
        <v/>
      </c>
      <c r="CL355" s="57" t="s">
        <v>0</v>
      </c>
      <c r="CM355" s="23" t="str">
        <f t="shared" si="329"/>
        <v/>
      </c>
      <c r="CN355" s="57" t="s">
        <v>0</v>
      </c>
      <c r="CO355" s="149"/>
      <c r="CP355" s="57" t="s">
        <v>0</v>
      </c>
      <c r="CQ355" s="62" t="str">
        <f t="shared" si="330"/>
        <v/>
      </c>
      <c r="CR355" s="86" t="str">
        <f>IF(CO355="","",MAX(CR$11:CR354)+1)</f>
        <v/>
      </c>
      <c r="CS355" s="63" t="str">
        <f t="shared" si="331"/>
        <v/>
      </c>
      <c r="CT355" s="57" t="s">
        <v>0</v>
      </c>
      <c r="CU355" s="23" t="str">
        <f t="shared" si="364"/>
        <v/>
      </c>
      <c r="CV355" s="57" t="s">
        <v>0</v>
      </c>
      <c r="CW355" s="72" t="str">
        <f>IF(AND(CG355="NEMA",CK355=""),MAX(CW$11:CW354)+1,"")</f>
        <v/>
      </c>
      <c r="CX355" t="s">
        <v>0</v>
      </c>
      <c r="CY355" s="152" t="str">
        <f t="shared" si="332"/>
        <v/>
      </c>
      <c r="CZ355" t="s">
        <v>0</v>
      </c>
      <c r="DA355" s="62" t="str">
        <f t="shared" si="333"/>
        <v/>
      </c>
      <c r="DB355" s="79" t="str">
        <f t="shared" si="334"/>
        <v/>
      </c>
      <c r="DC355" t="s">
        <v>0</v>
      </c>
      <c r="DD355" s="23" t="str">
        <f t="shared" si="365"/>
        <v/>
      </c>
      <c r="DE355" s="57" t="s">
        <v>0</v>
      </c>
      <c r="DF355" s="95" t="str">
        <f t="shared" si="335"/>
        <v/>
      </c>
      <c r="DG355" s="57" t="s">
        <v>0</v>
      </c>
      <c r="DH355" s="68" t="str">
        <f>IF(BZ355="","",MAX(DH$11:DH354)+1)</f>
        <v/>
      </c>
      <c r="DI355" s="86" t="str">
        <f t="shared" si="336"/>
        <v/>
      </c>
      <c r="DJ355" s="86" t="str">
        <f t="shared" si="366"/>
        <v/>
      </c>
      <c r="DK355" s="86" t="str">
        <f t="shared" si="337"/>
        <v/>
      </c>
      <c r="DL355" s="86" t="str">
        <f t="shared" si="338"/>
        <v/>
      </c>
      <c r="DM355" s="86" t="str">
        <f t="shared" si="339"/>
        <v/>
      </c>
      <c r="DN355" s="86" t="str">
        <f t="shared" si="367"/>
        <v/>
      </c>
      <c r="DO355" s="86"/>
      <c r="DP355" s="86"/>
      <c r="DQ355" s="86"/>
      <c r="DR355" s="63" t="e">
        <f>IF(#REF!="","",#REF!)</f>
        <v>#REF!</v>
      </c>
      <c r="DS355" s="57" t="s">
        <v>0</v>
      </c>
    </row>
    <row r="356" spans="1:123" x14ac:dyDescent="0.25">
      <c r="A356" t="s">
        <v>0</v>
      </c>
      <c r="B356" s="62" t="str">
        <f>IF(csv!E347="","",csv!S347)</f>
        <v/>
      </c>
      <c r="C356" s="36" t="s">
        <v>0</v>
      </c>
      <c r="D356" s="36" t="str">
        <f>IF(csv!E347="","",csv!E347)</f>
        <v/>
      </c>
      <c r="E356" s="36" t="str">
        <f>IF(csv!D347="","",csv!D347)</f>
        <v/>
      </c>
      <c r="F356" s="36" t="s">
        <v>0</v>
      </c>
      <c r="G356" s="86" t="str">
        <f>IF(csv!L347="","",csv!L347)</f>
        <v/>
      </c>
      <c r="H356" s="86" t="str">
        <f>IF(csv!M347="","",csv!M347)</f>
        <v/>
      </c>
      <c r="I356" s="36" t="s">
        <v>0</v>
      </c>
      <c r="J356" s="36" t="str">
        <f>IF(csv!O347="","",csv!O347)</f>
        <v/>
      </c>
      <c r="K356" s="36" t="str">
        <f>IF(csv!P347="","",csv!P347)</f>
        <v/>
      </c>
      <c r="L356" s="36" t="s">
        <v>0</v>
      </c>
      <c r="M356" s="79" t="str">
        <f>IF(csv!Q347="","",csv!Q347)</f>
        <v/>
      </c>
      <c r="N356" s="57" t="s">
        <v>0</v>
      </c>
      <c r="O356" s="62" t="str">
        <f>IF(csv!E347="","",csv!S347)</f>
        <v/>
      </c>
      <c r="P356" s="86" t="str">
        <f>IF(O356="","",IF(COUNTIF(O$11:O355,O356)=0,P355+1,P355))</f>
        <v/>
      </c>
      <c r="Q356" s="102" t="str">
        <f t="shared" si="314"/>
        <v/>
      </c>
      <c r="R356" s="103" t="str" cm="1">
        <f t="array" ref="R356">IF(S356="","",INDEX(natjecanjeStaze_naziv,MATCH(S356,natjecanjeStaze_stazaId,0)))</f>
        <v/>
      </c>
      <c r="S356" s="63" t="str">
        <f t="shared" si="315"/>
        <v/>
      </c>
      <c r="T356" s="57" t="s">
        <v>0</v>
      </c>
      <c r="U356" s="191" t="str">
        <f t="shared" si="316"/>
        <v/>
      </c>
      <c r="V356" s="57" t="s">
        <v>0</v>
      </c>
      <c r="W356" s="62" t="str">
        <f t="shared" si="340"/>
        <v/>
      </c>
      <c r="X356" s="86" t="str">
        <f t="shared" si="317"/>
        <v/>
      </c>
      <c r="Y356" s="36" t="str">
        <f t="shared" si="341"/>
        <v/>
      </c>
      <c r="Z356" s="79" t="str">
        <f>IF(Y356="","",MAX(Z$11:Z355)+1)</f>
        <v/>
      </c>
      <c r="AA356" s="57" t="s">
        <v>0</v>
      </c>
      <c r="AB356" s="149"/>
      <c r="AC356" s="57" t="s">
        <v>0</v>
      </c>
      <c r="AD356" s="23" t="str">
        <f t="shared" si="342"/>
        <v/>
      </c>
      <c r="AE356" s="57" t="s">
        <v>0</v>
      </c>
      <c r="AF356" s="191" t="str">
        <f t="shared" si="343"/>
        <v/>
      </c>
      <c r="AG356" s="57" t="s">
        <v>0</v>
      </c>
      <c r="AH356" s="62" t="str">
        <f t="shared" si="344"/>
        <v/>
      </c>
      <c r="AI356" s="36" t="str">
        <f t="shared" si="345"/>
        <v/>
      </c>
      <c r="AJ356" s="86" t="str">
        <f t="shared" si="318"/>
        <v/>
      </c>
      <c r="AK356" s="36" t="str" cm="1">
        <f t="array" ref="AK356">IF(AJ356="",""&amp;AI356,IF(AJ356="NEMA",AI356,INDEX(klub_naziv,MATCH(INDEX(klubAlias_klubId,AJ356),klub_id,0))))</f>
        <v/>
      </c>
      <c r="AL356" s="36" t="str" cm="1">
        <f t="array" ref="AL356">IFERROR(INDEX(registarNatjecatelji,CG356,4),"")</f>
        <v/>
      </c>
      <c r="AM356" s="105" t="str">
        <f t="shared" si="346"/>
        <v/>
      </c>
      <c r="AN356" s="79" t="str">
        <f t="shared" si="347"/>
        <v/>
      </c>
      <c r="AO356" s="57" t="s">
        <v>0</v>
      </c>
      <c r="AP356" s="95" t="str">
        <f>IF(AJ356&lt;&gt;"NEMA","",IF(IFERROR(MATCH(AI356,AI$11:AI355,0),0)&lt;&gt;0,"",AI356))</f>
        <v/>
      </c>
      <c r="AQ356" s="57" t="s">
        <v>0</v>
      </c>
      <c r="AR356" s="149"/>
      <c r="AS356" s="57" t="s">
        <v>0</v>
      </c>
      <c r="AT356" s="62" t="str">
        <f t="shared" si="348"/>
        <v/>
      </c>
      <c r="AU356" s="36" t="str">
        <f>IF(AT356="","",MAX(AU$11:AU355)+1)</f>
        <v/>
      </c>
      <c r="AV356" s="36" t="str">
        <f t="shared" si="349"/>
        <v/>
      </c>
      <c r="AW356" s="36" t="str">
        <f t="shared" si="350"/>
        <v/>
      </c>
      <c r="AX356" s="36" t="str">
        <f>IF(AR356="","",MAX(AX$11:AX355)+1)</f>
        <v/>
      </c>
      <c r="AY356" s="103" t="str">
        <f t="shared" si="351"/>
        <v/>
      </c>
      <c r="AZ356" s="79" t="str">
        <f t="shared" si="352"/>
        <v/>
      </c>
      <c r="BA356" s="57" t="s">
        <v>0</v>
      </c>
      <c r="BB356" s="23" t="str">
        <f t="shared" si="353"/>
        <v/>
      </c>
      <c r="BC356" s="57" t="s">
        <v>0</v>
      </c>
      <c r="BD356" s="191" t="str">
        <f t="shared" si="354"/>
        <v/>
      </c>
      <c r="BE356" s="57" t="s">
        <v>0</v>
      </c>
      <c r="BF356" s="68" t="str">
        <f t="shared" si="355"/>
        <v/>
      </c>
      <c r="BG356" s="102" t="str">
        <f t="shared" si="356"/>
        <v/>
      </c>
      <c r="BH356" s="238" t="str">
        <f t="shared" si="357"/>
        <v/>
      </c>
      <c r="BI356" s="239" t="str">
        <f t="shared" si="319"/>
        <v/>
      </c>
      <c r="BJ356" s="57" t="s">
        <v>0</v>
      </c>
      <c r="BK356" s="62" t="str">
        <f t="shared" si="358"/>
        <v/>
      </c>
      <c r="BL356" s="36" t="str">
        <f t="shared" si="359"/>
        <v/>
      </c>
      <c r="BM356" s="86" t="str">
        <f t="shared" si="320"/>
        <v/>
      </c>
      <c r="BN356" s="86" t="str">
        <f t="shared" si="321"/>
        <v/>
      </c>
      <c r="BO356" s="36" t="str">
        <f t="shared" si="322"/>
        <v/>
      </c>
      <c r="BP356" s="79" t="str">
        <f t="shared" si="323"/>
        <v/>
      </c>
      <c r="BQ356" s="57" t="s">
        <v>0</v>
      </c>
      <c r="BR356" s="95" t="str">
        <f t="shared" si="324"/>
        <v/>
      </c>
      <c r="BS356" s="57" t="s">
        <v>0</v>
      </c>
      <c r="BT356" s="23" t="str">
        <f>IF(OR(BB356&lt;&gt;"NEMA",BR356&lt;&gt;""),"","SELECT '"&amp;BA356&amp;"',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6" s="57" t="s">
        <v>0</v>
      </c>
      <c r="BV356" s="172"/>
      <c r="BW356" s="172"/>
      <c r="BX356" s="172"/>
      <c r="BY356" s="57" t="s">
        <v>0</v>
      </c>
      <c r="BZ356" s="62" t="str">
        <f t="shared" si="325"/>
        <v/>
      </c>
      <c r="CA356" s="63" t="str">
        <f t="shared" si="360"/>
        <v/>
      </c>
      <c r="CB356" s="57" t="s">
        <v>0</v>
      </c>
      <c r="CC356" s="62" t="str">
        <f t="shared" si="326"/>
        <v/>
      </c>
      <c r="CD356" s="63" t="str">
        <f t="shared" si="361"/>
        <v/>
      </c>
      <c r="CE356" s="57" t="s">
        <v>0</v>
      </c>
      <c r="CF356" s="62" t="str">
        <f t="shared" si="327"/>
        <v/>
      </c>
      <c r="CG356" s="63" t="str">
        <f t="shared" si="362"/>
        <v/>
      </c>
      <c r="CH356" s="57" t="s">
        <v>0</v>
      </c>
      <c r="CI356" s="68" t="str">
        <f t="shared" si="363"/>
        <v/>
      </c>
      <c r="CJ356" s="86" t="str" cm="1">
        <f t="array" ref="CJ356">IF(CI356="","",INDEX(imePrezime_id,CI356,0))</f>
        <v/>
      </c>
      <c r="CK356" s="63" t="str">
        <f t="shared" si="328"/>
        <v/>
      </c>
      <c r="CL356" s="57" t="s">
        <v>0</v>
      </c>
      <c r="CM356" s="23" t="str">
        <f t="shared" si="329"/>
        <v/>
      </c>
      <c r="CN356" s="57" t="s">
        <v>0</v>
      </c>
      <c r="CO356" s="149"/>
      <c r="CP356" s="57" t="s">
        <v>0</v>
      </c>
      <c r="CQ356" s="62" t="str">
        <f t="shared" si="330"/>
        <v/>
      </c>
      <c r="CR356" s="86" t="str">
        <f>IF(CO356="","",MAX(CR$11:CR355)+1)</f>
        <v/>
      </c>
      <c r="CS356" s="63" t="str">
        <f t="shared" si="331"/>
        <v/>
      </c>
      <c r="CT356" s="57" t="s">
        <v>0</v>
      </c>
      <c r="CU356" s="23" t="str">
        <f t="shared" si="364"/>
        <v/>
      </c>
      <c r="CV356" s="57" t="s">
        <v>0</v>
      </c>
      <c r="CW356" s="72" t="str">
        <f>IF(AND(CG356="NEMA",CK356=""),MAX(CW$11:CW355)+1,"")</f>
        <v/>
      </c>
      <c r="CX356" t="s">
        <v>0</v>
      </c>
      <c r="CY356" s="152" t="str">
        <f t="shared" si="332"/>
        <v/>
      </c>
      <c r="CZ356" t="s">
        <v>0</v>
      </c>
      <c r="DA356" s="62" t="str">
        <f t="shared" si="333"/>
        <v/>
      </c>
      <c r="DB356" s="79" t="str">
        <f t="shared" si="334"/>
        <v/>
      </c>
      <c r="DC356" t="s">
        <v>0</v>
      </c>
      <c r="DD356" s="23" t="str">
        <f t="shared" si="365"/>
        <v/>
      </c>
      <c r="DE356" s="57" t="s">
        <v>0</v>
      </c>
      <c r="DF356" s="95" t="str">
        <f t="shared" si="335"/>
        <v/>
      </c>
      <c r="DG356" s="57" t="s">
        <v>0</v>
      </c>
      <c r="DH356" s="68" t="str">
        <f>IF(BZ356="","",MAX(DH$11:DH355)+1)</f>
        <v/>
      </c>
      <c r="DI356" s="86" t="str">
        <f t="shared" si="336"/>
        <v/>
      </c>
      <c r="DJ356" s="86" t="str">
        <f t="shared" si="366"/>
        <v/>
      </c>
      <c r="DK356" s="86" t="str">
        <f t="shared" si="337"/>
        <v/>
      </c>
      <c r="DL356" s="86" t="str">
        <f t="shared" si="338"/>
        <v/>
      </c>
      <c r="DM356" s="86" t="str">
        <f t="shared" si="339"/>
        <v/>
      </c>
      <c r="DN356" s="86" t="str">
        <f t="shared" si="367"/>
        <v/>
      </c>
      <c r="DO356" s="86"/>
      <c r="DP356" s="86"/>
      <c r="DQ356" s="86"/>
      <c r="DR356" s="63" t="e">
        <f>IF(#REF!="","",#REF!)</f>
        <v>#REF!</v>
      </c>
      <c r="DS356" s="57" t="s">
        <v>0</v>
      </c>
    </row>
    <row r="357" spans="1:123" x14ac:dyDescent="0.25">
      <c r="A357" t="s">
        <v>0</v>
      </c>
      <c r="B357" s="62" t="str">
        <f>IF(csv!E348="","",csv!S348)</f>
        <v/>
      </c>
      <c r="C357" s="36" t="s">
        <v>0</v>
      </c>
      <c r="D357" s="36" t="str">
        <f>IF(csv!E348="","",csv!E348)</f>
        <v/>
      </c>
      <c r="E357" s="36" t="str">
        <f>IF(csv!D348="","",csv!D348)</f>
        <v/>
      </c>
      <c r="F357" s="36" t="s">
        <v>0</v>
      </c>
      <c r="G357" s="86" t="str">
        <f>IF(csv!L348="","",csv!L348)</f>
        <v/>
      </c>
      <c r="H357" s="86" t="str">
        <f>IF(csv!M348="","",csv!M348)</f>
        <v/>
      </c>
      <c r="I357" s="36" t="s">
        <v>0</v>
      </c>
      <c r="J357" s="36" t="str">
        <f>IF(csv!O348="","",csv!O348)</f>
        <v/>
      </c>
      <c r="K357" s="36" t="str">
        <f>IF(csv!P348="","",csv!P348)</f>
        <v/>
      </c>
      <c r="L357" s="36" t="s">
        <v>0</v>
      </c>
      <c r="M357" s="79" t="str">
        <f>IF(csv!Q348="","",csv!Q348)</f>
        <v/>
      </c>
      <c r="N357" s="57" t="s">
        <v>0</v>
      </c>
      <c r="O357" s="62" t="str">
        <f>IF(csv!E348="","",csv!S348)</f>
        <v/>
      </c>
      <c r="P357" s="86" t="str">
        <f>IF(O357="","",IF(COUNTIF(O$11:O356,O357)=0,P356+1,P356))</f>
        <v/>
      </c>
      <c r="Q357" s="102" t="str">
        <f t="shared" si="314"/>
        <v/>
      </c>
      <c r="R357" s="103" t="str" cm="1">
        <f t="array" ref="R357">IF(S357="","",INDEX(natjecanjeStaze_naziv,MATCH(S357,natjecanjeStaze_stazaId,0)))</f>
        <v/>
      </c>
      <c r="S357" s="63" t="str">
        <f t="shared" si="315"/>
        <v/>
      </c>
      <c r="T357" s="57" t="s">
        <v>0</v>
      </c>
      <c r="U357" s="191" t="str">
        <f t="shared" si="316"/>
        <v/>
      </c>
      <c r="V357" s="57" t="s">
        <v>0</v>
      </c>
      <c r="W357" s="62" t="str">
        <f t="shared" si="340"/>
        <v/>
      </c>
      <c r="X357" s="86" t="str">
        <f t="shared" si="317"/>
        <v/>
      </c>
      <c r="Y357" s="36" t="str">
        <f t="shared" si="341"/>
        <v/>
      </c>
      <c r="Z357" s="79" t="str">
        <f>IF(Y357="","",MAX(Z$11:Z356)+1)</f>
        <v/>
      </c>
      <c r="AA357" s="57" t="s">
        <v>0</v>
      </c>
      <c r="AB357" s="149"/>
      <c r="AC357" s="57" t="s">
        <v>0</v>
      </c>
      <c r="AD357" s="23" t="str">
        <f t="shared" si="342"/>
        <v/>
      </c>
      <c r="AE357" s="57" t="s">
        <v>0</v>
      </c>
      <c r="AF357" s="191" t="str">
        <f t="shared" si="343"/>
        <v/>
      </c>
      <c r="AG357" s="57" t="s">
        <v>0</v>
      </c>
      <c r="AH357" s="62" t="str">
        <f t="shared" si="344"/>
        <v/>
      </c>
      <c r="AI357" s="36" t="str">
        <f t="shared" si="345"/>
        <v/>
      </c>
      <c r="AJ357" s="86" t="str">
        <f t="shared" si="318"/>
        <v/>
      </c>
      <c r="AK357" s="36" t="str" cm="1">
        <f t="array" ref="AK357">IF(AJ357="",""&amp;AI357,IF(AJ357="NEMA",AI357,INDEX(klub_naziv,MATCH(INDEX(klubAlias_klubId,AJ357),klub_id,0))))</f>
        <v/>
      </c>
      <c r="AL357" s="36" t="str" cm="1">
        <f t="array" ref="AL357">IFERROR(INDEX(registarNatjecatelji,CG357,4),"")</f>
        <v/>
      </c>
      <c r="AM357" s="105" t="str">
        <f t="shared" si="346"/>
        <v/>
      </c>
      <c r="AN357" s="79" t="str">
        <f t="shared" si="347"/>
        <v/>
      </c>
      <c r="AO357" s="57" t="s">
        <v>0</v>
      </c>
      <c r="AP357" s="95" t="str">
        <f>IF(AJ357&lt;&gt;"NEMA","",IF(IFERROR(MATCH(AI357,AI$11:AI356,0),0)&lt;&gt;0,"",AI357))</f>
        <v/>
      </c>
      <c r="AQ357" s="57" t="s">
        <v>0</v>
      </c>
      <c r="AR357" s="149"/>
      <c r="AS357" s="57" t="s">
        <v>0</v>
      </c>
      <c r="AT357" s="62" t="str">
        <f t="shared" si="348"/>
        <v/>
      </c>
      <c r="AU357" s="36" t="str">
        <f>IF(AT357="","",MAX(AU$11:AU356)+1)</f>
        <v/>
      </c>
      <c r="AV357" s="36" t="str">
        <f t="shared" si="349"/>
        <v/>
      </c>
      <c r="AW357" s="36" t="str">
        <f t="shared" si="350"/>
        <v/>
      </c>
      <c r="AX357" s="36" t="str">
        <f>IF(AR357="","",MAX(AX$11:AX356)+1)</f>
        <v/>
      </c>
      <c r="AY357" s="103" t="str">
        <f t="shared" si="351"/>
        <v/>
      </c>
      <c r="AZ357" s="79" t="str">
        <f t="shared" si="352"/>
        <v/>
      </c>
      <c r="BA357" s="57" t="s">
        <v>0</v>
      </c>
      <c r="BB357" s="23" t="str">
        <f t="shared" si="353"/>
        <v/>
      </c>
      <c r="BC357" s="57" t="s">
        <v>0</v>
      </c>
      <c r="BD357" s="191" t="str">
        <f t="shared" si="354"/>
        <v/>
      </c>
      <c r="BE357" s="57" t="s">
        <v>0</v>
      </c>
      <c r="BF357" s="68" t="str">
        <f t="shared" si="355"/>
        <v/>
      </c>
      <c r="BG357" s="102" t="str">
        <f t="shared" si="356"/>
        <v/>
      </c>
      <c r="BH357" s="238" t="str">
        <f t="shared" si="357"/>
        <v/>
      </c>
      <c r="BI357" s="239" t="str">
        <f t="shared" si="319"/>
        <v/>
      </c>
      <c r="BJ357" s="57" t="s">
        <v>0</v>
      </c>
      <c r="BK357" s="62" t="str">
        <f t="shared" si="358"/>
        <v/>
      </c>
      <c r="BL357" s="36" t="str">
        <f t="shared" si="359"/>
        <v/>
      </c>
      <c r="BM357" s="86" t="str">
        <f t="shared" si="320"/>
        <v/>
      </c>
      <c r="BN357" s="86" t="str">
        <f t="shared" si="321"/>
        <v/>
      </c>
      <c r="BO357" s="36" t="str">
        <f t="shared" si="322"/>
        <v/>
      </c>
      <c r="BP357" s="79" t="str">
        <f t="shared" si="323"/>
        <v/>
      </c>
      <c r="BQ357" s="57" t="s">
        <v>0</v>
      </c>
      <c r="BR357" s="95" t="str">
        <f t="shared" si="324"/>
        <v/>
      </c>
      <c r="BS357" s="57" t="s">
        <v>0</v>
      </c>
      <c r="BT357" s="23" t="str">
        <f>IF(OR(BB357&lt;&gt;"NEMA",BR357&lt;&gt;""),"","SELECT '"&amp;BA357&amp;"',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7" s="57" t="s">
        <v>0</v>
      </c>
      <c r="BV357" s="172"/>
      <c r="BW357" s="172"/>
      <c r="BX357" s="172"/>
      <c r="BY357" s="57" t="s">
        <v>0</v>
      </c>
      <c r="BZ357" s="62" t="str">
        <f t="shared" si="325"/>
        <v/>
      </c>
      <c r="CA357" s="63" t="str">
        <f t="shared" si="360"/>
        <v/>
      </c>
      <c r="CB357" s="57" t="s">
        <v>0</v>
      </c>
      <c r="CC357" s="62" t="str">
        <f t="shared" si="326"/>
        <v/>
      </c>
      <c r="CD357" s="63" t="str">
        <f t="shared" si="361"/>
        <v/>
      </c>
      <c r="CE357" s="57" t="s">
        <v>0</v>
      </c>
      <c r="CF357" s="62" t="str">
        <f t="shared" si="327"/>
        <v/>
      </c>
      <c r="CG357" s="63" t="str">
        <f t="shared" si="362"/>
        <v/>
      </c>
      <c r="CH357" s="57" t="s">
        <v>0</v>
      </c>
      <c r="CI357" s="68" t="str">
        <f t="shared" si="363"/>
        <v/>
      </c>
      <c r="CJ357" s="86" t="str" cm="1">
        <f t="array" ref="CJ357">IF(CI357="","",INDEX(imePrezime_id,CI357,0))</f>
        <v/>
      </c>
      <c r="CK357" s="63" t="str">
        <f t="shared" si="328"/>
        <v/>
      </c>
      <c r="CL357" s="57" t="s">
        <v>0</v>
      </c>
      <c r="CM357" s="23" t="str">
        <f t="shared" si="329"/>
        <v/>
      </c>
      <c r="CN357" s="57" t="s">
        <v>0</v>
      </c>
      <c r="CO357" s="149"/>
      <c r="CP357" s="57" t="s">
        <v>0</v>
      </c>
      <c r="CQ357" s="62" t="str">
        <f t="shared" si="330"/>
        <v/>
      </c>
      <c r="CR357" s="86" t="str">
        <f>IF(CO357="","",MAX(CR$11:CR356)+1)</f>
        <v/>
      </c>
      <c r="CS357" s="63" t="str">
        <f t="shared" si="331"/>
        <v/>
      </c>
      <c r="CT357" s="57" t="s">
        <v>0</v>
      </c>
      <c r="CU357" s="23" t="str">
        <f t="shared" si="364"/>
        <v/>
      </c>
      <c r="CV357" s="57" t="s">
        <v>0</v>
      </c>
      <c r="CW357" s="72" t="str">
        <f>IF(AND(CG357="NEMA",CK357=""),MAX(CW$11:CW356)+1,"")</f>
        <v/>
      </c>
      <c r="CX357" t="s">
        <v>0</v>
      </c>
      <c r="CY357" s="152" t="str">
        <f t="shared" si="332"/>
        <v/>
      </c>
      <c r="CZ357" t="s">
        <v>0</v>
      </c>
      <c r="DA357" s="62" t="str">
        <f t="shared" si="333"/>
        <v/>
      </c>
      <c r="DB357" s="79" t="str">
        <f t="shared" si="334"/>
        <v/>
      </c>
      <c r="DC357" t="s">
        <v>0</v>
      </c>
      <c r="DD357" s="23" t="str">
        <f t="shared" si="365"/>
        <v/>
      </c>
      <c r="DE357" s="57" t="s">
        <v>0</v>
      </c>
      <c r="DF357" s="95" t="str">
        <f t="shared" si="335"/>
        <v/>
      </c>
      <c r="DG357" s="57" t="s">
        <v>0</v>
      </c>
      <c r="DH357" s="68" t="str">
        <f>IF(BZ357="","",MAX(DH$11:DH356)+1)</f>
        <v/>
      </c>
      <c r="DI357" s="86" t="str">
        <f t="shared" si="336"/>
        <v/>
      </c>
      <c r="DJ357" s="86" t="str">
        <f t="shared" si="366"/>
        <v/>
      </c>
      <c r="DK357" s="86" t="str">
        <f t="shared" si="337"/>
        <v/>
      </c>
      <c r="DL357" s="86" t="str">
        <f t="shared" si="338"/>
        <v/>
      </c>
      <c r="DM357" s="86" t="str">
        <f t="shared" si="339"/>
        <v/>
      </c>
      <c r="DN357" s="86" t="str">
        <f t="shared" si="367"/>
        <v/>
      </c>
      <c r="DO357" s="86"/>
      <c r="DP357" s="86"/>
      <c r="DQ357" s="86"/>
      <c r="DR357" s="63" t="e">
        <f>IF(#REF!="","",#REF!)</f>
        <v>#REF!</v>
      </c>
      <c r="DS357" s="57" t="s">
        <v>0</v>
      </c>
    </row>
    <row r="358" spans="1:123" x14ac:dyDescent="0.25">
      <c r="A358" t="s">
        <v>0</v>
      </c>
      <c r="B358" s="62" t="str">
        <f>IF(csv!E349="","",csv!S349)</f>
        <v/>
      </c>
      <c r="C358" s="36" t="s">
        <v>0</v>
      </c>
      <c r="D358" s="36" t="str">
        <f>IF(csv!E349="","",csv!E349)</f>
        <v/>
      </c>
      <c r="E358" s="36" t="str">
        <f>IF(csv!D349="","",csv!D349)</f>
        <v/>
      </c>
      <c r="F358" s="36" t="s">
        <v>0</v>
      </c>
      <c r="G358" s="86" t="str">
        <f>IF(csv!L349="","",csv!L349)</f>
        <v/>
      </c>
      <c r="H358" s="86" t="str">
        <f>IF(csv!M349="","",csv!M349)</f>
        <v/>
      </c>
      <c r="I358" s="36" t="s">
        <v>0</v>
      </c>
      <c r="J358" s="36" t="str">
        <f>IF(csv!O349="","",csv!O349)</f>
        <v/>
      </c>
      <c r="K358" s="36" t="str">
        <f>IF(csv!P349="","",csv!P349)</f>
        <v/>
      </c>
      <c r="L358" s="36" t="s">
        <v>0</v>
      </c>
      <c r="M358" s="79" t="str">
        <f>IF(csv!Q349="","",csv!Q349)</f>
        <v/>
      </c>
      <c r="N358" s="57" t="s">
        <v>0</v>
      </c>
      <c r="O358" s="62" t="str">
        <f>IF(csv!E349="","",csv!S349)</f>
        <v/>
      </c>
      <c r="P358" s="86" t="str">
        <f>IF(O358="","",IF(COUNTIF(O$11:O357,O358)=0,P357+1,P357))</f>
        <v/>
      </c>
      <c r="Q358" s="102" t="str">
        <f t="shared" si="314"/>
        <v/>
      </c>
      <c r="R358" s="103" t="str" cm="1">
        <f t="array" ref="R358">IF(S358="","",INDEX(natjecanjeStaze_naziv,MATCH(S358,natjecanjeStaze_stazaId,0)))</f>
        <v/>
      </c>
      <c r="S358" s="63" t="str">
        <f t="shared" si="315"/>
        <v/>
      </c>
      <c r="T358" s="57" t="s">
        <v>0</v>
      </c>
      <c r="U358" s="191" t="str">
        <f t="shared" si="316"/>
        <v/>
      </c>
      <c r="V358" s="57" t="s">
        <v>0</v>
      </c>
      <c r="W358" s="62" t="str">
        <f t="shared" si="340"/>
        <v/>
      </c>
      <c r="X358" s="86" t="str">
        <f t="shared" si="317"/>
        <v/>
      </c>
      <c r="Y358" s="36" t="str">
        <f t="shared" si="341"/>
        <v/>
      </c>
      <c r="Z358" s="79" t="str">
        <f>IF(Y358="","",MAX(Z$11:Z357)+1)</f>
        <v/>
      </c>
      <c r="AA358" s="57" t="s">
        <v>0</v>
      </c>
      <c r="AB358" s="149"/>
      <c r="AC358" s="57" t="s">
        <v>0</v>
      </c>
      <c r="AD358" s="23" t="str">
        <f t="shared" si="342"/>
        <v/>
      </c>
      <c r="AE358" s="57" t="s">
        <v>0</v>
      </c>
      <c r="AF358" s="191" t="str">
        <f t="shared" si="343"/>
        <v/>
      </c>
      <c r="AG358" s="57" t="s">
        <v>0</v>
      </c>
      <c r="AH358" s="62" t="str">
        <f t="shared" si="344"/>
        <v/>
      </c>
      <c r="AI358" s="36" t="str">
        <f t="shared" si="345"/>
        <v/>
      </c>
      <c r="AJ358" s="86" t="str">
        <f t="shared" si="318"/>
        <v/>
      </c>
      <c r="AK358" s="36" t="str" cm="1">
        <f t="array" ref="AK358">IF(AJ358="",""&amp;AI358,IF(AJ358="NEMA",AI358,INDEX(klub_naziv,MATCH(INDEX(klubAlias_klubId,AJ358),klub_id,0))))</f>
        <v/>
      </c>
      <c r="AL358" s="36" t="str" cm="1">
        <f t="array" ref="AL358">IFERROR(INDEX(registarNatjecatelji,CG358,4),"")</f>
        <v/>
      </c>
      <c r="AM358" s="105" t="str">
        <f t="shared" si="346"/>
        <v/>
      </c>
      <c r="AN358" s="79" t="str">
        <f t="shared" si="347"/>
        <v/>
      </c>
      <c r="AO358" s="57" t="s">
        <v>0</v>
      </c>
      <c r="AP358" s="95" t="str">
        <f>IF(AJ358&lt;&gt;"NEMA","",IF(IFERROR(MATCH(AI358,AI$11:AI357,0),0)&lt;&gt;0,"",AI358))</f>
        <v/>
      </c>
      <c r="AQ358" s="57" t="s">
        <v>0</v>
      </c>
      <c r="AR358" s="149"/>
      <c r="AS358" s="57" t="s">
        <v>0</v>
      </c>
      <c r="AT358" s="62" t="str">
        <f t="shared" si="348"/>
        <v/>
      </c>
      <c r="AU358" s="36" t="str">
        <f>IF(AT358="","",MAX(AU$11:AU357)+1)</f>
        <v/>
      </c>
      <c r="AV358" s="36" t="str">
        <f t="shared" si="349"/>
        <v/>
      </c>
      <c r="AW358" s="36" t="str">
        <f t="shared" si="350"/>
        <v/>
      </c>
      <c r="AX358" s="36" t="str">
        <f>IF(AR358="","",MAX(AX$11:AX357)+1)</f>
        <v/>
      </c>
      <c r="AY358" s="103" t="str">
        <f t="shared" si="351"/>
        <v/>
      </c>
      <c r="AZ358" s="79" t="str">
        <f t="shared" si="352"/>
        <v/>
      </c>
      <c r="BA358" s="57" t="s">
        <v>0</v>
      </c>
      <c r="BB358" s="23" t="str">
        <f t="shared" si="353"/>
        <v/>
      </c>
      <c r="BC358" s="57" t="s">
        <v>0</v>
      </c>
      <c r="BD358" s="191" t="str">
        <f t="shared" si="354"/>
        <v/>
      </c>
      <c r="BE358" s="57" t="s">
        <v>0</v>
      </c>
      <c r="BF358" s="68" t="str">
        <f t="shared" si="355"/>
        <v/>
      </c>
      <c r="BG358" s="102" t="str">
        <f t="shared" si="356"/>
        <v/>
      </c>
      <c r="BH358" s="238" t="str">
        <f t="shared" si="357"/>
        <v/>
      </c>
      <c r="BI358" s="239" t="str">
        <f t="shared" si="319"/>
        <v/>
      </c>
      <c r="BJ358" s="57" t="s">
        <v>0</v>
      </c>
      <c r="BK358" s="62" t="str">
        <f t="shared" si="358"/>
        <v/>
      </c>
      <c r="BL358" s="36" t="str">
        <f t="shared" si="359"/>
        <v/>
      </c>
      <c r="BM358" s="86" t="str">
        <f t="shared" si="320"/>
        <v/>
      </c>
      <c r="BN358" s="86" t="str">
        <f t="shared" si="321"/>
        <v/>
      </c>
      <c r="BO358" s="36" t="str">
        <f t="shared" si="322"/>
        <v/>
      </c>
      <c r="BP358" s="79" t="str">
        <f t="shared" si="323"/>
        <v/>
      </c>
      <c r="BQ358" s="57" t="s">
        <v>0</v>
      </c>
      <c r="BR358" s="95" t="str">
        <f t="shared" si="324"/>
        <v/>
      </c>
      <c r="BS358" s="57" t="s">
        <v>0</v>
      </c>
      <c r="BT358" s="23" t="str">
        <f>IF(OR(BB358&lt;&gt;"NEMA",BR358&lt;&gt;""),"","SELECT '"&amp;BA358&amp;"',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8" s="57" t="s">
        <v>0</v>
      </c>
      <c r="BV358" s="172"/>
      <c r="BW358" s="172"/>
      <c r="BX358" s="172"/>
      <c r="BY358" s="57" t="s">
        <v>0</v>
      </c>
      <c r="BZ358" s="62" t="str">
        <f t="shared" si="325"/>
        <v/>
      </c>
      <c r="CA358" s="63" t="str">
        <f t="shared" si="360"/>
        <v/>
      </c>
      <c r="CB358" s="57" t="s">
        <v>0</v>
      </c>
      <c r="CC358" s="62" t="str">
        <f t="shared" si="326"/>
        <v/>
      </c>
      <c r="CD358" s="63" t="str">
        <f t="shared" si="361"/>
        <v/>
      </c>
      <c r="CE358" s="57" t="s">
        <v>0</v>
      </c>
      <c r="CF358" s="62" t="str">
        <f t="shared" si="327"/>
        <v/>
      </c>
      <c r="CG358" s="63" t="str">
        <f t="shared" si="362"/>
        <v/>
      </c>
      <c r="CH358" s="57" t="s">
        <v>0</v>
      </c>
      <c r="CI358" s="68" t="str">
        <f t="shared" si="363"/>
        <v/>
      </c>
      <c r="CJ358" s="86" t="str" cm="1">
        <f t="array" ref="CJ358">IF(CI358="","",INDEX(imePrezime_id,CI358,0))</f>
        <v/>
      </c>
      <c r="CK358" s="63" t="str">
        <f t="shared" si="328"/>
        <v/>
      </c>
      <c r="CL358" s="57" t="s">
        <v>0</v>
      </c>
      <c r="CM358" s="23" t="str">
        <f t="shared" si="329"/>
        <v/>
      </c>
      <c r="CN358" s="57" t="s">
        <v>0</v>
      </c>
      <c r="CO358" s="149"/>
      <c r="CP358" s="57" t="s">
        <v>0</v>
      </c>
      <c r="CQ358" s="62" t="str">
        <f t="shared" si="330"/>
        <v/>
      </c>
      <c r="CR358" s="86" t="str">
        <f>IF(CO358="","",MAX(CR$11:CR357)+1)</f>
        <v/>
      </c>
      <c r="CS358" s="63" t="str">
        <f t="shared" si="331"/>
        <v/>
      </c>
      <c r="CT358" s="57" t="s">
        <v>0</v>
      </c>
      <c r="CU358" s="23" t="str">
        <f t="shared" si="364"/>
        <v/>
      </c>
      <c r="CV358" s="57" t="s">
        <v>0</v>
      </c>
      <c r="CW358" s="72" t="str">
        <f>IF(AND(CG358="NEMA",CK358=""),MAX(CW$11:CW357)+1,"")</f>
        <v/>
      </c>
      <c r="CX358" t="s">
        <v>0</v>
      </c>
      <c r="CY358" s="152" t="str">
        <f t="shared" si="332"/>
        <v/>
      </c>
      <c r="CZ358" t="s">
        <v>0</v>
      </c>
      <c r="DA358" s="62" t="str">
        <f t="shared" si="333"/>
        <v/>
      </c>
      <c r="DB358" s="79" t="str">
        <f t="shared" si="334"/>
        <v/>
      </c>
      <c r="DC358" t="s">
        <v>0</v>
      </c>
      <c r="DD358" s="23" t="str">
        <f t="shared" si="365"/>
        <v/>
      </c>
      <c r="DE358" s="57" t="s">
        <v>0</v>
      </c>
      <c r="DF358" s="95" t="str">
        <f t="shared" si="335"/>
        <v/>
      </c>
      <c r="DG358" s="57" t="s">
        <v>0</v>
      </c>
      <c r="DH358" s="68" t="str">
        <f>IF(BZ358="","",MAX(DH$11:DH357)+1)</f>
        <v/>
      </c>
      <c r="DI358" s="86" t="str">
        <f t="shared" si="336"/>
        <v/>
      </c>
      <c r="DJ358" s="86" t="str">
        <f t="shared" si="366"/>
        <v/>
      </c>
      <c r="DK358" s="86" t="str">
        <f t="shared" si="337"/>
        <v/>
      </c>
      <c r="DL358" s="86" t="str">
        <f t="shared" si="338"/>
        <v/>
      </c>
      <c r="DM358" s="86" t="str">
        <f t="shared" si="339"/>
        <v/>
      </c>
      <c r="DN358" s="86" t="str">
        <f t="shared" si="367"/>
        <v/>
      </c>
      <c r="DO358" s="86"/>
      <c r="DP358" s="86"/>
      <c r="DQ358" s="86"/>
      <c r="DR358" s="63" t="e">
        <f>IF(#REF!="","",#REF!)</f>
        <v>#REF!</v>
      </c>
      <c r="DS358" s="57" t="s">
        <v>0</v>
      </c>
    </row>
    <row r="359" spans="1:123" x14ac:dyDescent="0.25">
      <c r="A359" t="s">
        <v>0</v>
      </c>
      <c r="B359" s="62" t="str">
        <f>IF(csv!E350="","",csv!S350)</f>
        <v/>
      </c>
      <c r="C359" s="36" t="s">
        <v>0</v>
      </c>
      <c r="D359" s="36" t="str">
        <f>IF(csv!E350="","",csv!E350)</f>
        <v/>
      </c>
      <c r="E359" s="36" t="str">
        <f>IF(csv!D350="","",csv!D350)</f>
        <v/>
      </c>
      <c r="F359" s="36" t="s">
        <v>0</v>
      </c>
      <c r="G359" s="86" t="str">
        <f>IF(csv!L350="","",csv!L350)</f>
        <v/>
      </c>
      <c r="H359" s="86" t="str">
        <f>IF(csv!M350="","",csv!M350)</f>
        <v/>
      </c>
      <c r="I359" s="36" t="s">
        <v>0</v>
      </c>
      <c r="J359" s="36" t="str">
        <f>IF(csv!O350="","",csv!O350)</f>
        <v/>
      </c>
      <c r="K359" s="36" t="str">
        <f>IF(csv!P350="","",csv!P350)</f>
        <v/>
      </c>
      <c r="L359" s="36" t="s">
        <v>0</v>
      </c>
      <c r="M359" s="79" t="str">
        <f>IF(csv!Q350="","",csv!Q350)</f>
        <v/>
      </c>
      <c r="N359" s="57" t="s">
        <v>0</v>
      </c>
      <c r="O359" s="62" t="str">
        <f>IF(csv!E350="","",csv!S350)</f>
        <v/>
      </c>
      <c r="P359" s="86" t="str">
        <f>IF(O359="","",IF(COUNTIF(O$11:O358,O359)=0,P358+1,P358))</f>
        <v/>
      </c>
      <c r="Q359" s="102" t="str">
        <f t="shared" si="314"/>
        <v/>
      </c>
      <c r="R359" s="103" t="str" cm="1">
        <f t="array" ref="R359">IF(S359="","",INDEX(natjecanjeStaze_naziv,MATCH(S359,natjecanjeStaze_stazaId,0)))</f>
        <v/>
      </c>
      <c r="S359" s="63" t="str">
        <f t="shared" si="315"/>
        <v/>
      </c>
      <c r="T359" s="57" t="s">
        <v>0</v>
      </c>
      <c r="U359" s="191" t="str">
        <f t="shared" si="316"/>
        <v/>
      </c>
      <c r="V359" s="57" t="s">
        <v>0</v>
      </c>
      <c r="W359" s="62" t="str">
        <f t="shared" si="340"/>
        <v/>
      </c>
      <c r="X359" s="86" t="str">
        <f t="shared" si="317"/>
        <v/>
      </c>
      <c r="Y359" s="36" t="str">
        <f t="shared" si="341"/>
        <v/>
      </c>
      <c r="Z359" s="79" t="str">
        <f>IF(Y359="","",MAX(Z$11:Z358)+1)</f>
        <v/>
      </c>
      <c r="AA359" s="57" t="s">
        <v>0</v>
      </c>
      <c r="AB359" s="149"/>
      <c r="AC359" s="57" t="s">
        <v>0</v>
      </c>
      <c r="AD359" s="23" t="str">
        <f t="shared" si="342"/>
        <v/>
      </c>
      <c r="AE359" s="57" t="s">
        <v>0</v>
      </c>
      <c r="AF359" s="191" t="str">
        <f t="shared" si="343"/>
        <v/>
      </c>
      <c r="AG359" s="57" t="s">
        <v>0</v>
      </c>
      <c r="AH359" s="62" t="str">
        <f t="shared" si="344"/>
        <v/>
      </c>
      <c r="AI359" s="36" t="str">
        <f t="shared" si="345"/>
        <v/>
      </c>
      <c r="AJ359" s="86" t="str">
        <f t="shared" si="318"/>
        <v/>
      </c>
      <c r="AK359" s="36" t="str" cm="1">
        <f t="array" ref="AK359">IF(AJ359="",""&amp;AI359,IF(AJ359="NEMA",AI359,INDEX(klub_naziv,MATCH(INDEX(klubAlias_klubId,AJ359),klub_id,0))))</f>
        <v/>
      </c>
      <c r="AL359" s="36" t="str" cm="1">
        <f t="array" ref="AL359">IFERROR(INDEX(registarNatjecatelji,CG359,4),"")</f>
        <v/>
      </c>
      <c r="AM359" s="105" t="str">
        <f t="shared" si="346"/>
        <v/>
      </c>
      <c r="AN359" s="79" t="str">
        <f t="shared" si="347"/>
        <v/>
      </c>
      <c r="AO359" s="57" t="s">
        <v>0</v>
      </c>
      <c r="AP359" s="95" t="str">
        <f>IF(AJ359&lt;&gt;"NEMA","",IF(IFERROR(MATCH(AI359,AI$11:AI358,0),0)&lt;&gt;0,"",AI359))</f>
        <v/>
      </c>
      <c r="AQ359" s="57" t="s">
        <v>0</v>
      </c>
      <c r="AR359" s="149"/>
      <c r="AS359" s="57" t="s">
        <v>0</v>
      </c>
      <c r="AT359" s="62" t="str">
        <f t="shared" si="348"/>
        <v/>
      </c>
      <c r="AU359" s="36" t="str">
        <f>IF(AT359="","",MAX(AU$11:AU358)+1)</f>
        <v/>
      </c>
      <c r="AV359" s="36" t="str">
        <f t="shared" si="349"/>
        <v/>
      </c>
      <c r="AW359" s="36" t="str">
        <f t="shared" si="350"/>
        <v/>
      </c>
      <c r="AX359" s="36" t="str">
        <f>IF(AR359="","",MAX(AX$11:AX358)+1)</f>
        <v/>
      </c>
      <c r="AY359" s="103" t="str">
        <f t="shared" si="351"/>
        <v/>
      </c>
      <c r="AZ359" s="79" t="str">
        <f t="shared" si="352"/>
        <v/>
      </c>
      <c r="BA359" s="57" t="s">
        <v>0</v>
      </c>
      <c r="BB359" s="23" t="str">
        <f t="shared" si="353"/>
        <v/>
      </c>
      <c r="BC359" s="57" t="s">
        <v>0</v>
      </c>
      <c r="BD359" s="191" t="str">
        <f t="shared" si="354"/>
        <v/>
      </c>
      <c r="BE359" s="57" t="s">
        <v>0</v>
      </c>
      <c r="BF359" s="68" t="str">
        <f t="shared" si="355"/>
        <v/>
      </c>
      <c r="BG359" s="102" t="str">
        <f t="shared" si="356"/>
        <v/>
      </c>
      <c r="BH359" s="238" t="str">
        <f t="shared" si="357"/>
        <v/>
      </c>
      <c r="BI359" s="239" t="str">
        <f t="shared" si="319"/>
        <v/>
      </c>
      <c r="BJ359" s="57" t="s">
        <v>0</v>
      </c>
      <c r="BK359" s="62" t="str">
        <f t="shared" si="358"/>
        <v/>
      </c>
      <c r="BL359" s="36" t="str">
        <f t="shared" si="359"/>
        <v/>
      </c>
      <c r="BM359" s="86" t="str">
        <f t="shared" si="320"/>
        <v/>
      </c>
      <c r="BN359" s="86" t="str">
        <f t="shared" si="321"/>
        <v/>
      </c>
      <c r="BO359" s="36" t="str">
        <f t="shared" si="322"/>
        <v/>
      </c>
      <c r="BP359" s="79" t="str">
        <f t="shared" si="323"/>
        <v/>
      </c>
      <c r="BQ359" s="57" t="s">
        <v>0</v>
      </c>
      <c r="BR359" s="95" t="str">
        <f t="shared" si="324"/>
        <v/>
      </c>
      <c r="BS359" s="57" t="s">
        <v>0</v>
      </c>
      <c r="BT359" s="23" t="str">
        <f>IF(OR(BB359&lt;&gt;"NEMA",BR359&lt;&gt;""),"","SELECT '"&amp;BA359&amp;"',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59" s="57" t="s">
        <v>0</v>
      </c>
      <c r="BV359" s="172"/>
      <c r="BW359" s="172"/>
      <c r="BX359" s="172"/>
      <c r="BY359" s="57" t="s">
        <v>0</v>
      </c>
      <c r="BZ359" s="62" t="str">
        <f t="shared" si="325"/>
        <v/>
      </c>
      <c r="CA359" s="63" t="str">
        <f t="shared" si="360"/>
        <v/>
      </c>
      <c r="CB359" s="57" t="s">
        <v>0</v>
      </c>
      <c r="CC359" s="62" t="str">
        <f t="shared" si="326"/>
        <v/>
      </c>
      <c r="CD359" s="63" t="str">
        <f t="shared" si="361"/>
        <v/>
      </c>
      <c r="CE359" s="57" t="s">
        <v>0</v>
      </c>
      <c r="CF359" s="62" t="str">
        <f t="shared" si="327"/>
        <v/>
      </c>
      <c r="CG359" s="63" t="str">
        <f t="shared" si="362"/>
        <v/>
      </c>
      <c r="CH359" s="57" t="s">
        <v>0</v>
      </c>
      <c r="CI359" s="68" t="str">
        <f t="shared" si="363"/>
        <v/>
      </c>
      <c r="CJ359" s="86" t="str" cm="1">
        <f t="array" ref="CJ359">IF(CI359="","",INDEX(imePrezime_id,CI359,0))</f>
        <v/>
      </c>
      <c r="CK359" s="63" t="str">
        <f t="shared" si="328"/>
        <v/>
      </c>
      <c r="CL359" s="57" t="s">
        <v>0</v>
      </c>
      <c r="CM359" s="23" t="str">
        <f t="shared" si="329"/>
        <v/>
      </c>
      <c r="CN359" s="57" t="s">
        <v>0</v>
      </c>
      <c r="CO359" s="149"/>
      <c r="CP359" s="57" t="s">
        <v>0</v>
      </c>
      <c r="CQ359" s="62" t="str">
        <f t="shared" si="330"/>
        <v/>
      </c>
      <c r="CR359" s="86" t="str">
        <f>IF(CO359="","",MAX(CR$11:CR358)+1)</f>
        <v/>
      </c>
      <c r="CS359" s="63" t="str">
        <f t="shared" si="331"/>
        <v/>
      </c>
      <c r="CT359" s="57" t="s">
        <v>0</v>
      </c>
      <c r="CU359" s="23" t="str">
        <f t="shared" si="364"/>
        <v/>
      </c>
      <c r="CV359" s="57" t="s">
        <v>0</v>
      </c>
      <c r="CW359" s="72" t="str">
        <f>IF(AND(CG359="NEMA",CK359=""),MAX(CW$11:CW358)+1,"")</f>
        <v/>
      </c>
      <c r="CX359" t="s">
        <v>0</v>
      </c>
      <c r="CY359" s="152" t="str">
        <f t="shared" si="332"/>
        <v/>
      </c>
      <c r="CZ359" t="s">
        <v>0</v>
      </c>
      <c r="DA359" s="62" t="str">
        <f t="shared" si="333"/>
        <v/>
      </c>
      <c r="DB359" s="79" t="str">
        <f t="shared" si="334"/>
        <v/>
      </c>
      <c r="DC359" t="s">
        <v>0</v>
      </c>
      <c r="DD359" s="23" t="str">
        <f t="shared" si="365"/>
        <v/>
      </c>
      <c r="DE359" s="57" t="s">
        <v>0</v>
      </c>
      <c r="DF359" s="95" t="str">
        <f t="shared" si="335"/>
        <v/>
      </c>
      <c r="DG359" s="57" t="s">
        <v>0</v>
      </c>
      <c r="DH359" s="68" t="str">
        <f>IF(BZ359="","",MAX(DH$11:DH358)+1)</f>
        <v/>
      </c>
      <c r="DI359" s="86" t="str">
        <f t="shared" si="336"/>
        <v/>
      </c>
      <c r="DJ359" s="86" t="str">
        <f t="shared" si="366"/>
        <v/>
      </c>
      <c r="DK359" s="86" t="str">
        <f t="shared" si="337"/>
        <v/>
      </c>
      <c r="DL359" s="86" t="str">
        <f t="shared" si="338"/>
        <v/>
      </c>
      <c r="DM359" s="86" t="str">
        <f t="shared" si="339"/>
        <v/>
      </c>
      <c r="DN359" s="86" t="str">
        <f t="shared" si="367"/>
        <v/>
      </c>
      <c r="DO359" s="86"/>
      <c r="DP359" s="86"/>
      <c r="DQ359" s="86"/>
      <c r="DR359" s="63" t="e">
        <f>IF(#REF!="","",#REF!)</f>
        <v>#REF!</v>
      </c>
      <c r="DS359" s="57" t="s">
        <v>0</v>
      </c>
    </row>
    <row r="360" spans="1:123" x14ac:dyDescent="0.25">
      <c r="A360" t="s">
        <v>0</v>
      </c>
      <c r="B360" s="62" t="str">
        <f>IF(csv!E351="","",csv!S351)</f>
        <v/>
      </c>
      <c r="C360" s="36" t="s">
        <v>0</v>
      </c>
      <c r="D360" s="36" t="str">
        <f>IF(csv!E351="","",csv!E351)</f>
        <v/>
      </c>
      <c r="E360" s="36" t="str">
        <f>IF(csv!D351="","",csv!D351)</f>
        <v/>
      </c>
      <c r="F360" s="36" t="s">
        <v>0</v>
      </c>
      <c r="G360" s="86" t="str">
        <f>IF(csv!L351="","",csv!L351)</f>
        <v/>
      </c>
      <c r="H360" s="86" t="str">
        <f>IF(csv!M351="","",csv!M351)</f>
        <v/>
      </c>
      <c r="I360" s="36" t="s">
        <v>0</v>
      </c>
      <c r="J360" s="36" t="str">
        <f>IF(csv!O351="","",csv!O351)</f>
        <v/>
      </c>
      <c r="K360" s="36" t="str">
        <f>IF(csv!P351="","",csv!P351)</f>
        <v/>
      </c>
      <c r="L360" s="36" t="s">
        <v>0</v>
      </c>
      <c r="M360" s="79" t="str">
        <f>IF(csv!Q351="","",csv!Q351)</f>
        <v/>
      </c>
      <c r="N360" s="57" t="s">
        <v>0</v>
      </c>
      <c r="O360" s="62" t="str">
        <f>IF(csv!E351="","",csv!S351)</f>
        <v/>
      </c>
      <c r="P360" s="86" t="str">
        <f>IF(O360="","",IF(COUNTIF(O$11:O359,O360)=0,P359+1,P359))</f>
        <v/>
      </c>
      <c r="Q360" s="102" t="str">
        <f t="shared" si="314"/>
        <v/>
      </c>
      <c r="R360" s="103" t="str" cm="1">
        <f t="array" ref="R360">IF(S360="","",INDEX(natjecanjeStaze_naziv,MATCH(S360,natjecanjeStaze_stazaId,0)))</f>
        <v/>
      </c>
      <c r="S360" s="63" t="str">
        <f t="shared" si="315"/>
        <v/>
      </c>
      <c r="T360" s="57" t="s">
        <v>0</v>
      </c>
      <c r="U360" s="191" t="str">
        <f t="shared" si="316"/>
        <v/>
      </c>
      <c r="V360" s="57" t="s">
        <v>0</v>
      </c>
      <c r="W360" s="62" t="str">
        <f t="shared" si="340"/>
        <v/>
      </c>
      <c r="X360" s="86" t="str">
        <f t="shared" si="317"/>
        <v/>
      </c>
      <c r="Y360" s="36" t="str">
        <f t="shared" si="341"/>
        <v/>
      </c>
      <c r="Z360" s="79" t="str">
        <f>IF(Y360="","",MAX(Z$11:Z359)+1)</f>
        <v/>
      </c>
      <c r="AA360" s="57" t="s">
        <v>0</v>
      </c>
      <c r="AB360" s="149"/>
      <c r="AC360" s="57" t="s">
        <v>0</v>
      </c>
      <c r="AD360" s="23" t="str">
        <f t="shared" si="342"/>
        <v/>
      </c>
      <c r="AE360" s="57" t="s">
        <v>0</v>
      </c>
      <c r="AF360" s="191" t="str">
        <f t="shared" si="343"/>
        <v/>
      </c>
      <c r="AG360" s="57" t="s">
        <v>0</v>
      </c>
      <c r="AH360" s="62" t="str">
        <f t="shared" si="344"/>
        <v/>
      </c>
      <c r="AI360" s="36" t="str">
        <f t="shared" si="345"/>
        <v/>
      </c>
      <c r="AJ360" s="86" t="str">
        <f t="shared" si="318"/>
        <v/>
      </c>
      <c r="AK360" s="36" t="str" cm="1">
        <f t="array" ref="AK360">IF(AJ360="",""&amp;AI360,IF(AJ360="NEMA",AI360,INDEX(klub_naziv,MATCH(INDEX(klubAlias_klubId,AJ360),klub_id,0))))</f>
        <v/>
      </c>
      <c r="AL360" s="36" t="str" cm="1">
        <f t="array" ref="AL360">IFERROR(INDEX(registarNatjecatelji,CG360,4),"")</f>
        <v/>
      </c>
      <c r="AM360" s="105" t="str">
        <f t="shared" si="346"/>
        <v/>
      </c>
      <c r="AN360" s="79" t="str">
        <f t="shared" si="347"/>
        <v/>
      </c>
      <c r="AO360" s="57" t="s">
        <v>0</v>
      </c>
      <c r="AP360" s="95" t="str">
        <f>IF(AJ360&lt;&gt;"NEMA","",IF(IFERROR(MATCH(AI360,AI$11:AI359,0),0)&lt;&gt;0,"",AI360))</f>
        <v/>
      </c>
      <c r="AQ360" s="57" t="s">
        <v>0</v>
      </c>
      <c r="AR360" s="149"/>
      <c r="AS360" s="57" t="s">
        <v>0</v>
      </c>
      <c r="AT360" s="62" t="str">
        <f t="shared" si="348"/>
        <v/>
      </c>
      <c r="AU360" s="36" t="str">
        <f>IF(AT360="","",MAX(AU$11:AU359)+1)</f>
        <v/>
      </c>
      <c r="AV360" s="36" t="str">
        <f t="shared" si="349"/>
        <v/>
      </c>
      <c r="AW360" s="36" t="str">
        <f t="shared" si="350"/>
        <v/>
      </c>
      <c r="AX360" s="36" t="str">
        <f>IF(AR360="","",MAX(AX$11:AX359)+1)</f>
        <v/>
      </c>
      <c r="AY360" s="103" t="str">
        <f t="shared" si="351"/>
        <v/>
      </c>
      <c r="AZ360" s="79" t="str">
        <f t="shared" si="352"/>
        <v/>
      </c>
      <c r="BA360" s="57" t="s">
        <v>0</v>
      </c>
      <c r="BB360" s="23" t="str">
        <f t="shared" si="353"/>
        <v/>
      </c>
      <c r="BC360" s="57" t="s">
        <v>0</v>
      </c>
      <c r="BD360" s="191" t="str">
        <f t="shared" si="354"/>
        <v/>
      </c>
      <c r="BE360" s="57" t="s">
        <v>0</v>
      </c>
      <c r="BF360" s="68" t="str">
        <f t="shared" si="355"/>
        <v/>
      </c>
      <c r="BG360" s="102" t="str">
        <f t="shared" si="356"/>
        <v/>
      </c>
      <c r="BH360" s="238" t="str">
        <f t="shared" si="357"/>
        <v/>
      </c>
      <c r="BI360" s="239" t="str">
        <f t="shared" si="319"/>
        <v/>
      </c>
      <c r="BJ360" s="57" t="s">
        <v>0</v>
      </c>
      <c r="BK360" s="62" t="str">
        <f t="shared" si="358"/>
        <v/>
      </c>
      <c r="BL360" s="36" t="str">
        <f t="shared" si="359"/>
        <v/>
      </c>
      <c r="BM360" s="86" t="str">
        <f t="shared" si="320"/>
        <v/>
      </c>
      <c r="BN360" s="86" t="str">
        <f t="shared" si="321"/>
        <v/>
      </c>
      <c r="BO360" s="36" t="str">
        <f t="shared" si="322"/>
        <v/>
      </c>
      <c r="BP360" s="79" t="str">
        <f t="shared" si="323"/>
        <v/>
      </c>
      <c r="BQ360" s="57" t="s">
        <v>0</v>
      </c>
      <c r="BR360" s="95" t="str">
        <f t="shared" si="324"/>
        <v/>
      </c>
      <c r="BS360" s="57" t="s">
        <v>0</v>
      </c>
      <c r="BT360" s="23" t="str">
        <f>IF(OR(BB360&lt;&gt;"NEMA",BR360&lt;&gt;""),"","SELECT '"&amp;BA360&amp;"',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0" s="57" t="s">
        <v>0</v>
      </c>
      <c r="BV360" s="172"/>
      <c r="BW360" s="172"/>
      <c r="BX360" s="172"/>
      <c r="BY360" s="57" t="s">
        <v>0</v>
      </c>
      <c r="BZ360" s="62" t="str">
        <f t="shared" si="325"/>
        <v/>
      </c>
      <c r="CA360" s="63" t="str">
        <f t="shared" si="360"/>
        <v/>
      </c>
      <c r="CB360" s="57" t="s">
        <v>0</v>
      </c>
      <c r="CC360" s="62" t="str">
        <f t="shared" si="326"/>
        <v/>
      </c>
      <c r="CD360" s="63" t="str">
        <f t="shared" si="361"/>
        <v/>
      </c>
      <c r="CE360" s="57" t="s">
        <v>0</v>
      </c>
      <c r="CF360" s="62" t="str">
        <f t="shared" si="327"/>
        <v/>
      </c>
      <c r="CG360" s="63" t="str">
        <f t="shared" si="362"/>
        <v/>
      </c>
      <c r="CH360" s="57" t="s">
        <v>0</v>
      </c>
      <c r="CI360" s="68" t="str">
        <f t="shared" si="363"/>
        <v/>
      </c>
      <c r="CJ360" s="86" t="str" cm="1">
        <f t="array" ref="CJ360">IF(CI360="","",INDEX(imePrezime_id,CI360,0))</f>
        <v/>
      </c>
      <c r="CK360" s="63" t="str">
        <f t="shared" si="328"/>
        <v/>
      </c>
      <c r="CL360" s="57" t="s">
        <v>0</v>
      </c>
      <c r="CM360" s="23" t="str">
        <f t="shared" si="329"/>
        <v/>
      </c>
      <c r="CN360" s="57" t="s">
        <v>0</v>
      </c>
      <c r="CO360" s="149"/>
      <c r="CP360" s="57" t="s">
        <v>0</v>
      </c>
      <c r="CQ360" s="62" t="str">
        <f t="shared" si="330"/>
        <v/>
      </c>
      <c r="CR360" s="86" t="str">
        <f>IF(CO360="","",MAX(CR$11:CR359)+1)</f>
        <v/>
      </c>
      <c r="CS360" s="63" t="str">
        <f t="shared" si="331"/>
        <v/>
      </c>
      <c r="CT360" s="57" t="s">
        <v>0</v>
      </c>
      <c r="CU360" s="23" t="str">
        <f t="shared" si="364"/>
        <v/>
      </c>
      <c r="CV360" s="57" t="s">
        <v>0</v>
      </c>
      <c r="CW360" s="72" t="str">
        <f>IF(AND(CG360="NEMA",CK360=""),MAX(CW$11:CW359)+1,"")</f>
        <v/>
      </c>
      <c r="CX360" t="s">
        <v>0</v>
      </c>
      <c r="CY360" s="152" t="str">
        <f t="shared" si="332"/>
        <v/>
      </c>
      <c r="CZ360" t="s">
        <v>0</v>
      </c>
      <c r="DA360" s="62" t="str">
        <f t="shared" si="333"/>
        <v/>
      </c>
      <c r="DB360" s="79" t="str">
        <f t="shared" si="334"/>
        <v/>
      </c>
      <c r="DC360" t="s">
        <v>0</v>
      </c>
      <c r="DD360" s="23" t="str">
        <f t="shared" si="365"/>
        <v/>
      </c>
      <c r="DE360" s="57" t="s">
        <v>0</v>
      </c>
      <c r="DF360" s="95" t="str">
        <f t="shared" si="335"/>
        <v/>
      </c>
      <c r="DG360" s="57" t="s">
        <v>0</v>
      </c>
      <c r="DH360" s="68" t="str">
        <f>IF(BZ360="","",MAX(DH$11:DH359)+1)</f>
        <v/>
      </c>
      <c r="DI360" s="86" t="str">
        <f t="shared" si="336"/>
        <v/>
      </c>
      <c r="DJ360" s="86" t="str">
        <f t="shared" si="366"/>
        <v/>
      </c>
      <c r="DK360" s="86" t="str">
        <f t="shared" si="337"/>
        <v/>
      </c>
      <c r="DL360" s="86" t="str">
        <f t="shared" si="338"/>
        <v/>
      </c>
      <c r="DM360" s="86" t="str">
        <f t="shared" si="339"/>
        <v/>
      </c>
      <c r="DN360" s="86" t="str">
        <f t="shared" si="367"/>
        <v/>
      </c>
      <c r="DO360" s="86"/>
      <c r="DP360" s="86"/>
      <c r="DQ360" s="86"/>
      <c r="DR360" s="63" t="e">
        <f>IF(#REF!="","",#REF!)</f>
        <v>#REF!</v>
      </c>
      <c r="DS360" s="57" t="s">
        <v>0</v>
      </c>
    </row>
    <row r="361" spans="1:123" x14ac:dyDescent="0.25">
      <c r="A361" t="s">
        <v>0</v>
      </c>
      <c r="B361" s="62" t="str">
        <f>IF(csv!E352="","",csv!S352)</f>
        <v/>
      </c>
      <c r="C361" s="36" t="s">
        <v>0</v>
      </c>
      <c r="D361" s="36" t="str">
        <f>IF(csv!E352="","",csv!E352)</f>
        <v/>
      </c>
      <c r="E361" s="36" t="str">
        <f>IF(csv!D352="","",csv!D352)</f>
        <v/>
      </c>
      <c r="F361" s="36" t="s">
        <v>0</v>
      </c>
      <c r="G361" s="86" t="str">
        <f>IF(csv!L352="","",csv!L352)</f>
        <v/>
      </c>
      <c r="H361" s="86" t="str">
        <f>IF(csv!M352="","",csv!M352)</f>
        <v/>
      </c>
      <c r="I361" s="36" t="s">
        <v>0</v>
      </c>
      <c r="J361" s="36" t="str">
        <f>IF(csv!O352="","",csv!O352)</f>
        <v/>
      </c>
      <c r="K361" s="36" t="str">
        <f>IF(csv!P352="","",csv!P352)</f>
        <v/>
      </c>
      <c r="L361" s="36" t="s">
        <v>0</v>
      </c>
      <c r="M361" s="79" t="str">
        <f>IF(csv!Q352="","",csv!Q352)</f>
        <v/>
      </c>
      <c r="N361" s="57" t="s">
        <v>0</v>
      </c>
      <c r="O361" s="62" t="str">
        <f>IF(csv!E352="","",csv!S352)</f>
        <v/>
      </c>
      <c r="P361" s="86" t="str">
        <f>IF(O361="","",IF(COUNTIF(O$11:O360,O361)=0,P360+1,P360))</f>
        <v/>
      </c>
      <c r="Q361" s="102" t="str">
        <f t="shared" si="314"/>
        <v/>
      </c>
      <c r="R361" s="103" t="str" cm="1">
        <f t="array" ref="R361">IF(S361="","",INDEX(natjecanjeStaze_naziv,MATCH(S361,natjecanjeStaze_stazaId,0)))</f>
        <v/>
      </c>
      <c r="S361" s="63" t="str">
        <f t="shared" si="315"/>
        <v/>
      </c>
      <c r="T361" s="57" t="s">
        <v>0</v>
      </c>
      <c r="U361" s="191" t="str">
        <f t="shared" si="316"/>
        <v/>
      </c>
      <c r="V361" s="57" t="s">
        <v>0</v>
      </c>
      <c r="W361" s="62" t="str">
        <f t="shared" si="340"/>
        <v/>
      </c>
      <c r="X361" s="86" t="str">
        <f t="shared" si="317"/>
        <v/>
      </c>
      <c r="Y361" s="36" t="str">
        <f t="shared" si="341"/>
        <v/>
      </c>
      <c r="Z361" s="79" t="str">
        <f>IF(Y361="","",MAX(Z$11:Z360)+1)</f>
        <v/>
      </c>
      <c r="AA361" s="57" t="s">
        <v>0</v>
      </c>
      <c r="AB361" s="149"/>
      <c r="AC361" s="57" t="s">
        <v>0</v>
      </c>
      <c r="AD361" s="23" t="str">
        <f t="shared" si="342"/>
        <v/>
      </c>
      <c r="AE361" s="57" t="s">
        <v>0</v>
      </c>
      <c r="AF361" s="191" t="str">
        <f t="shared" si="343"/>
        <v/>
      </c>
      <c r="AG361" s="57" t="s">
        <v>0</v>
      </c>
      <c r="AH361" s="62" t="str">
        <f t="shared" si="344"/>
        <v/>
      </c>
      <c r="AI361" s="36" t="str">
        <f t="shared" si="345"/>
        <v/>
      </c>
      <c r="AJ361" s="86" t="str">
        <f t="shared" si="318"/>
        <v/>
      </c>
      <c r="AK361" s="36" t="str" cm="1">
        <f t="array" ref="AK361">IF(AJ361="",""&amp;AI361,IF(AJ361="NEMA",AI361,INDEX(klub_naziv,MATCH(INDEX(klubAlias_klubId,AJ361),klub_id,0))))</f>
        <v/>
      </c>
      <c r="AL361" s="36" t="str" cm="1">
        <f t="array" ref="AL361">IFERROR(INDEX(registarNatjecatelji,CG361,4),"")</f>
        <v/>
      </c>
      <c r="AM361" s="105" t="str">
        <f t="shared" si="346"/>
        <v/>
      </c>
      <c r="AN361" s="79" t="str">
        <f t="shared" si="347"/>
        <v/>
      </c>
      <c r="AO361" s="57" t="s">
        <v>0</v>
      </c>
      <c r="AP361" s="95" t="str">
        <f>IF(AJ361&lt;&gt;"NEMA","",IF(IFERROR(MATCH(AI361,AI$11:AI360,0),0)&lt;&gt;0,"",AI361))</f>
        <v/>
      </c>
      <c r="AQ361" s="57" t="s">
        <v>0</v>
      </c>
      <c r="AR361" s="149"/>
      <c r="AS361" s="57" t="s">
        <v>0</v>
      </c>
      <c r="AT361" s="62" t="str">
        <f t="shared" si="348"/>
        <v/>
      </c>
      <c r="AU361" s="36" t="str">
        <f>IF(AT361="","",MAX(AU$11:AU360)+1)</f>
        <v/>
      </c>
      <c r="AV361" s="36" t="str">
        <f t="shared" si="349"/>
        <v/>
      </c>
      <c r="AW361" s="36" t="str">
        <f t="shared" si="350"/>
        <v/>
      </c>
      <c r="AX361" s="36" t="str">
        <f>IF(AR361="","",MAX(AX$11:AX360)+1)</f>
        <v/>
      </c>
      <c r="AY361" s="103" t="str">
        <f t="shared" si="351"/>
        <v/>
      </c>
      <c r="AZ361" s="79" t="str">
        <f t="shared" si="352"/>
        <v/>
      </c>
      <c r="BA361" s="57" t="s">
        <v>0</v>
      </c>
      <c r="BB361" s="23" t="str">
        <f t="shared" si="353"/>
        <v/>
      </c>
      <c r="BC361" s="57" t="s">
        <v>0</v>
      </c>
      <c r="BD361" s="191" t="str">
        <f t="shared" si="354"/>
        <v/>
      </c>
      <c r="BE361" s="57" t="s">
        <v>0</v>
      </c>
      <c r="BF361" s="68" t="str">
        <f t="shared" si="355"/>
        <v/>
      </c>
      <c r="BG361" s="102" t="str">
        <f t="shared" si="356"/>
        <v/>
      </c>
      <c r="BH361" s="238" t="str">
        <f t="shared" si="357"/>
        <v/>
      </c>
      <c r="BI361" s="239" t="str">
        <f t="shared" si="319"/>
        <v/>
      </c>
      <c r="BJ361" s="57" t="s">
        <v>0</v>
      </c>
      <c r="BK361" s="62" t="str">
        <f t="shared" si="358"/>
        <v/>
      </c>
      <c r="BL361" s="36" t="str">
        <f t="shared" si="359"/>
        <v/>
      </c>
      <c r="BM361" s="86" t="str">
        <f t="shared" si="320"/>
        <v/>
      </c>
      <c r="BN361" s="86" t="str">
        <f t="shared" si="321"/>
        <v/>
      </c>
      <c r="BO361" s="36" t="str">
        <f t="shared" si="322"/>
        <v/>
      </c>
      <c r="BP361" s="79" t="str">
        <f t="shared" si="323"/>
        <v/>
      </c>
      <c r="BQ361" s="57" t="s">
        <v>0</v>
      </c>
      <c r="BR361" s="95" t="str">
        <f t="shared" si="324"/>
        <v/>
      </c>
      <c r="BS361" s="57" t="s">
        <v>0</v>
      </c>
      <c r="BT361" s="23" t="str">
        <f>IF(OR(BB361&lt;&gt;"NEMA",BR361&lt;&gt;""),"","SELECT '"&amp;BA361&amp;"',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1" s="57" t="s">
        <v>0</v>
      </c>
      <c r="BV361" s="172"/>
      <c r="BW361" s="172"/>
      <c r="BX361" s="172"/>
      <c r="BY361" s="57" t="s">
        <v>0</v>
      </c>
      <c r="BZ361" s="62" t="str">
        <f t="shared" si="325"/>
        <v/>
      </c>
      <c r="CA361" s="63" t="str">
        <f t="shared" si="360"/>
        <v/>
      </c>
      <c r="CB361" s="57" t="s">
        <v>0</v>
      </c>
      <c r="CC361" s="62" t="str">
        <f t="shared" si="326"/>
        <v/>
      </c>
      <c r="CD361" s="63" t="str">
        <f t="shared" si="361"/>
        <v/>
      </c>
      <c r="CE361" s="57" t="s">
        <v>0</v>
      </c>
      <c r="CF361" s="62" t="str">
        <f t="shared" si="327"/>
        <v/>
      </c>
      <c r="CG361" s="63" t="str">
        <f t="shared" si="362"/>
        <v/>
      </c>
      <c r="CH361" s="57" t="s">
        <v>0</v>
      </c>
      <c r="CI361" s="68" t="str">
        <f t="shared" si="363"/>
        <v/>
      </c>
      <c r="CJ361" s="86" t="str" cm="1">
        <f t="array" ref="CJ361">IF(CI361="","",INDEX(imePrezime_id,CI361,0))</f>
        <v/>
      </c>
      <c r="CK361" s="63" t="str">
        <f t="shared" si="328"/>
        <v/>
      </c>
      <c r="CL361" s="57" t="s">
        <v>0</v>
      </c>
      <c r="CM361" s="23" t="str">
        <f t="shared" si="329"/>
        <v/>
      </c>
      <c r="CN361" s="57" t="s">
        <v>0</v>
      </c>
      <c r="CO361" s="149"/>
      <c r="CP361" s="57" t="s">
        <v>0</v>
      </c>
      <c r="CQ361" s="62" t="str">
        <f t="shared" si="330"/>
        <v/>
      </c>
      <c r="CR361" s="86" t="str">
        <f>IF(CO361="","",MAX(CR$11:CR360)+1)</f>
        <v/>
      </c>
      <c r="CS361" s="63" t="str">
        <f t="shared" si="331"/>
        <v/>
      </c>
      <c r="CT361" s="57" t="s">
        <v>0</v>
      </c>
      <c r="CU361" s="23" t="str">
        <f t="shared" si="364"/>
        <v/>
      </c>
      <c r="CV361" s="57" t="s">
        <v>0</v>
      </c>
      <c r="CW361" s="72" t="str">
        <f>IF(AND(CG361="NEMA",CK361=""),MAX(CW$11:CW360)+1,"")</f>
        <v/>
      </c>
      <c r="CX361" t="s">
        <v>0</v>
      </c>
      <c r="CY361" s="152" t="str">
        <f t="shared" si="332"/>
        <v/>
      </c>
      <c r="CZ361" t="s">
        <v>0</v>
      </c>
      <c r="DA361" s="62" t="str">
        <f t="shared" si="333"/>
        <v/>
      </c>
      <c r="DB361" s="79" t="str">
        <f t="shared" si="334"/>
        <v/>
      </c>
      <c r="DC361" t="s">
        <v>0</v>
      </c>
      <c r="DD361" s="23" t="str">
        <f t="shared" si="365"/>
        <v/>
      </c>
      <c r="DE361" s="57" t="s">
        <v>0</v>
      </c>
      <c r="DF361" s="95" t="str">
        <f t="shared" si="335"/>
        <v/>
      </c>
      <c r="DG361" s="57" t="s">
        <v>0</v>
      </c>
      <c r="DH361" s="68" t="str">
        <f>IF(BZ361="","",MAX(DH$11:DH360)+1)</f>
        <v/>
      </c>
      <c r="DI361" s="86" t="str">
        <f t="shared" si="336"/>
        <v/>
      </c>
      <c r="DJ361" s="86" t="str">
        <f t="shared" si="366"/>
        <v/>
      </c>
      <c r="DK361" s="86" t="str">
        <f t="shared" si="337"/>
        <v/>
      </c>
      <c r="DL361" s="86" t="str">
        <f t="shared" si="338"/>
        <v/>
      </c>
      <c r="DM361" s="86" t="str">
        <f t="shared" si="339"/>
        <v/>
      </c>
      <c r="DN361" s="86" t="str">
        <f t="shared" si="367"/>
        <v/>
      </c>
      <c r="DO361" s="86"/>
      <c r="DP361" s="86"/>
      <c r="DQ361" s="86"/>
      <c r="DR361" s="63" t="e">
        <f>IF(#REF!="","",#REF!)</f>
        <v>#REF!</v>
      </c>
      <c r="DS361" s="57" t="s">
        <v>0</v>
      </c>
    </row>
    <row r="362" spans="1:123" x14ac:dyDescent="0.25">
      <c r="A362" t="s">
        <v>0</v>
      </c>
      <c r="B362" s="62" t="str">
        <f>IF(csv!E353="","",csv!S353)</f>
        <v/>
      </c>
      <c r="C362" s="36" t="s">
        <v>0</v>
      </c>
      <c r="D362" s="36" t="str">
        <f>IF(csv!E353="","",csv!E353)</f>
        <v/>
      </c>
      <c r="E362" s="36" t="str">
        <f>IF(csv!D353="","",csv!D353)</f>
        <v/>
      </c>
      <c r="F362" s="36" t="s">
        <v>0</v>
      </c>
      <c r="G362" s="86" t="str">
        <f>IF(csv!L353="","",csv!L353)</f>
        <v/>
      </c>
      <c r="H362" s="86" t="str">
        <f>IF(csv!M353="","",csv!M353)</f>
        <v/>
      </c>
      <c r="I362" s="36" t="s">
        <v>0</v>
      </c>
      <c r="J362" s="36" t="str">
        <f>IF(csv!O353="","",csv!O353)</f>
        <v/>
      </c>
      <c r="K362" s="36" t="str">
        <f>IF(csv!P353="","",csv!P353)</f>
        <v/>
      </c>
      <c r="L362" s="36" t="s">
        <v>0</v>
      </c>
      <c r="M362" s="79" t="str">
        <f>IF(csv!Q353="","",csv!Q353)</f>
        <v/>
      </c>
      <c r="N362" s="57" t="s">
        <v>0</v>
      </c>
      <c r="O362" s="62" t="str">
        <f>IF(csv!E353="","",csv!S353)</f>
        <v/>
      </c>
      <c r="P362" s="86" t="str">
        <f>IF(O362="","",IF(COUNTIF(O$11:O361,O362)=0,P361+1,P361))</f>
        <v/>
      </c>
      <c r="Q362" s="102" t="str">
        <f t="shared" si="314"/>
        <v/>
      </c>
      <c r="R362" s="103" t="str" cm="1">
        <f t="array" ref="R362">IF(S362="","",INDEX(natjecanjeStaze_naziv,MATCH(S362,natjecanjeStaze_stazaId,0)))</f>
        <v/>
      </c>
      <c r="S362" s="63" t="str">
        <f t="shared" si="315"/>
        <v/>
      </c>
      <c r="T362" s="57" t="s">
        <v>0</v>
      </c>
      <c r="U362" s="191" t="str">
        <f t="shared" si="316"/>
        <v/>
      </c>
      <c r="V362" s="57" t="s">
        <v>0</v>
      </c>
      <c r="W362" s="62" t="str">
        <f t="shared" si="340"/>
        <v/>
      </c>
      <c r="X362" s="86" t="str">
        <f t="shared" si="317"/>
        <v/>
      </c>
      <c r="Y362" s="36" t="str">
        <f t="shared" si="341"/>
        <v/>
      </c>
      <c r="Z362" s="79" t="str">
        <f>IF(Y362="","",MAX(Z$11:Z361)+1)</f>
        <v/>
      </c>
      <c r="AA362" s="57" t="s">
        <v>0</v>
      </c>
      <c r="AB362" s="149"/>
      <c r="AC362" s="57" t="s">
        <v>0</v>
      </c>
      <c r="AD362" s="23" t="str">
        <f t="shared" si="342"/>
        <v/>
      </c>
      <c r="AE362" s="57" t="s">
        <v>0</v>
      </c>
      <c r="AF362" s="191" t="str">
        <f t="shared" si="343"/>
        <v/>
      </c>
      <c r="AG362" s="57" t="s">
        <v>0</v>
      </c>
      <c r="AH362" s="62" t="str">
        <f t="shared" si="344"/>
        <v/>
      </c>
      <c r="AI362" s="36" t="str">
        <f t="shared" si="345"/>
        <v/>
      </c>
      <c r="AJ362" s="86" t="str">
        <f t="shared" si="318"/>
        <v/>
      </c>
      <c r="AK362" s="36" t="str" cm="1">
        <f t="array" ref="AK362">IF(AJ362="",""&amp;AI362,IF(AJ362="NEMA",AI362,INDEX(klub_naziv,MATCH(INDEX(klubAlias_klubId,AJ362),klub_id,0))))</f>
        <v/>
      </c>
      <c r="AL362" s="36" t="str" cm="1">
        <f t="array" ref="AL362">IFERROR(INDEX(registarNatjecatelji,CG362,4),"")</f>
        <v/>
      </c>
      <c r="AM362" s="105" t="str">
        <f t="shared" si="346"/>
        <v/>
      </c>
      <c r="AN362" s="79" t="str">
        <f t="shared" si="347"/>
        <v/>
      </c>
      <c r="AO362" s="57" t="s">
        <v>0</v>
      </c>
      <c r="AP362" s="95" t="str">
        <f>IF(AJ362&lt;&gt;"NEMA","",IF(IFERROR(MATCH(AI362,AI$11:AI361,0),0)&lt;&gt;0,"",AI362))</f>
        <v/>
      </c>
      <c r="AQ362" s="57" t="s">
        <v>0</v>
      </c>
      <c r="AR362" s="149"/>
      <c r="AS362" s="57" t="s">
        <v>0</v>
      </c>
      <c r="AT362" s="62" t="str">
        <f t="shared" si="348"/>
        <v/>
      </c>
      <c r="AU362" s="36" t="str">
        <f>IF(AT362="","",MAX(AU$11:AU361)+1)</f>
        <v/>
      </c>
      <c r="AV362" s="36" t="str">
        <f t="shared" si="349"/>
        <v/>
      </c>
      <c r="AW362" s="36" t="str">
        <f t="shared" si="350"/>
        <v/>
      </c>
      <c r="AX362" s="36" t="str">
        <f>IF(AR362="","",MAX(AX$11:AX361)+1)</f>
        <v/>
      </c>
      <c r="AY362" s="103" t="str">
        <f t="shared" si="351"/>
        <v/>
      </c>
      <c r="AZ362" s="79" t="str">
        <f t="shared" si="352"/>
        <v/>
      </c>
      <c r="BA362" s="57" t="s">
        <v>0</v>
      </c>
      <c r="BB362" s="23" t="str">
        <f t="shared" si="353"/>
        <v/>
      </c>
      <c r="BC362" s="57" t="s">
        <v>0</v>
      </c>
      <c r="BD362" s="191" t="str">
        <f t="shared" si="354"/>
        <v/>
      </c>
      <c r="BE362" s="57" t="s">
        <v>0</v>
      </c>
      <c r="BF362" s="68" t="str">
        <f t="shared" si="355"/>
        <v/>
      </c>
      <c r="BG362" s="102" t="str">
        <f t="shared" si="356"/>
        <v/>
      </c>
      <c r="BH362" s="238" t="str">
        <f t="shared" si="357"/>
        <v/>
      </c>
      <c r="BI362" s="239" t="str">
        <f t="shared" si="319"/>
        <v/>
      </c>
      <c r="BJ362" s="57" t="s">
        <v>0</v>
      </c>
      <c r="BK362" s="62" t="str">
        <f t="shared" si="358"/>
        <v/>
      </c>
      <c r="BL362" s="36" t="str">
        <f t="shared" si="359"/>
        <v/>
      </c>
      <c r="BM362" s="86" t="str">
        <f t="shared" si="320"/>
        <v/>
      </c>
      <c r="BN362" s="86" t="str">
        <f t="shared" si="321"/>
        <v/>
      </c>
      <c r="BO362" s="36" t="str">
        <f t="shared" si="322"/>
        <v/>
      </c>
      <c r="BP362" s="79" t="str">
        <f t="shared" si="323"/>
        <v/>
      </c>
      <c r="BQ362" s="57" t="s">
        <v>0</v>
      </c>
      <c r="BR362" s="95" t="str">
        <f t="shared" si="324"/>
        <v/>
      </c>
      <c r="BS362" s="57" t="s">
        <v>0</v>
      </c>
      <c r="BT362" s="23" t="str">
        <f>IF(OR(BB362&lt;&gt;"NEMA",BR362&lt;&gt;""),"","SELECT '"&amp;BA362&amp;"',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2" s="57" t="s">
        <v>0</v>
      </c>
      <c r="BV362" s="172"/>
      <c r="BW362" s="172"/>
      <c r="BX362" s="172"/>
      <c r="BY362" s="57" t="s">
        <v>0</v>
      </c>
      <c r="BZ362" s="62" t="str">
        <f t="shared" si="325"/>
        <v/>
      </c>
      <c r="CA362" s="63" t="str">
        <f t="shared" si="360"/>
        <v/>
      </c>
      <c r="CB362" s="57" t="s">
        <v>0</v>
      </c>
      <c r="CC362" s="62" t="str">
        <f t="shared" si="326"/>
        <v/>
      </c>
      <c r="CD362" s="63" t="str">
        <f t="shared" si="361"/>
        <v/>
      </c>
      <c r="CE362" s="57" t="s">
        <v>0</v>
      </c>
      <c r="CF362" s="62" t="str">
        <f t="shared" si="327"/>
        <v/>
      </c>
      <c r="CG362" s="63" t="str">
        <f t="shared" si="362"/>
        <v/>
      </c>
      <c r="CH362" s="57" t="s">
        <v>0</v>
      </c>
      <c r="CI362" s="68" t="str">
        <f t="shared" si="363"/>
        <v/>
      </c>
      <c r="CJ362" s="86" t="str" cm="1">
        <f t="array" ref="CJ362">IF(CI362="","",INDEX(imePrezime_id,CI362,0))</f>
        <v/>
      </c>
      <c r="CK362" s="63" t="str">
        <f t="shared" si="328"/>
        <v/>
      </c>
      <c r="CL362" s="57" t="s">
        <v>0</v>
      </c>
      <c r="CM362" s="23" t="str">
        <f t="shared" si="329"/>
        <v/>
      </c>
      <c r="CN362" s="57" t="s">
        <v>0</v>
      </c>
      <c r="CO362" s="149"/>
      <c r="CP362" s="57" t="s">
        <v>0</v>
      </c>
      <c r="CQ362" s="62" t="str">
        <f t="shared" si="330"/>
        <v/>
      </c>
      <c r="CR362" s="86" t="str">
        <f>IF(CO362="","",MAX(CR$11:CR361)+1)</f>
        <v/>
      </c>
      <c r="CS362" s="63" t="str">
        <f t="shared" si="331"/>
        <v/>
      </c>
      <c r="CT362" s="57" t="s">
        <v>0</v>
      </c>
      <c r="CU362" s="23" t="str">
        <f t="shared" si="364"/>
        <v/>
      </c>
      <c r="CV362" s="57" t="s">
        <v>0</v>
      </c>
      <c r="CW362" s="72" t="str">
        <f>IF(AND(CG362="NEMA",CK362=""),MAX(CW$11:CW361)+1,"")</f>
        <v/>
      </c>
      <c r="CX362" t="s">
        <v>0</v>
      </c>
      <c r="CY362" s="152" t="str">
        <f t="shared" si="332"/>
        <v/>
      </c>
      <c r="CZ362" t="s">
        <v>0</v>
      </c>
      <c r="DA362" s="62" t="str">
        <f t="shared" si="333"/>
        <v/>
      </c>
      <c r="DB362" s="79" t="str">
        <f t="shared" si="334"/>
        <v/>
      </c>
      <c r="DC362" t="s">
        <v>0</v>
      </c>
      <c r="DD362" s="23" t="str">
        <f t="shared" si="365"/>
        <v/>
      </c>
      <c r="DE362" s="57" t="s">
        <v>0</v>
      </c>
      <c r="DF362" s="95" t="str">
        <f t="shared" si="335"/>
        <v/>
      </c>
      <c r="DG362" s="57" t="s">
        <v>0</v>
      </c>
      <c r="DH362" s="68" t="str">
        <f>IF(BZ362="","",MAX(DH$11:DH361)+1)</f>
        <v/>
      </c>
      <c r="DI362" s="86" t="str">
        <f t="shared" si="336"/>
        <v/>
      </c>
      <c r="DJ362" s="86" t="str">
        <f t="shared" si="366"/>
        <v/>
      </c>
      <c r="DK362" s="86" t="str">
        <f t="shared" si="337"/>
        <v/>
      </c>
      <c r="DL362" s="86" t="str">
        <f t="shared" si="338"/>
        <v/>
      </c>
      <c r="DM362" s="86" t="str">
        <f t="shared" si="339"/>
        <v/>
      </c>
      <c r="DN362" s="86" t="str">
        <f t="shared" si="367"/>
        <v/>
      </c>
      <c r="DO362" s="86"/>
      <c r="DP362" s="86"/>
      <c r="DQ362" s="86"/>
      <c r="DR362" s="63" t="e">
        <f>IF(#REF!="","",#REF!)</f>
        <v>#REF!</v>
      </c>
      <c r="DS362" s="57" t="s">
        <v>0</v>
      </c>
    </row>
    <row r="363" spans="1:123" x14ac:dyDescent="0.25">
      <c r="A363" t="s">
        <v>0</v>
      </c>
      <c r="B363" s="62" t="str">
        <f>IF(csv!E354="","",csv!S354)</f>
        <v/>
      </c>
      <c r="C363" s="36" t="s">
        <v>0</v>
      </c>
      <c r="D363" s="36" t="str">
        <f>IF(csv!E354="","",csv!E354)</f>
        <v/>
      </c>
      <c r="E363" s="36" t="str">
        <f>IF(csv!D354="","",csv!D354)</f>
        <v/>
      </c>
      <c r="F363" s="36" t="s">
        <v>0</v>
      </c>
      <c r="G363" s="86" t="str">
        <f>IF(csv!L354="","",csv!L354)</f>
        <v/>
      </c>
      <c r="H363" s="86" t="str">
        <f>IF(csv!M354="","",csv!M354)</f>
        <v/>
      </c>
      <c r="I363" s="36" t="s">
        <v>0</v>
      </c>
      <c r="J363" s="36" t="str">
        <f>IF(csv!O354="","",csv!O354)</f>
        <v/>
      </c>
      <c r="K363" s="36" t="str">
        <f>IF(csv!P354="","",csv!P354)</f>
        <v/>
      </c>
      <c r="L363" s="36" t="s">
        <v>0</v>
      </c>
      <c r="M363" s="79" t="str">
        <f>IF(csv!Q354="","",csv!Q354)</f>
        <v/>
      </c>
      <c r="N363" s="57" t="s">
        <v>0</v>
      </c>
      <c r="O363" s="62" t="str">
        <f>IF(csv!E354="","",csv!S354)</f>
        <v/>
      </c>
      <c r="P363" s="86" t="str">
        <f>IF(O363="","",IF(COUNTIF(O$11:O362,O363)=0,P362+1,P362))</f>
        <v/>
      </c>
      <c r="Q363" s="102" t="str">
        <f t="shared" si="314"/>
        <v/>
      </c>
      <c r="R363" s="103" t="str" cm="1">
        <f t="array" ref="R363">IF(S363="","",INDEX(natjecanjeStaze_naziv,MATCH(S363,natjecanjeStaze_stazaId,0)))</f>
        <v/>
      </c>
      <c r="S363" s="63" t="str">
        <f t="shared" si="315"/>
        <v/>
      </c>
      <c r="T363" s="57" t="s">
        <v>0</v>
      </c>
      <c r="U363" s="191" t="str">
        <f t="shared" si="316"/>
        <v/>
      </c>
      <c r="V363" s="57" t="s">
        <v>0</v>
      </c>
      <c r="W363" s="62" t="str">
        <f t="shared" si="340"/>
        <v/>
      </c>
      <c r="X363" s="86" t="str">
        <f t="shared" si="317"/>
        <v/>
      </c>
      <c r="Y363" s="36" t="str">
        <f t="shared" si="341"/>
        <v/>
      </c>
      <c r="Z363" s="79" t="str">
        <f>IF(Y363="","",MAX(Z$11:Z362)+1)</f>
        <v/>
      </c>
      <c r="AA363" s="57" t="s">
        <v>0</v>
      </c>
      <c r="AB363" s="149"/>
      <c r="AC363" s="57" t="s">
        <v>0</v>
      </c>
      <c r="AD363" s="23" t="str">
        <f t="shared" si="342"/>
        <v/>
      </c>
      <c r="AE363" s="57" t="s">
        <v>0</v>
      </c>
      <c r="AF363" s="191" t="str">
        <f t="shared" si="343"/>
        <v/>
      </c>
      <c r="AG363" s="57" t="s">
        <v>0</v>
      </c>
      <c r="AH363" s="62" t="str">
        <f t="shared" si="344"/>
        <v/>
      </c>
      <c r="AI363" s="36" t="str">
        <f t="shared" si="345"/>
        <v/>
      </c>
      <c r="AJ363" s="86" t="str">
        <f t="shared" si="318"/>
        <v/>
      </c>
      <c r="AK363" s="36" t="str" cm="1">
        <f t="array" ref="AK363">IF(AJ363="",""&amp;AI363,IF(AJ363="NEMA",AI363,INDEX(klub_naziv,MATCH(INDEX(klubAlias_klubId,AJ363),klub_id,0))))</f>
        <v/>
      </c>
      <c r="AL363" s="36" t="str" cm="1">
        <f t="array" ref="AL363">IFERROR(INDEX(registarNatjecatelji,CG363,4),"")</f>
        <v/>
      </c>
      <c r="AM363" s="105" t="str">
        <f t="shared" si="346"/>
        <v/>
      </c>
      <c r="AN363" s="79" t="str">
        <f t="shared" si="347"/>
        <v/>
      </c>
      <c r="AO363" s="57" t="s">
        <v>0</v>
      </c>
      <c r="AP363" s="95" t="str">
        <f>IF(AJ363&lt;&gt;"NEMA","",IF(IFERROR(MATCH(AI363,AI$11:AI362,0),0)&lt;&gt;0,"",AI363))</f>
        <v/>
      </c>
      <c r="AQ363" s="57" t="s">
        <v>0</v>
      </c>
      <c r="AR363" s="149"/>
      <c r="AS363" s="57" t="s">
        <v>0</v>
      </c>
      <c r="AT363" s="62" t="str">
        <f t="shared" si="348"/>
        <v/>
      </c>
      <c r="AU363" s="36" t="str">
        <f>IF(AT363="","",MAX(AU$11:AU362)+1)</f>
        <v/>
      </c>
      <c r="AV363" s="36" t="str">
        <f t="shared" si="349"/>
        <v/>
      </c>
      <c r="AW363" s="36" t="str">
        <f t="shared" si="350"/>
        <v/>
      </c>
      <c r="AX363" s="36" t="str">
        <f>IF(AR363="","",MAX(AX$11:AX362)+1)</f>
        <v/>
      </c>
      <c r="AY363" s="103" t="str">
        <f t="shared" si="351"/>
        <v/>
      </c>
      <c r="AZ363" s="79" t="str">
        <f t="shared" si="352"/>
        <v/>
      </c>
      <c r="BA363" s="57" t="s">
        <v>0</v>
      </c>
      <c r="BB363" s="23" t="str">
        <f t="shared" si="353"/>
        <v/>
      </c>
      <c r="BC363" s="57" t="s">
        <v>0</v>
      </c>
      <c r="BD363" s="191" t="str">
        <f t="shared" si="354"/>
        <v/>
      </c>
      <c r="BE363" s="57" t="s">
        <v>0</v>
      </c>
      <c r="BF363" s="68" t="str">
        <f t="shared" si="355"/>
        <v/>
      </c>
      <c r="BG363" s="102" t="str">
        <f t="shared" si="356"/>
        <v/>
      </c>
      <c r="BH363" s="238" t="str">
        <f t="shared" si="357"/>
        <v/>
      </c>
      <c r="BI363" s="239" t="str">
        <f t="shared" si="319"/>
        <v/>
      </c>
      <c r="BJ363" s="57" t="s">
        <v>0</v>
      </c>
      <c r="BK363" s="62" t="str">
        <f t="shared" si="358"/>
        <v/>
      </c>
      <c r="BL363" s="36" t="str">
        <f t="shared" si="359"/>
        <v/>
      </c>
      <c r="BM363" s="86" t="str">
        <f t="shared" si="320"/>
        <v/>
      </c>
      <c r="BN363" s="86" t="str">
        <f t="shared" si="321"/>
        <v/>
      </c>
      <c r="BO363" s="36" t="str">
        <f t="shared" si="322"/>
        <v/>
      </c>
      <c r="BP363" s="79" t="str">
        <f t="shared" si="323"/>
        <v/>
      </c>
      <c r="BQ363" s="57" t="s">
        <v>0</v>
      </c>
      <c r="BR363" s="95" t="str">
        <f t="shared" si="324"/>
        <v/>
      </c>
      <c r="BS363" s="57" t="s">
        <v>0</v>
      </c>
      <c r="BT363" s="23" t="str">
        <f>IF(OR(BB363&lt;&gt;"NEMA",BR363&lt;&gt;""),"","SELECT '"&amp;BA363&amp;"',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3" s="57" t="s">
        <v>0</v>
      </c>
      <c r="BV363" s="172"/>
      <c r="BW363" s="172"/>
      <c r="BX363" s="172"/>
      <c r="BY363" s="57" t="s">
        <v>0</v>
      </c>
      <c r="BZ363" s="62" t="str">
        <f t="shared" si="325"/>
        <v/>
      </c>
      <c r="CA363" s="63" t="str">
        <f t="shared" si="360"/>
        <v/>
      </c>
      <c r="CB363" s="57" t="s">
        <v>0</v>
      </c>
      <c r="CC363" s="62" t="str">
        <f t="shared" si="326"/>
        <v/>
      </c>
      <c r="CD363" s="63" t="str">
        <f t="shared" si="361"/>
        <v/>
      </c>
      <c r="CE363" s="57" t="s">
        <v>0</v>
      </c>
      <c r="CF363" s="62" t="str">
        <f t="shared" si="327"/>
        <v/>
      </c>
      <c r="CG363" s="63" t="str">
        <f t="shared" si="362"/>
        <v/>
      </c>
      <c r="CH363" s="57" t="s">
        <v>0</v>
      </c>
      <c r="CI363" s="68" t="str">
        <f t="shared" si="363"/>
        <v/>
      </c>
      <c r="CJ363" s="86" t="str" cm="1">
        <f t="array" ref="CJ363">IF(CI363="","",INDEX(imePrezime_id,CI363,0))</f>
        <v/>
      </c>
      <c r="CK363" s="63" t="str">
        <f t="shared" si="328"/>
        <v/>
      </c>
      <c r="CL363" s="57" t="s">
        <v>0</v>
      </c>
      <c r="CM363" s="23" t="str">
        <f t="shared" si="329"/>
        <v/>
      </c>
      <c r="CN363" s="57" t="s">
        <v>0</v>
      </c>
      <c r="CO363" s="149"/>
      <c r="CP363" s="57" t="s">
        <v>0</v>
      </c>
      <c r="CQ363" s="62" t="str">
        <f t="shared" si="330"/>
        <v/>
      </c>
      <c r="CR363" s="86" t="str">
        <f>IF(CO363="","",MAX(CR$11:CR362)+1)</f>
        <v/>
      </c>
      <c r="CS363" s="63" t="str">
        <f t="shared" si="331"/>
        <v/>
      </c>
      <c r="CT363" s="57" t="s">
        <v>0</v>
      </c>
      <c r="CU363" s="23" t="str">
        <f t="shared" si="364"/>
        <v/>
      </c>
      <c r="CV363" s="57" t="s">
        <v>0</v>
      </c>
      <c r="CW363" s="72" t="str">
        <f>IF(AND(CG363="NEMA",CK363=""),MAX(CW$11:CW362)+1,"")</f>
        <v/>
      </c>
      <c r="CX363" t="s">
        <v>0</v>
      </c>
      <c r="CY363" s="152" t="str">
        <f t="shared" si="332"/>
        <v/>
      </c>
      <c r="CZ363" t="s">
        <v>0</v>
      </c>
      <c r="DA363" s="62" t="str">
        <f t="shared" si="333"/>
        <v/>
      </c>
      <c r="DB363" s="79" t="str">
        <f t="shared" si="334"/>
        <v/>
      </c>
      <c r="DC363" t="s">
        <v>0</v>
      </c>
      <c r="DD363" s="23" t="str">
        <f t="shared" si="365"/>
        <v/>
      </c>
      <c r="DE363" s="57" t="s">
        <v>0</v>
      </c>
      <c r="DF363" s="95" t="str">
        <f t="shared" si="335"/>
        <v/>
      </c>
      <c r="DG363" s="57" t="s">
        <v>0</v>
      </c>
      <c r="DH363" s="68" t="str">
        <f>IF(BZ363="","",MAX(DH$11:DH362)+1)</f>
        <v/>
      </c>
      <c r="DI363" s="86" t="str">
        <f t="shared" si="336"/>
        <v/>
      </c>
      <c r="DJ363" s="86" t="str">
        <f t="shared" si="366"/>
        <v/>
      </c>
      <c r="DK363" s="86" t="str">
        <f t="shared" si="337"/>
        <v/>
      </c>
      <c r="DL363" s="86" t="str">
        <f t="shared" si="338"/>
        <v/>
      </c>
      <c r="DM363" s="86" t="str">
        <f t="shared" si="339"/>
        <v/>
      </c>
      <c r="DN363" s="86" t="str">
        <f t="shared" si="367"/>
        <v/>
      </c>
      <c r="DO363" s="86"/>
      <c r="DP363" s="86"/>
      <c r="DQ363" s="86"/>
      <c r="DR363" s="63" t="e">
        <f>IF(#REF!="","",#REF!)</f>
        <v>#REF!</v>
      </c>
      <c r="DS363" s="57" t="s">
        <v>0</v>
      </c>
    </row>
    <row r="364" spans="1:123" x14ac:dyDescent="0.25">
      <c r="A364" t="s">
        <v>0</v>
      </c>
      <c r="B364" s="62" t="str">
        <f>IF(csv!E355="","",csv!S355)</f>
        <v/>
      </c>
      <c r="C364" s="36" t="s">
        <v>0</v>
      </c>
      <c r="D364" s="36" t="str">
        <f>IF(csv!E355="","",csv!E355)</f>
        <v/>
      </c>
      <c r="E364" s="36" t="str">
        <f>IF(csv!D355="","",csv!D355)</f>
        <v/>
      </c>
      <c r="F364" s="36" t="s">
        <v>0</v>
      </c>
      <c r="G364" s="86" t="str">
        <f>IF(csv!L355="","",csv!L355)</f>
        <v/>
      </c>
      <c r="H364" s="86" t="str">
        <f>IF(csv!M355="","",csv!M355)</f>
        <v/>
      </c>
      <c r="I364" s="36" t="s">
        <v>0</v>
      </c>
      <c r="J364" s="36" t="str">
        <f>IF(csv!O355="","",csv!O355)</f>
        <v/>
      </c>
      <c r="K364" s="36" t="str">
        <f>IF(csv!P355="","",csv!P355)</f>
        <v/>
      </c>
      <c r="L364" s="36" t="s">
        <v>0</v>
      </c>
      <c r="M364" s="79" t="str">
        <f>IF(csv!Q355="","",csv!Q355)</f>
        <v/>
      </c>
      <c r="N364" s="57" t="s">
        <v>0</v>
      </c>
      <c r="O364" s="62" t="str">
        <f>IF(csv!E355="","",csv!S355)</f>
        <v/>
      </c>
      <c r="P364" s="86" t="str">
        <f>IF(O364="","",IF(COUNTIF(O$11:O363,O364)=0,P363+1,P363))</f>
        <v/>
      </c>
      <c r="Q364" s="102" t="str">
        <f t="shared" si="314"/>
        <v/>
      </c>
      <c r="R364" s="103" t="str" cm="1">
        <f t="array" ref="R364">IF(S364="","",INDEX(natjecanjeStaze_naziv,MATCH(S364,natjecanjeStaze_stazaId,0)))</f>
        <v/>
      </c>
      <c r="S364" s="63" t="str">
        <f t="shared" si="315"/>
        <v/>
      </c>
      <c r="T364" s="57" t="s">
        <v>0</v>
      </c>
      <c r="U364" s="191" t="str">
        <f t="shared" si="316"/>
        <v/>
      </c>
      <c r="V364" s="57" t="s">
        <v>0</v>
      </c>
      <c r="W364" s="62" t="str">
        <f t="shared" si="340"/>
        <v/>
      </c>
      <c r="X364" s="86" t="str">
        <f t="shared" si="317"/>
        <v/>
      </c>
      <c r="Y364" s="36" t="str">
        <f t="shared" si="341"/>
        <v/>
      </c>
      <c r="Z364" s="79" t="str">
        <f>IF(Y364="","",MAX(Z$11:Z363)+1)</f>
        <v/>
      </c>
      <c r="AA364" s="57" t="s">
        <v>0</v>
      </c>
      <c r="AB364" s="149"/>
      <c r="AC364" s="57" t="s">
        <v>0</v>
      </c>
      <c r="AD364" s="23" t="str">
        <f t="shared" si="342"/>
        <v/>
      </c>
      <c r="AE364" s="57" t="s">
        <v>0</v>
      </c>
      <c r="AF364" s="191" t="str">
        <f t="shared" si="343"/>
        <v/>
      </c>
      <c r="AG364" s="57" t="s">
        <v>0</v>
      </c>
      <c r="AH364" s="62" t="str">
        <f t="shared" si="344"/>
        <v/>
      </c>
      <c r="AI364" s="36" t="str">
        <f t="shared" si="345"/>
        <v/>
      </c>
      <c r="AJ364" s="86" t="str">
        <f t="shared" si="318"/>
        <v/>
      </c>
      <c r="AK364" s="36" t="str" cm="1">
        <f t="array" ref="AK364">IF(AJ364="",""&amp;AI364,IF(AJ364="NEMA",AI364,INDEX(klub_naziv,MATCH(INDEX(klubAlias_klubId,AJ364),klub_id,0))))</f>
        <v/>
      </c>
      <c r="AL364" s="36" t="str" cm="1">
        <f t="array" ref="AL364">IFERROR(INDEX(registarNatjecatelji,CG364,4),"")</f>
        <v/>
      </c>
      <c r="AM364" s="105" t="str">
        <f t="shared" si="346"/>
        <v/>
      </c>
      <c r="AN364" s="79" t="str">
        <f t="shared" si="347"/>
        <v/>
      </c>
      <c r="AO364" s="57" t="s">
        <v>0</v>
      </c>
      <c r="AP364" s="95" t="str">
        <f>IF(AJ364&lt;&gt;"NEMA","",IF(IFERROR(MATCH(AI364,AI$11:AI363,0),0)&lt;&gt;0,"",AI364))</f>
        <v/>
      </c>
      <c r="AQ364" s="57" t="s">
        <v>0</v>
      </c>
      <c r="AR364" s="149"/>
      <c r="AS364" s="57" t="s">
        <v>0</v>
      </c>
      <c r="AT364" s="62" t="str">
        <f t="shared" si="348"/>
        <v/>
      </c>
      <c r="AU364" s="36" t="str">
        <f>IF(AT364="","",MAX(AU$11:AU363)+1)</f>
        <v/>
      </c>
      <c r="AV364" s="36" t="str">
        <f t="shared" si="349"/>
        <v/>
      </c>
      <c r="AW364" s="36" t="str">
        <f t="shared" si="350"/>
        <v/>
      </c>
      <c r="AX364" s="36" t="str">
        <f>IF(AR364="","",MAX(AX$11:AX363)+1)</f>
        <v/>
      </c>
      <c r="AY364" s="103" t="str">
        <f t="shared" si="351"/>
        <v/>
      </c>
      <c r="AZ364" s="79" t="str">
        <f t="shared" si="352"/>
        <v/>
      </c>
      <c r="BA364" s="57" t="s">
        <v>0</v>
      </c>
      <c r="BB364" s="23" t="str">
        <f t="shared" si="353"/>
        <v/>
      </c>
      <c r="BC364" s="57" t="s">
        <v>0</v>
      </c>
      <c r="BD364" s="191" t="str">
        <f t="shared" si="354"/>
        <v/>
      </c>
      <c r="BE364" s="57" t="s">
        <v>0</v>
      </c>
      <c r="BF364" s="68" t="str">
        <f t="shared" si="355"/>
        <v/>
      </c>
      <c r="BG364" s="102" t="str">
        <f t="shared" si="356"/>
        <v/>
      </c>
      <c r="BH364" s="238" t="str">
        <f t="shared" si="357"/>
        <v/>
      </c>
      <c r="BI364" s="239" t="str">
        <f t="shared" si="319"/>
        <v/>
      </c>
      <c r="BJ364" s="57" t="s">
        <v>0</v>
      </c>
      <c r="BK364" s="62" t="str">
        <f t="shared" si="358"/>
        <v/>
      </c>
      <c r="BL364" s="36" t="str">
        <f t="shared" si="359"/>
        <v/>
      </c>
      <c r="BM364" s="86" t="str">
        <f t="shared" si="320"/>
        <v/>
      </c>
      <c r="BN364" s="86" t="str">
        <f t="shared" si="321"/>
        <v/>
      </c>
      <c r="BO364" s="36" t="str">
        <f t="shared" si="322"/>
        <v/>
      </c>
      <c r="BP364" s="79" t="str">
        <f t="shared" si="323"/>
        <v/>
      </c>
      <c r="BQ364" s="57" t="s">
        <v>0</v>
      </c>
      <c r="BR364" s="95" t="str">
        <f t="shared" si="324"/>
        <v/>
      </c>
      <c r="BS364" s="57" t="s">
        <v>0</v>
      </c>
      <c r="BT364" s="23" t="str">
        <f>IF(OR(BB364&lt;&gt;"NEMA",BR364&lt;&gt;""),"","SELECT '"&amp;BA364&amp;"',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4" s="57" t="s">
        <v>0</v>
      </c>
      <c r="BV364" s="172"/>
      <c r="BW364" s="172"/>
      <c r="BX364" s="172"/>
      <c r="BY364" s="57" t="s">
        <v>0</v>
      </c>
      <c r="BZ364" s="62" t="str">
        <f t="shared" si="325"/>
        <v/>
      </c>
      <c r="CA364" s="63" t="str">
        <f t="shared" si="360"/>
        <v/>
      </c>
      <c r="CB364" s="57" t="s">
        <v>0</v>
      </c>
      <c r="CC364" s="62" t="str">
        <f t="shared" si="326"/>
        <v/>
      </c>
      <c r="CD364" s="63" t="str">
        <f t="shared" si="361"/>
        <v/>
      </c>
      <c r="CE364" s="57" t="s">
        <v>0</v>
      </c>
      <c r="CF364" s="62" t="str">
        <f t="shared" si="327"/>
        <v/>
      </c>
      <c r="CG364" s="63" t="str">
        <f t="shared" si="362"/>
        <v/>
      </c>
      <c r="CH364" s="57" t="s">
        <v>0</v>
      </c>
      <c r="CI364" s="68" t="str">
        <f t="shared" si="363"/>
        <v/>
      </c>
      <c r="CJ364" s="86" t="str" cm="1">
        <f t="array" ref="CJ364">IF(CI364="","",INDEX(imePrezime_id,CI364,0))</f>
        <v/>
      </c>
      <c r="CK364" s="63" t="str">
        <f t="shared" si="328"/>
        <v/>
      </c>
      <c r="CL364" s="57" t="s">
        <v>0</v>
      </c>
      <c r="CM364" s="23" t="str">
        <f t="shared" si="329"/>
        <v/>
      </c>
      <c r="CN364" s="57" t="s">
        <v>0</v>
      </c>
      <c r="CO364" s="149"/>
      <c r="CP364" s="57" t="s">
        <v>0</v>
      </c>
      <c r="CQ364" s="62" t="str">
        <f t="shared" si="330"/>
        <v/>
      </c>
      <c r="CR364" s="86" t="str">
        <f>IF(CO364="","",MAX(CR$11:CR363)+1)</f>
        <v/>
      </c>
      <c r="CS364" s="63" t="str">
        <f t="shared" si="331"/>
        <v/>
      </c>
      <c r="CT364" s="57" t="s">
        <v>0</v>
      </c>
      <c r="CU364" s="23" t="str">
        <f t="shared" si="364"/>
        <v/>
      </c>
      <c r="CV364" s="57" t="s">
        <v>0</v>
      </c>
      <c r="CW364" s="72" t="str">
        <f>IF(AND(CG364="NEMA",CK364=""),MAX(CW$11:CW363)+1,"")</f>
        <v/>
      </c>
      <c r="CX364" t="s">
        <v>0</v>
      </c>
      <c r="CY364" s="152" t="str">
        <f t="shared" si="332"/>
        <v/>
      </c>
      <c r="CZ364" t="s">
        <v>0</v>
      </c>
      <c r="DA364" s="62" t="str">
        <f t="shared" si="333"/>
        <v/>
      </c>
      <c r="DB364" s="79" t="str">
        <f t="shared" si="334"/>
        <v/>
      </c>
      <c r="DC364" t="s">
        <v>0</v>
      </c>
      <c r="DD364" s="23" t="str">
        <f t="shared" si="365"/>
        <v/>
      </c>
      <c r="DE364" s="57" t="s">
        <v>0</v>
      </c>
      <c r="DF364" s="95" t="str">
        <f t="shared" si="335"/>
        <v/>
      </c>
      <c r="DG364" s="57" t="s">
        <v>0</v>
      </c>
      <c r="DH364" s="68" t="str">
        <f>IF(BZ364="","",MAX(DH$11:DH363)+1)</f>
        <v/>
      </c>
      <c r="DI364" s="86" t="str">
        <f t="shared" si="336"/>
        <v/>
      </c>
      <c r="DJ364" s="86" t="str">
        <f t="shared" si="366"/>
        <v/>
      </c>
      <c r="DK364" s="86" t="str">
        <f t="shared" si="337"/>
        <v/>
      </c>
      <c r="DL364" s="86" t="str">
        <f t="shared" si="338"/>
        <v/>
      </c>
      <c r="DM364" s="86" t="str">
        <f t="shared" si="339"/>
        <v/>
      </c>
      <c r="DN364" s="86" t="str">
        <f t="shared" si="367"/>
        <v/>
      </c>
      <c r="DO364" s="86"/>
      <c r="DP364" s="86"/>
      <c r="DQ364" s="86"/>
      <c r="DR364" s="63" t="e">
        <f>IF(#REF!="","",#REF!)</f>
        <v>#REF!</v>
      </c>
      <c r="DS364" s="57" t="s">
        <v>0</v>
      </c>
    </row>
    <row r="365" spans="1:123" x14ac:dyDescent="0.25">
      <c r="A365" t="s">
        <v>0</v>
      </c>
      <c r="B365" s="62" t="str">
        <f>IF(csv!E356="","",csv!S356)</f>
        <v/>
      </c>
      <c r="C365" s="36" t="s">
        <v>0</v>
      </c>
      <c r="D365" s="36" t="str">
        <f>IF(csv!E356="","",csv!E356)</f>
        <v/>
      </c>
      <c r="E365" s="36" t="str">
        <f>IF(csv!D356="","",csv!D356)</f>
        <v/>
      </c>
      <c r="F365" s="36" t="s">
        <v>0</v>
      </c>
      <c r="G365" s="86" t="str">
        <f>IF(csv!L356="","",csv!L356)</f>
        <v/>
      </c>
      <c r="H365" s="86" t="str">
        <f>IF(csv!M356="","",csv!M356)</f>
        <v/>
      </c>
      <c r="I365" s="36" t="s">
        <v>0</v>
      </c>
      <c r="J365" s="36" t="str">
        <f>IF(csv!O356="","",csv!O356)</f>
        <v/>
      </c>
      <c r="K365" s="36" t="str">
        <f>IF(csv!P356="","",csv!P356)</f>
        <v/>
      </c>
      <c r="L365" s="36" t="s">
        <v>0</v>
      </c>
      <c r="M365" s="79" t="str">
        <f>IF(csv!Q356="","",csv!Q356)</f>
        <v/>
      </c>
      <c r="N365" s="57" t="s">
        <v>0</v>
      </c>
      <c r="O365" s="62" t="str">
        <f>IF(csv!E356="","",csv!S356)</f>
        <v/>
      </c>
      <c r="P365" s="86" t="str">
        <f>IF(O365="","",IF(COUNTIF(O$11:O364,O365)=0,P364+1,P364))</f>
        <v/>
      </c>
      <c r="Q365" s="102" t="str">
        <f t="shared" si="314"/>
        <v/>
      </c>
      <c r="R365" s="103" t="str" cm="1">
        <f t="array" ref="R365">IF(S365="","",INDEX(natjecanjeStaze_naziv,MATCH(S365,natjecanjeStaze_stazaId,0)))</f>
        <v/>
      </c>
      <c r="S365" s="63" t="str">
        <f t="shared" si="315"/>
        <v/>
      </c>
      <c r="T365" s="57" t="s">
        <v>0</v>
      </c>
      <c r="U365" s="191" t="str">
        <f t="shared" si="316"/>
        <v/>
      </c>
      <c r="V365" s="57" t="s">
        <v>0</v>
      </c>
      <c r="W365" s="62" t="str">
        <f t="shared" si="340"/>
        <v/>
      </c>
      <c r="X365" s="86" t="str">
        <f t="shared" si="317"/>
        <v/>
      </c>
      <c r="Y365" s="36" t="str">
        <f t="shared" si="341"/>
        <v/>
      </c>
      <c r="Z365" s="79" t="str">
        <f>IF(Y365="","",MAX(Z$11:Z364)+1)</f>
        <v/>
      </c>
      <c r="AA365" s="57" t="s">
        <v>0</v>
      </c>
      <c r="AB365" s="149"/>
      <c r="AC365" s="57" t="s">
        <v>0</v>
      </c>
      <c r="AD365" s="23" t="str">
        <f t="shared" si="342"/>
        <v/>
      </c>
      <c r="AE365" s="57" t="s">
        <v>0</v>
      </c>
      <c r="AF365" s="191" t="str">
        <f t="shared" si="343"/>
        <v/>
      </c>
      <c r="AG365" s="57" t="s">
        <v>0</v>
      </c>
      <c r="AH365" s="62" t="str">
        <f t="shared" si="344"/>
        <v/>
      </c>
      <c r="AI365" s="36" t="str">
        <f t="shared" si="345"/>
        <v/>
      </c>
      <c r="AJ365" s="86" t="str">
        <f t="shared" si="318"/>
        <v/>
      </c>
      <c r="AK365" s="36" t="str" cm="1">
        <f t="array" ref="AK365">IF(AJ365="",""&amp;AI365,IF(AJ365="NEMA",AI365,INDEX(klub_naziv,MATCH(INDEX(klubAlias_klubId,AJ365),klub_id,0))))</f>
        <v/>
      </c>
      <c r="AL365" s="36" t="str" cm="1">
        <f t="array" ref="AL365">IFERROR(INDEX(registarNatjecatelji,CG365,4),"")</f>
        <v/>
      </c>
      <c r="AM365" s="105" t="str">
        <f t="shared" si="346"/>
        <v/>
      </c>
      <c r="AN365" s="79" t="str">
        <f t="shared" si="347"/>
        <v/>
      </c>
      <c r="AO365" s="57" t="s">
        <v>0</v>
      </c>
      <c r="AP365" s="95" t="str">
        <f>IF(AJ365&lt;&gt;"NEMA","",IF(IFERROR(MATCH(AI365,AI$11:AI364,0),0)&lt;&gt;0,"",AI365))</f>
        <v/>
      </c>
      <c r="AQ365" s="57" t="s">
        <v>0</v>
      </c>
      <c r="AR365" s="149"/>
      <c r="AS365" s="57" t="s">
        <v>0</v>
      </c>
      <c r="AT365" s="62" t="str">
        <f t="shared" si="348"/>
        <v/>
      </c>
      <c r="AU365" s="36" t="str">
        <f>IF(AT365="","",MAX(AU$11:AU364)+1)</f>
        <v/>
      </c>
      <c r="AV365" s="36" t="str">
        <f t="shared" si="349"/>
        <v/>
      </c>
      <c r="AW365" s="36" t="str">
        <f t="shared" si="350"/>
        <v/>
      </c>
      <c r="AX365" s="36" t="str">
        <f>IF(AR365="","",MAX(AX$11:AX364)+1)</f>
        <v/>
      </c>
      <c r="AY365" s="103" t="str">
        <f t="shared" si="351"/>
        <v/>
      </c>
      <c r="AZ365" s="79" t="str">
        <f t="shared" si="352"/>
        <v/>
      </c>
      <c r="BA365" s="57" t="s">
        <v>0</v>
      </c>
      <c r="BB365" s="23" t="str">
        <f t="shared" si="353"/>
        <v/>
      </c>
      <c r="BC365" s="57" t="s">
        <v>0</v>
      </c>
      <c r="BD365" s="191" t="str">
        <f t="shared" si="354"/>
        <v/>
      </c>
      <c r="BE365" s="57" t="s">
        <v>0</v>
      </c>
      <c r="BF365" s="68" t="str">
        <f t="shared" si="355"/>
        <v/>
      </c>
      <c r="BG365" s="102" t="str">
        <f t="shared" si="356"/>
        <v/>
      </c>
      <c r="BH365" s="238" t="str">
        <f t="shared" si="357"/>
        <v/>
      </c>
      <c r="BI365" s="239" t="str">
        <f t="shared" si="319"/>
        <v/>
      </c>
      <c r="BJ365" s="57" t="s">
        <v>0</v>
      </c>
      <c r="BK365" s="62" t="str">
        <f t="shared" si="358"/>
        <v/>
      </c>
      <c r="BL365" s="36" t="str">
        <f t="shared" si="359"/>
        <v/>
      </c>
      <c r="BM365" s="86" t="str">
        <f t="shared" si="320"/>
        <v/>
      </c>
      <c r="BN365" s="86" t="str">
        <f t="shared" si="321"/>
        <v/>
      </c>
      <c r="BO365" s="36" t="str">
        <f t="shared" si="322"/>
        <v/>
      </c>
      <c r="BP365" s="79" t="str">
        <f t="shared" si="323"/>
        <v/>
      </c>
      <c r="BQ365" s="57" t="s">
        <v>0</v>
      </c>
      <c r="BR365" s="95" t="str">
        <f t="shared" si="324"/>
        <v/>
      </c>
      <c r="BS365" s="57" t="s">
        <v>0</v>
      </c>
      <c r="BT365" s="23" t="str">
        <f>IF(OR(BB365&lt;&gt;"NEMA",BR365&lt;&gt;""),"","SELECT '"&amp;BA365&amp;"',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5" s="57" t="s">
        <v>0</v>
      </c>
      <c r="BV365" s="172"/>
      <c r="BW365" s="172"/>
      <c r="BX365" s="172"/>
      <c r="BY365" s="57" t="s">
        <v>0</v>
      </c>
      <c r="BZ365" s="62" t="str">
        <f t="shared" si="325"/>
        <v/>
      </c>
      <c r="CA365" s="63" t="str">
        <f t="shared" si="360"/>
        <v/>
      </c>
      <c r="CB365" s="57" t="s">
        <v>0</v>
      </c>
      <c r="CC365" s="62" t="str">
        <f t="shared" si="326"/>
        <v/>
      </c>
      <c r="CD365" s="63" t="str">
        <f t="shared" si="361"/>
        <v/>
      </c>
      <c r="CE365" s="57" t="s">
        <v>0</v>
      </c>
      <c r="CF365" s="62" t="str">
        <f t="shared" si="327"/>
        <v/>
      </c>
      <c r="CG365" s="63" t="str">
        <f t="shared" si="362"/>
        <v/>
      </c>
      <c r="CH365" s="57" t="s">
        <v>0</v>
      </c>
      <c r="CI365" s="68" t="str">
        <f t="shared" si="363"/>
        <v/>
      </c>
      <c r="CJ365" s="86" t="str" cm="1">
        <f t="array" ref="CJ365">IF(CI365="","",INDEX(imePrezime_id,CI365,0))</f>
        <v/>
      </c>
      <c r="CK365" s="63" t="str">
        <f t="shared" si="328"/>
        <v/>
      </c>
      <c r="CL365" s="57" t="s">
        <v>0</v>
      </c>
      <c r="CM365" s="23" t="str">
        <f t="shared" si="329"/>
        <v/>
      </c>
      <c r="CN365" s="57" t="s">
        <v>0</v>
      </c>
      <c r="CO365" s="149"/>
      <c r="CP365" s="57" t="s">
        <v>0</v>
      </c>
      <c r="CQ365" s="62" t="str">
        <f t="shared" si="330"/>
        <v/>
      </c>
      <c r="CR365" s="86" t="str">
        <f>IF(CO365="","",MAX(CR$11:CR364)+1)</f>
        <v/>
      </c>
      <c r="CS365" s="63" t="str">
        <f t="shared" si="331"/>
        <v/>
      </c>
      <c r="CT365" s="57" t="s">
        <v>0</v>
      </c>
      <c r="CU365" s="23" t="str">
        <f t="shared" si="364"/>
        <v/>
      </c>
      <c r="CV365" s="57" t="s">
        <v>0</v>
      </c>
      <c r="CW365" s="72" t="str">
        <f>IF(AND(CG365="NEMA",CK365=""),MAX(CW$11:CW364)+1,"")</f>
        <v/>
      </c>
      <c r="CX365" t="s">
        <v>0</v>
      </c>
      <c r="CY365" s="152" t="str">
        <f t="shared" si="332"/>
        <v/>
      </c>
      <c r="CZ365" t="s">
        <v>0</v>
      </c>
      <c r="DA365" s="62" t="str">
        <f t="shared" si="333"/>
        <v/>
      </c>
      <c r="DB365" s="79" t="str">
        <f t="shared" si="334"/>
        <v/>
      </c>
      <c r="DC365" t="s">
        <v>0</v>
      </c>
      <c r="DD365" s="23" t="str">
        <f t="shared" si="365"/>
        <v/>
      </c>
      <c r="DE365" s="57" t="s">
        <v>0</v>
      </c>
      <c r="DF365" s="95" t="str">
        <f t="shared" si="335"/>
        <v/>
      </c>
      <c r="DG365" s="57" t="s">
        <v>0</v>
      </c>
      <c r="DH365" s="68" t="str">
        <f>IF(BZ365="","",MAX(DH$11:DH364)+1)</f>
        <v/>
      </c>
      <c r="DI365" s="86" t="str">
        <f t="shared" si="336"/>
        <v/>
      </c>
      <c r="DJ365" s="86" t="str">
        <f t="shared" si="366"/>
        <v/>
      </c>
      <c r="DK365" s="86" t="str">
        <f t="shared" si="337"/>
        <v/>
      </c>
      <c r="DL365" s="86" t="str">
        <f t="shared" si="338"/>
        <v/>
      </c>
      <c r="DM365" s="86" t="str">
        <f t="shared" si="339"/>
        <v/>
      </c>
      <c r="DN365" s="86" t="str">
        <f t="shared" si="367"/>
        <v/>
      </c>
      <c r="DO365" s="86"/>
      <c r="DP365" s="86"/>
      <c r="DQ365" s="86"/>
      <c r="DR365" s="63" t="e">
        <f>IF(#REF!="","",#REF!)</f>
        <v>#REF!</v>
      </c>
      <c r="DS365" s="57" t="s">
        <v>0</v>
      </c>
    </row>
    <row r="366" spans="1:123" x14ac:dyDescent="0.25">
      <c r="A366" t="s">
        <v>0</v>
      </c>
      <c r="B366" s="62" t="str">
        <f>IF(csv!E357="","",csv!S357)</f>
        <v/>
      </c>
      <c r="C366" s="36" t="s">
        <v>0</v>
      </c>
      <c r="D366" s="36" t="str">
        <f>IF(csv!E357="","",csv!E357)</f>
        <v/>
      </c>
      <c r="E366" s="36" t="str">
        <f>IF(csv!D357="","",csv!D357)</f>
        <v/>
      </c>
      <c r="F366" s="36" t="s">
        <v>0</v>
      </c>
      <c r="G366" s="86" t="str">
        <f>IF(csv!L357="","",csv!L357)</f>
        <v/>
      </c>
      <c r="H366" s="86" t="str">
        <f>IF(csv!M357="","",csv!M357)</f>
        <v/>
      </c>
      <c r="I366" s="36" t="s">
        <v>0</v>
      </c>
      <c r="J366" s="36" t="str">
        <f>IF(csv!O357="","",csv!O357)</f>
        <v/>
      </c>
      <c r="K366" s="36" t="str">
        <f>IF(csv!P357="","",csv!P357)</f>
        <v/>
      </c>
      <c r="L366" s="36" t="s">
        <v>0</v>
      </c>
      <c r="M366" s="79" t="str">
        <f>IF(csv!Q357="","",csv!Q357)</f>
        <v/>
      </c>
      <c r="N366" s="57" t="s">
        <v>0</v>
      </c>
      <c r="O366" s="62" t="str">
        <f>IF(csv!E357="","",csv!S357)</f>
        <v/>
      </c>
      <c r="P366" s="86" t="str">
        <f>IF(O366="","",IF(COUNTIF(O$11:O365,O366)=0,P365+1,P365))</f>
        <v/>
      </c>
      <c r="Q366" s="102" t="str">
        <f t="shared" si="314"/>
        <v/>
      </c>
      <c r="R366" s="103" t="str" cm="1">
        <f t="array" ref="R366">IF(S366="","",INDEX(natjecanjeStaze_naziv,MATCH(S366,natjecanjeStaze_stazaId,0)))</f>
        <v/>
      </c>
      <c r="S366" s="63" t="str">
        <f t="shared" si="315"/>
        <v/>
      </c>
      <c r="T366" s="57" t="s">
        <v>0</v>
      </c>
      <c r="U366" s="191" t="str">
        <f t="shared" si="316"/>
        <v/>
      </c>
      <c r="V366" s="57" t="s">
        <v>0</v>
      </c>
      <c r="W366" s="62" t="str">
        <f t="shared" si="340"/>
        <v/>
      </c>
      <c r="X366" s="86" t="str">
        <f t="shared" si="317"/>
        <v/>
      </c>
      <c r="Y366" s="36" t="str">
        <f t="shared" si="341"/>
        <v/>
      </c>
      <c r="Z366" s="79" t="str">
        <f>IF(Y366="","",MAX(Z$11:Z365)+1)</f>
        <v/>
      </c>
      <c r="AA366" s="57" t="s">
        <v>0</v>
      </c>
      <c r="AB366" s="149"/>
      <c r="AC366" s="57" t="s">
        <v>0</v>
      </c>
      <c r="AD366" s="23" t="str">
        <f t="shared" si="342"/>
        <v/>
      </c>
      <c r="AE366" s="57" t="s">
        <v>0</v>
      </c>
      <c r="AF366" s="191" t="str">
        <f t="shared" si="343"/>
        <v/>
      </c>
      <c r="AG366" s="57" t="s">
        <v>0</v>
      </c>
      <c r="AH366" s="62" t="str">
        <f t="shared" si="344"/>
        <v/>
      </c>
      <c r="AI366" s="36" t="str">
        <f t="shared" si="345"/>
        <v/>
      </c>
      <c r="AJ366" s="86" t="str">
        <f t="shared" si="318"/>
        <v/>
      </c>
      <c r="AK366" s="36" t="str" cm="1">
        <f t="array" ref="AK366">IF(AJ366="",""&amp;AI366,IF(AJ366="NEMA",AI366,INDEX(klub_naziv,MATCH(INDEX(klubAlias_klubId,AJ366),klub_id,0))))</f>
        <v/>
      </c>
      <c r="AL366" s="36" t="str" cm="1">
        <f t="array" ref="AL366">IFERROR(INDEX(registarNatjecatelji,CG366,4),"")</f>
        <v/>
      </c>
      <c r="AM366" s="105" t="str">
        <f t="shared" si="346"/>
        <v/>
      </c>
      <c r="AN366" s="79" t="str">
        <f t="shared" si="347"/>
        <v/>
      </c>
      <c r="AO366" s="57" t="s">
        <v>0</v>
      </c>
      <c r="AP366" s="95" t="str">
        <f>IF(AJ366&lt;&gt;"NEMA","",IF(IFERROR(MATCH(AI366,AI$11:AI365,0),0)&lt;&gt;0,"",AI366))</f>
        <v/>
      </c>
      <c r="AQ366" s="57" t="s">
        <v>0</v>
      </c>
      <c r="AR366" s="149"/>
      <c r="AS366" s="57" t="s">
        <v>0</v>
      </c>
      <c r="AT366" s="62" t="str">
        <f t="shared" si="348"/>
        <v/>
      </c>
      <c r="AU366" s="36" t="str">
        <f>IF(AT366="","",MAX(AU$11:AU365)+1)</f>
        <v/>
      </c>
      <c r="AV366" s="36" t="str">
        <f t="shared" si="349"/>
        <v/>
      </c>
      <c r="AW366" s="36" t="str">
        <f t="shared" si="350"/>
        <v/>
      </c>
      <c r="AX366" s="36" t="str">
        <f>IF(AR366="","",MAX(AX$11:AX365)+1)</f>
        <v/>
      </c>
      <c r="AY366" s="103" t="str">
        <f t="shared" si="351"/>
        <v/>
      </c>
      <c r="AZ366" s="79" t="str">
        <f t="shared" si="352"/>
        <v/>
      </c>
      <c r="BA366" s="57" t="s">
        <v>0</v>
      </c>
      <c r="BB366" s="23" t="str">
        <f t="shared" si="353"/>
        <v/>
      </c>
      <c r="BC366" s="57" t="s">
        <v>0</v>
      </c>
      <c r="BD366" s="191" t="str">
        <f t="shared" si="354"/>
        <v/>
      </c>
      <c r="BE366" s="57" t="s">
        <v>0</v>
      </c>
      <c r="BF366" s="68" t="str">
        <f t="shared" si="355"/>
        <v/>
      </c>
      <c r="BG366" s="102" t="str">
        <f t="shared" si="356"/>
        <v/>
      </c>
      <c r="BH366" s="238" t="str">
        <f t="shared" si="357"/>
        <v/>
      </c>
      <c r="BI366" s="239" t="str">
        <f t="shared" si="319"/>
        <v/>
      </c>
      <c r="BJ366" s="57" t="s">
        <v>0</v>
      </c>
      <c r="BK366" s="62" t="str">
        <f t="shared" si="358"/>
        <v/>
      </c>
      <c r="BL366" s="36" t="str">
        <f t="shared" si="359"/>
        <v/>
      </c>
      <c r="BM366" s="86" t="str">
        <f t="shared" si="320"/>
        <v/>
      </c>
      <c r="BN366" s="86" t="str">
        <f t="shared" si="321"/>
        <v/>
      </c>
      <c r="BO366" s="36" t="str">
        <f t="shared" si="322"/>
        <v/>
      </c>
      <c r="BP366" s="79" t="str">
        <f t="shared" si="323"/>
        <v/>
      </c>
      <c r="BQ366" s="57" t="s">
        <v>0</v>
      </c>
      <c r="BR366" s="95" t="str">
        <f t="shared" si="324"/>
        <v/>
      </c>
      <c r="BS366" s="57" t="s">
        <v>0</v>
      </c>
      <c r="BT366" s="23" t="str">
        <f>IF(OR(BB366&lt;&gt;"NEMA",BR366&lt;&gt;""),"","SELECT '"&amp;BA366&amp;"',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6" s="57" t="s">
        <v>0</v>
      </c>
      <c r="BV366" s="172"/>
      <c r="BW366" s="172"/>
      <c r="BX366" s="172"/>
      <c r="BY366" s="57" t="s">
        <v>0</v>
      </c>
      <c r="BZ366" s="62" t="str">
        <f t="shared" si="325"/>
        <v/>
      </c>
      <c r="CA366" s="63" t="str">
        <f t="shared" si="360"/>
        <v/>
      </c>
      <c r="CB366" s="57" t="s">
        <v>0</v>
      </c>
      <c r="CC366" s="62" t="str">
        <f t="shared" si="326"/>
        <v/>
      </c>
      <c r="CD366" s="63" t="str">
        <f t="shared" si="361"/>
        <v/>
      </c>
      <c r="CE366" s="57" t="s">
        <v>0</v>
      </c>
      <c r="CF366" s="62" t="str">
        <f t="shared" si="327"/>
        <v/>
      </c>
      <c r="CG366" s="63" t="str">
        <f t="shared" si="362"/>
        <v/>
      </c>
      <c r="CH366" s="57" t="s">
        <v>0</v>
      </c>
      <c r="CI366" s="68" t="str">
        <f t="shared" si="363"/>
        <v/>
      </c>
      <c r="CJ366" s="86" t="str" cm="1">
        <f t="array" ref="CJ366">IF(CI366="","",INDEX(imePrezime_id,CI366,0))</f>
        <v/>
      </c>
      <c r="CK366" s="63" t="str">
        <f t="shared" si="328"/>
        <v/>
      </c>
      <c r="CL366" s="57" t="s">
        <v>0</v>
      </c>
      <c r="CM366" s="23" t="str">
        <f t="shared" si="329"/>
        <v/>
      </c>
      <c r="CN366" s="57" t="s">
        <v>0</v>
      </c>
      <c r="CO366" s="149"/>
      <c r="CP366" s="57" t="s">
        <v>0</v>
      </c>
      <c r="CQ366" s="62" t="str">
        <f t="shared" si="330"/>
        <v/>
      </c>
      <c r="CR366" s="86" t="str">
        <f>IF(CO366="","",MAX(CR$11:CR365)+1)</f>
        <v/>
      </c>
      <c r="CS366" s="63" t="str">
        <f t="shared" si="331"/>
        <v/>
      </c>
      <c r="CT366" s="57" t="s">
        <v>0</v>
      </c>
      <c r="CU366" s="23" t="str">
        <f t="shared" si="364"/>
        <v/>
      </c>
      <c r="CV366" s="57" t="s">
        <v>0</v>
      </c>
      <c r="CW366" s="72" t="str">
        <f>IF(AND(CG366="NEMA",CK366=""),MAX(CW$11:CW365)+1,"")</f>
        <v/>
      </c>
      <c r="CX366" t="s">
        <v>0</v>
      </c>
      <c r="CY366" s="152" t="str">
        <f t="shared" si="332"/>
        <v/>
      </c>
      <c r="CZ366" t="s">
        <v>0</v>
      </c>
      <c r="DA366" s="62" t="str">
        <f t="shared" si="333"/>
        <v/>
      </c>
      <c r="DB366" s="79" t="str">
        <f t="shared" si="334"/>
        <v/>
      </c>
      <c r="DC366" t="s">
        <v>0</v>
      </c>
      <c r="DD366" s="23" t="str">
        <f t="shared" si="365"/>
        <v/>
      </c>
      <c r="DE366" s="57" t="s">
        <v>0</v>
      </c>
      <c r="DF366" s="95" t="str">
        <f t="shared" si="335"/>
        <v/>
      </c>
      <c r="DG366" s="57" t="s">
        <v>0</v>
      </c>
      <c r="DH366" s="68" t="str">
        <f>IF(BZ366="","",MAX(DH$11:DH365)+1)</f>
        <v/>
      </c>
      <c r="DI366" s="86" t="str">
        <f t="shared" si="336"/>
        <v/>
      </c>
      <c r="DJ366" s="86" t="str">
        <f t="shared" si="366"/>
        <v/>
      </c>
      <c r="DK366" s="86" t="str">
        <f t="shared" si="337"/>
        <v/>
      </c>
      <c r="DL366" s="86" t="str">
        <f t="shared" si="338"/>
        <v/>
      </c>
      <c r="DM366" s="86" t="str">
        <f t="shared" si="339"/>
        <v/>
      </c>
      <c r="DN366" s="86" t="str">
        <f t="shared" si="367"/>
        <v/>
      </c>
      <c r="DO366" s="86"/>
      <c r="DP366" s="86"/>
      <c r="DQ366" s="86"/>
      <c r="DR366" s="63" t="e">
        <f>IF(#REF!="","",#REF!)</f>
        <v>#REF!</v>
      </c>
      <c r="DS366" s="57" t="s">
        <v>0</v>
      </c>
    </row>
    <row r="367" spans="1:123" x14ac:dyDescent="0.25">
      <c r="A367" t="s">
        <v>0</v>
      </c>
      <c r="B367" s="62" t="str">
        <f>IF(csv!E358="","",csv!S358)</f>
        <v/>
      </c>
      <c r="C367" s="36" t="s">
        <v>0</v>
      </c>
      <c r="D367" s="36" t="str">
        <f>IF(csv!E358="","",csv!E358)</f>
        <v/>
      </c>
      <c r="E367" s="36" t="str">
        <f>IF(csv!D358="","",csv!D358)</f>
        <v/>
      </c>
      <c r="F367" s="36" t="s">
        <v>0</v>
      </c>
      <c r="G367" s="86" t="str">
        <f>IF(csv!L358="","",csv!L358)</f>
        <v/>
      </c>
      <c r="H367" s="86" t="str">
        <f>IF(csv!M358="","",csv!M358)</f>
        <v/>
      </c>
      <c r="I367" s="36" t="s">
        <v>0</v>
      </c>
      <c r="J367" s="36" t="str">
        <f>IF(csv!O358="","",csv!O358)</f>
        <v/>
      </c>
      <c r="K367" s="36" t="str">
        <f>IF(csv!P358="","",csv!P358)</f>
        <v/>
      </c>
      <c r="L367" s="36" t="s">
        <v>0</v>
      </c>
      <c r="M367" s="79" t="str">
        <f>IF(csv!Q358="","",csv!Q358)</f>
        <v/>
      </c>
      <c r="N367" s="57" t="s">
        <v>0</v>
      </c>
      <c r="O367" s="62" t="str">
        <f>IF(csv!E358="","",csv!S358)</f>
        <v/>
      </c>
      <c r="P367" s="86" t="str">
        <f>IF(O367="","",IF(COUNTIF(O$11:O366,O367)=0,P366+1,P366))</f>
        <v/>
      </c>
      <c r="Q367" s="102" t="str">
        <f t="shared" si="314"/>
        <v/>
      </c>
      <c r="R367" s="103" t="str" cm="1">
        <f t="array" ref="R367">IF(S367="","",INDEX(natjecanjeStaze_naziv,MATCH(S367,natjecanjeStaze_stazaId,0)))</f>
        <v/>
      </c>
      <c r="S367" s="63" t="str">
        <f t="shared" si="315"/>
        <v/>
      </c>
      <c r="T367" s="57" t="s">
        <v>0</v>
      </c>
      <c r="U367" s="191" t="str">
        <f t="shared" si="316"/>
        <v/>
      </c>
      <c r="V367" s="57" t="s">
        <v>0</v>
      </c>
      <c r="W367" s="62" t="str">
        <f t="shared" si="340"/>
        <v/>
      </c>
      <c r="X367" s="86" t="str">
        <f t="shared" si="317"/>
        <v/>
      </c>
      <c r="Y367" s="36" t="str">
        <f t="shared" si="341"/>
        <v/>
      </c>
      <c r="Z367" s="79" t="str">
        <f>IF(Y367="","",MAX(Z$11:Z366)+1)</f>
        <v/>
      </c>
      <c r="AA367" s="57" t="s">
        <v>0</v>
      </c>
      <c r="AB367" s="149"/>
      <c r="AC367" s="57" t="s">
        <v>0</v>
      </c>
      <c r="AD367" s="23" t="str">
        <f t="shared" si="342"/>
        <v/>
      </c>
      <c r="AE367" s="57" t="s">
        <v>0</v>
      </c>
      <c r="AF367" s="191" t="str">
        <f t="shared" si="343"/>
        <v/>
      </c>
      <c r="AG367" s="57" t="s">
        <v>0</v>
      </c>
      <c r="AH367" s="62" t="str">
        <f t="shared" si="344"/>
        <v/>
      </c>
      <c r="AI367" s="36" t="str">
        <f t="shared" si="345"/>
        <v/>
      </c>
      <c r="AJ367" s="86" t="str">
        <f t="shared" si="318"/>
        <v/>
      </c>
      <c r="AK367" s="36" t="str" cm="1">
        <f t="array" ref="AK367">IF(AJ367="",""&amp;AI367,IF(AJ367="NEMA",AI367,INDEX(klub_naziv,MATCH(INDEX(klubAlias_klubId,AJ367),klub_id,0))))</f>
        <v/>
      </c>
      <c r="AL367" s="36" t="str" cm="1">
        <f t="array" ref="AL367">IFERROR(INDEX(registarNatjecatelji,CG367,4),"")</f>
        <v/>
      </c>
      <c r="AM367" s="105" t="str">
        <f t="shared" si="346"/>
        <v/>
      </c>
      <c r="AN367" s="79" t="str">
        <f t="shared" si="347"/>
        <v/>
      </c>
      <c r="AO367" s="57" t="s">
        <v>0</v>
      </c>
      <c r="AP367" s="95" t="str">
        <f>IF(AJ367&lt;&gt;"NEMA","",IF(IFERROR(MATCH(AI367,AI$11:AI366,0),0)&lt;&gt;0,"",AI367))</f>
        <v/>
      </c>
      <c r="AQ367" s="57" t="s">
        <v>0</v>
      </c>
      <c r="AR367" s="149"/>
      <c r="AS367" s="57" t="s">
        <v>0</v>
      </c>
      <c r="AT367" s="62" t="str">
        <f t="shared" si="348"/>
        <v/>
      </c>
      <c r="AU367" s="36" t="str">
        <f>IF(AT367="","",MAX(AU$11:AU366)+1)</f>
        <v/>
      </c>
      <c r="AV367" s="36" t="str">
        <f t="shared" si="349"/>
        <v/>
      </c>
      <c r="AW367" s="36" t="str">
        <f t="shared" si="350"/>
        <v/>
      </c>
      <c r="AX367" s="36" t="str">
        <f>IF(AR367="","",MAX(AX$11:AX366)+1)</f>
        <v/>
      </c>
      <c r="AY367" s="103" t="str">
        <f t="shared" si="351"/>
        <v/>
      </c>
      <c r="AZ367" s="79" t="str">
        <f t="shared" si="352"/>
        <v/>
      </c>
      <c r="BA367" s="57" t="s">
        <v>0</v>
      </c>
      <c r="BB367" s="23" t="str">
        <f t="shared" si="353"/>
        <v/>
      </c>
      <c r="BC367" s="57" t="s">
        <v>0</v>
      </c>
      <c r="BD367" s="191" t="str">
        <f t="shared" si="354"/>
        <v/>
      </c>
      <c r="BE367" s="57" t="s">
        <v>0</v>
      </c>
      <c r="BF367" s="68" t="str">
        <f t="shared" si="355"/>
        <v/>
      </c>
      <c r="BG367" s="102" t="str">
        <f t="shared" si="356"/>
        <v/>
      </c>
      <c r="BH367" s="238" t="str">
        <f t="shared" si="357"/>
        <v/>
      </c>
      <c r="BI367" s="239" t="str">
        <f t="shared" si="319"/>
        <v/>
      </c>
      <c r="BJ367" s="57" t="s">
        <v>0</v>
      </c>
      <c r="BK367" s="62" t="str">
        <f t="shared" si="358"/>
        <v/>
      </c>
      <c r="BL367" s="36" t="str">
        <f t="shared" si="359"/>
        <v/>
      </c>
      <c r="BM367" s="86" t="str">
        <f t="shared" si="320"/>
        <v/>
      </c>
      <c r="BN367" s="86" t="str">
        <f t="shared" si="321"/>
        <v/>
      </c>
      <c r="BO367" s="36" t="str">
        <f t="shared" si="322"/>
        <v/>
      </c>
      <c r="BP367" s="79" t="str">
        <f t="shared" si="323"/>
        <v/>
      </c>
      <c r="BQ367" s="57" t="s">
        <v>0</v>
      </c>
      <c r="BR367" s="95" t="str">
        <f t="shared" si="324"/>
        <v/>
      </c>
      <c r="BS367" s="57" t="s">
        <v>0</v>
      </c>
      <c r="BT367" s="23" t="str">
        <f>IF(OR(BB367&lt;&gt;"NEMA",BR367&lt;&gt;""),"","SELECT '"&amp;BA367&amp;"',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7" s="57" t="s">
        <v>0</v>
      </c>
      <c r="BV367" s="172"/>
      <c r="BW367" s="172"/>
      <c r="BX367" s="172"/>
      <c r="BY367" s="57" t="s">
        <v>0</v>
      </c>
      <c r="BZ367" s="62" t="str">
        <f t="shared" si="325"/>
        <v/>
      </c>
      <c r="CA367" s="63" t="str">
        <f t="shared" si="360"/>
        <v/>
      </c>
      <c r="CB367" s="57" t="s">
        <v>0</v>
      </c>
      <c r="CC367" s="62" t="str">
        <f t="shared" si="326"/>
        <v/>
      </c>
      <c r="CD367" s="63" t="str">
        <f t="shared" si="361"/>
        <v/>
      </c>
      <c r="CE367" s="57" t="s">
        <v>0</v>
      </c>
      <c r="CF367" s="62" t="str">
        <f t="shared" si="327"/>
        <v/>
      </c>
      <c r="CG367" s="63" t="str">
        <f t="shared" si="362"/>
        <v/>
      </c>
      <c r="CH367" s="57" t="s">
        <v>0</v>
      </c>
      <c r="CI367" s="68" t="str">
        <f t="shared" si="363"/>
        <v/>
      </c>
      <c r="CJ367" s="86" t="str" cm="1">
        <f t="array" ref="CJ367">IF(CI367="","",INDEX(imePrezime_id,CI367,0))</f>
        <v/>
      </c>
      <c r="CK367" s="63" t="str">
        <f t="shared" si="328"/>
        <v/>
      </c>
      <c r="CL367" s="57" t="s">
        <v>0</v>
      </c>
      <c r="CM367" s="23" t="str">
        <f t="shared" si="329"/>
        <v/>
      </c>
      <c r="CN367" s="57" t="s">
        <v>0</v>
      </c>
      <c r="CO367" s="149"/>
      <c r="CP367" s="57" t="s">
        <v>0</v>
      </c>
      <c r="CQ367" s="62" t="str">
        <f t="shared" si="330"/>
        <v/>
      </c>
      <c r="CR367" s="86" t="str">
        <f>IF(CO367="","",MAX(CR$11:CR366)+1)</f>
        <v/>
      </c>
      <c r="CS367" s="63" t="str">
        <f t="shared" si="331"/>
        <v/>
      </c>
      <c r="CT367" s="57" t="s">
        <v>0</v>
      </c>
      <c r="CU367" s="23" t="str">
        <f t="shared" si="364"/>
        <v/>
      </c>
      <c r="CV367" s="57" t="s">
        <v>0</v>
      </c>
      <c r="CW367" s="72" t="str">
        <f>IF(AND(CG367="NEMA",CK367=""),MAX(CW$11:CW366)+1,"")</f>
        <v/>
      </c>
      <c r="CX367" t="s">
        <v>0</v>
      </c>
      <c r="CY367" s="152" t="str">
        <f t="shared" si="332"/>
        <v/>
      </c>
      <c r="CZ367" t="s">
        <v>0</v>
      </c>
      <c r="DA367" s="62" t="str">
        <f t="shared" si="333"/>
        <v/>
      </c>
      <c r="DB367" s="79" t="str">
        <f t="shared" si="334"/>
        <v/>
      </c>
      <c r="DC367" t="s">
        <v>0</v>
      </c>
      <c r="DD367" s="23" t="str">
        <f t="shared" si="365"/>
        <v/>
      </c>
      <c r="DE367" s="57" t="s">
        <v>0</v>
      </c>
      <c r="DF367" s="95" t="str">
        <f t="shared" si="335"/>
        <v/>
      </c>
      <c r="DG367" s="57" t="s">
        <v>0</v>
      </c>
      <c r="DH367" s="68" t="str">
        <f>IF(BZ367="","",MAX(DH$11:DH366)+1)</f>
        <v/>
      </c>
      <c r="DI367" s="86" t="str">
        <f t="shared" si="336"/>
        <v/>
      </c>
      <c r="DJ367" s="86" t="str">
        <f t="shared" si="366"/>
        <v/>
      </c>
      <c r="DK367" s="86" t="str">
        <f t="shared" si="337"/>
        <v/>
      </c>
      <c r="DL367" s="86" t="str">
        <f t="shared" si="338"/>
        <v/>
      </c>
      <c r="DM367" s="86" t="str">
        <f t="shared" si="339"/>
        <v/>
      </c>
      <c r="DN367" s="86" t="str">
        <f t="shared" si="367"/>
        <v/>
      </c>
      <c r="DO367" s="86"/>
      <c r="DP367" s="86"/>
      <c r="DQ367" s="86"/>
      <c r="DR367" s="63" t="e">
        <f>IF(#REF!="","",#REF!)</f>
        <v>#REF!</v>
      </c>
      <c r="DS367" s="57" t="s">
        <v>0</v>
      </c>
    </row>
    <row r="368" spans="1:123" x14ac:dyDescent="0.25">
      <c r="A368" t="s">
        <v>0</v>
      </c>
      <c r="B368" s="62" t="str">
        <f>IF(csv!E359="","",csv!S359)</f>
        <v/>
      </c>
      <c r="C368" s="36" t="s">
        <v>0</v>
      </c>
      <c r="D368" s="36" t="str">
        <f>IF(csv!E359="","",csv!E359)</f>
        <v/>
      </c>
      <c r="E368" s="36" t="str">
        <f>IF(csv!D359="","",csv!D359)</f>
        <v/>
      </c>
      <c r="F368" s="36" t="s">
        <v>0</v>
      </c>
      <c r="G368" s="86" t="str">
        <f>IF(csv!L359="","",csv!L359)</f>
        <v/>
      </c>
      <c r="H368" s="86" t="str">
        <f>IF(csv!M359="","",csv!M359)</f>
        <v/>
      </c>
      <c r="I368" s="36" t="s">
        <v>0</v>
      </c>
      <c r="J368" s="36" t="str">
        <f>IF(csv!O359="","",csv!O359)</f>
        <v/>
      </c>
      <c r="K368" s="36" t="str">
        <f>IF(csv!P359="","",csv!P359)</f>
        <v/>
      </c>
      <c r="L368" s="36" t="s">
        <v>0</v>
      </c>
      <c r="M368" s="79" t="str">
        <f>IF(csv!Q359="","",csv!Q359)</f>
        <v/>
      </c>
      <c r="N368" s="57" t="s">
        <v>0</v>
      </c>
      <c r="O368" s="62" t="str">
        <f>IF(csv!E359="","",csv!S359)</f>
        <v/>
      </c>
      <c r="P368" s="86" t="str">
        <f>IF(O368="","",IF(COUNTIF(O$11:O367,O368)=0,P367+1,P367))</f>
        <v/>
      </c>
      <c r="Q368" s="102" t="str">
        <f t="shared" si="314"/>
        <v/>
      </c>
      <c r="R368" s="103" t="str" cm="1">
        <f t="array" ref="R368">IF(S368="","",INDEX(natjecanjeStaze_naziv,MATCH(S368,natjecanjeStaze_stazaId,0)))</f>
        <v/>
      </c>
      <c r="S368" s="63" t="str">
        <f t="shared" si="315"/>
        <v/>
      </c>
      <c r="T368" s="57" t="s">
        <v>0</v>
      </c>
      <c r="U368" s="191" t="str">
        <f t="shared" si="316"/>
        <v/>
      </c>
      <c r="V368" s="57" t="s">
        <v>0</v>
      </c>
      <c r="W368" s="62" t="str">
        <f t="shared" si="340"/>
        <v/>
      </c>
      <c r="X368" s="86" t="str">
        <f t="shared" si="317"/>
        <v/>
      </c>
      <c r="Y368" s="36" t="str">
        <f t="shared" si="341"/>
        <v/>
      </c>
      <c r="Z368" s="79" t="str">
        <f>IF(Y368="","",MAX(Z$11:Z367)+1)</f>
        <v/>
      </c>
      <c r="AA368" s="57" t="s">
        <v>0</v>
      </c>
      <c r="AB368" s="149"/>
      <c r="AC368" s="57" t="s">
        <v>0</v>
      </c>
      <c r="AD368" s="23" t="str">
        <f t="shared" si="342"/>
        <v/>
      </c>
      <c r="AE368" s="57" t="s">
        <v>0</v>
      </c>
      <c r="AF368" s="191" t="str">
        <f t="shared" si="343"/>
        <v/>
      </c>
      <c r="AG368" s="57" t="s">
        <v>0</v>
      </c>
      <c r="AH368" s="62" t="str">
        <f t="shared" si="344"/>
        <v/>
      </c>
      <c r="AI368" s="36" t="str">
        <f t="shared" si="345"/>
        <v/>
      </c>
      <c r="AJ368" s="86" t="str">
        <f t="shared" si="318"/>
        <v/>
      </c>
      <c r="AK368" s="36" t="str" cm="1">
        <f t="array" ref="AK368">IF(AJ368="",""&amp;AI368,IF(AJ368="NEMA",AI368,INDEX(klub_naziv,MATCH(INDEX(klubAlias_klubId,AJ368),klub_id,0))))</f>
        <v/>
      </c>
      <c r="AL368" s="36" t="str" cm="1">
        <f t="array" ref="AL368">IFERROR(INDEX(registarNatjecatelji,CG368,4),"")</f>
        <v/>
      </c>
      <c r="AM368" s="105" t="str">
        <f t="shared" si="346"/>
        <v/>
      </c>
      <c r="AN368" s="79" t="str">
        <f t="shared" si="347"/>
        <v/>
      </c>
      <c r="AO368" s="57" t="s">
        <v>0</v>
      </c>
      <c r="AP368" s="95" t="str">
        <f>IF(AJ368&lt;&gt;"NEMA","",IF(IFERROR(MATCH(AI368,AI$11:AI367,0),0)&lt;&gt;0,"",AI368))</f>
        <v/>
      </c>
      <c r="AQ368" s="57" t="s">
        <v>0</v>
      </c>
      <c r="AR368" s="149"/>
      <c r="AS368" s="57" t="s">
        <v>0</v>
      </c>
      <c r="AT368" s="62" t="str">
        <f t="shared" si="348"/>
        <v/>
      </c>
      <c r="AU368" s="36" t="str">
        <f>IF(AT368="","",MAX(AU$11:AU367)+1)</f>
        <v/>
      </c>
      <c r="AV368" s="36" t="str">
        <f t="shared" si="349"/>
        <v/>
      </c>
      <c r="AW368" s="36" t="str">
        <f t="shared" si="350"/>
        <v/>
      </c>
      <c r="AX368" s="36" t="str">
        <f>IF(AR368="","",MAX(AX$11:AX367)+1)</f>
        <v/>
      </c>
      <c r="AY368" s="103" t="str">
        <f t="shared" si="351"/>
        <v/>
      </c>
      <c r="AZ368" s="79" t="str">
        <f t="shared" si="352"/>
        <v/>
      </c>
      <c r="BA368" s="57" t="s">
        <v>0</v>
      </c>
      <c r="BB368" s="23" t="str">
        <f t="shared" si="353"/>
        <v/>
      </c>
      <c r="BC368" s="57" t="s">
        <v>0</v>
      </c>
      <c r="BD368" s="191" t="str">
        <f t="shared" si="354"/>
        <v/>
      </c>
      <c r="BE368" s="57" t="s">
        <v>0</v>
      </c>
      <c r="BF368" s="68" t="str">
        <f t="shared" si="355"/>
        <v/>
      </c>
      <c r="BG368" s="102" t="str">
        <f t="shared" si="356"/>
        <v/>
      </c>
      <c r="BH368" s="238" t="str">
        <f t="shared" si="357"/>
        <v/>
      </c>
      <c r="BI368" s="239" t="str">
        <f t="shared" si="319"/>
        <v/>
      </c>
      <c r="BJ368" s="57" t="s">
        <v>0</v>
      </c>
      <c r="BK368" s="62" t="str">
        <f t="shared" si="358"/>
        <v/>
      </c>
      <c r="BL368" s="36" t="str">
        <f t="shared" si="359"/>
        <v/>
      </c>
      <c r="BM368" s="86" t="str">
        <f t="shared" si="320"/>
        <v/>
      </c>
      <c r="BN368" s="86" t="str">
        <f t="shared" si="321"/>
        <v/>
      </c>
      <c r="BO368" s="36" t="str">
        <f t="shared" si="322"/>
        <v/>
      </c>
      <c r="BP368" s="79" t="str">
        <f t="shared" si="323"/>
        <v/>
      </c>
      <c r="BQ368" s="57" t="s">
        <v>0</v>
      </c>
      <c r="BR368" s="95" t="str">
        <f t="shared" si="324"/>
        <v/>
      </c>
      <c r="BS368" s="57" t="s">
        <v>0</v>
      </c>
      <c r="BT368" s="23" t="str">
        <f>IF(OR(BB368&lt;&gt;"NEMA",BR368&lt;&gt;""),"","SELECT '"&amp;BA368&amp;"',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8" s="57" t="s">
        <v>0</v>
      </c>
      <c r="BV368" s="172"/>
      <c r="BW368" s="172"/>
      <c r="BX368" s="172"/>
      <c r="BY368" s="57" t="s">
        <v>0</v>
      </c>
      <c r="BZ368" s="62" t="str">
        <f t="shared" si="325"/>
        <v/>
      </c>
      <c r="CA368" s="63" t="str">
        <f t="shared" si="360"/>
        <v/>
      </c>
      <c r="CB368" s="57" t="s">
        <v>0</v>
      </c>
      <c r="CC368" s="62" t="str">
        <f t="shared" si="326"/>
        <v/>
      </c>
      <c r="CD368" s="63" t="str">
        <f t="shared" si="361"/>
        <v/>
      </c>
      <c r="CE368" s="57" t="s">
        <v>0</v>
      </c>
      <c r="CF368" s="62" t="str">
        <f t="shared" si="327"/>
        <v/>
      </c>
      <c r="CG368" s="63" t="str">
        <f t="shared" si="362"/>
        <v/>
      </c>
      <c r="CH368" s="57" t="s">
        <v>0</v>
      </c>
      <c r="CI368" s="68" t="str">
        <f t="shared" si="363"/>
        <v/>
      </c>
      <c r="CJ368" s="86" t="str" cm="1">
        <f t="array" ref="CJ368">IF(CI368="","",INDEX(imePrezime_id,CI368,0))</f>
        <v/>
      </c>
      <c r="CK368" s="63" t="str">
        <f t="shared" si="328"/>
        <v/>
      </c>
      <c r="CL368" s="57" t="s">
        <v>0</v>
      </c>
      <c r="CM368" s="23" t="str">
        <f t="shared" si="329"/>
        <v/>
      </c>
      <c r="CN368" s="57" t="s">
        <v>0</v>
      </c>
      <c r="CO368" s="149"/>
      <c r="CP368" s="57" t="s">
        <v>0</v>
      </c>
      <c r="CQ368" s="62" t="str">
        <f t="shared" si="330"/>
        <v/>
      </c>
      <c r="CR368" s="86" t="str">
        <f>IF(CO368="","",MAX(CR$11:CR367)+1)</f>
        <v/>
      </c>
      <c r="CS368" s="63" t="str">
        <f t="shared" si="331"/>
        <v/>
      </c>
      <c r="CT368" s="57" t="s">
        <v>0</v>
      </c>
      <c r="CU368" s="23" t="str">
        <f t="shared" si="364"/>
        <v/>
      </c>
      <c r="CV368" s="57" t="s">
        <v>0</v>
      </c>
      <c r="CW368" s="72" t="str">
        <f>IF(AND(CG368="NEMA",CK368=""),MAX(CW$11:CW367)+1,"")</f>
        <v/>
      </c>
      <c r="CX368" t="s">
        <v>0</v>
      </c>
      <c r="CY368" s="152" t="str">
        <f t="shared" si="332"/>
        <v/>
      </c>
      <c r="CZ368" t="s">
        <v>0</v>
      </c>
      <c r="DA368" s="62" t="str">
        <f t="shared" si="333"/>
        <v/>
      </c>
      <c r="DB368" s="79" t="str">
        <f t="shared" si="334"/>
        <v/>
      </c>
      <c r="DC368" t="s">
        <v>0</v>
      </c>
      <c r="DD368" s="23" t="str">
        <f t="shared" si="365"/>
        <v/>
      </c>
      <c r="DE368" s="57" t="s">
        <v>0</v>
      </c>
      <c r="DF368" s="95" t="str">
        <f t="shared" si="335"/>
        <v/>
      </c>
      <c r="DG368" s="57" t="s">
        <v>0</v>
      </c>
      <c r="DH368" s="68" t="str">
        <f>IF(BZ368="","",MAX(DH$11:DH367)+1)</f>
        <v/>
      </c>
      <c r="DI368" s="86" t="str">
        <f t="shared" si="336"/>
        <v/>
      </c>
      <c r="DJ368" s="86" t="str">
        <f t="shared" si="366"/>
        <v/>
      </c>
      <c r="DK368" s="86" t="str">
        <f t="shared" si="337"/>
        <v/>
      </c>
      <c r="DL368" s="86" t="str">
        <f t="shared" si="338"/>
        <v/>
      </c>
      <c r="DM368" s="86" t="str">
        <f t="shared" si="339"/>
        <v/>
      </c>
      <c r="DN368" s="86" t="str">
        <f t="shared" si="367"/>
        <v/>
      </c>
      <c r="DO368" s="86"/>
      <c r="DP368" s="86"/>
      <c r="DQ368" s="86"/>
      <c r="DR368" s="63" t="e">
        <f>IF(#REF!="","",#REF!)</f>
        <v>#REF!</v>
      </c>
      <c r="DS368" s="57" t="s">
        <v>0</v>
      </c>
    </row>
    <row r="369" spans="1:123" x14ac:dyDescent="0.25">
      <c r="A369" t="s">
        <v>0</v>
      </c>
      <c r="B369" s="62" t="str">
        <f>IF(csv!E360="","",csv!S360)</f>
        <v/>
      </c>
      <c r="C369" s="36" t="s">
        <v>0</v>
      </c>
      <c r="D369" s="36" t="str">
        <f>IF(csv!E360="","",csv!E360)</f>
        <v/>
      </c>
      <c r="E369" s="36" t="str">
        <f>IF(csv!D360="","",csv!D360)</f>
        <v/>
      </c>
      <c r="F369" s="36" t="s">
        <v>0</v>
      </c>
      <c r="G369" s="86" t="str">
        <f>IF(csv!L360="","",csv!L360)</f>
        <v/>
      </c>
      <c r="H369" s="86" t="str">
        <f>IF(csv!M360="","",csv!M360)</f>
        <v/>
      </c>
      <c r="I369" s="36" t="s">
        <v>0</v>
      </c>
      <c r="J369" s="36" t="str">
        <f>IF(csv!O360="","",csv!O360)</f>
        <v/>
      </c>
      <c r="K369" s="36" t="str">
        <f>IF(csv!P360="","",csv!P360)</f>
        <v/>
      </c>
      <c r="L369" s="36" t="s">
        <v>0</v>
      </c>
      <c r="M369" s="79" t="str">
        <f>IF(csv!Q360="","",csv!Q360)</f>
        <v/>
      </c>
      <c r="N369" s="57" t="s">
        <v>0</v>
      </c>
      <c r="O369" s="62" t="str">
        <f>IF(csv!E360="","",csv!S360)</f>
        <v/>
      </c>
      <c r="P369" s="86" t="str">
        <f>IF(O369="","",IF(COUNTIF(O$11:O368,O369)=0,P368+1,P368))</f>
        <v/>
      </c>
      <c r="Q369" s="102" t="str">
        <f t="shared" si="314"/>
        <v/>
      </c>
      <c r="R369" s="103" t="str" cm="1">
        <f t="array" ref="R369">IF(S369="","",INDEX(natjecanjeStaze_naziv,MATCH(S369,natjecanjeStaze_stazaId,0)))</f>
        <v/>
      </c>
      <c r="S369" s="63" t="str">
        <f t="shared" si="315"/>
        <v/>
      </c>
      <c r="T369" s="57" t="s">
        <v>0</v>
      </c>
      <c r="U369" s="191" t="str">
        <f t="shared" si="316"/>
        <v/>
      </c>
      <c r="V369" s="57" t="s">
        <v>0</v>
      </c>
      <c r="W369" s="62" t="str">
        <f t="shared" si="340"/>
        <v/>
      </c>
      <c r="X369" s="86" t="str">
        <f t="shared" si="317"/>
        <v/>
      </c>
      <c r="Y369" s="36" t="str">
        <f t="shared" si="341"/>
        <v/>
      </c>
      <c r="Z369" s="79" t="str">
        <f>IF(Y369="","",MAX(Z$11:Z368)+1)</f>
        <v/>
      </c>
      <c r="AA369" s="57" t="s">
        <v>0</v>
      </c>
      <c r="AB369" s="149"/>
      <c r="AC369" s="57" t="s">
        <v>0</v>
      </c>
      <c r="AD369" s="23" t="str">
        <f t="shared" si="342"/>
        <v/>
      </c>
      <c r="AE369" s="57" t="s">
        <v>0</v>
      </c>
      <c r="AF369" s="191" t="str">
        <f t="shared" si="343"/>
        <v/>
      </c>
      <c r="AG369" s="57" t="s">
        <v>0</v>
      </c>
      <c r="AH369" s="62" t="str">
        <f t="shared" si="344"/>
        <v/>
      </c>
      <c r="AI369" s="36" t="str">
        <f t="shared" si="345"/>
        <v/>
      </c>
      <c r="AJ369" s="86" t="str">
        <f t="shared" si="318"/>
        <v/>
      </c>
      <c r="AK369" s="36" t="str" cm="1">
        <f t="array" ref="AK369">IF(AJ369="",""&amp;AI369,IF(AJ369="NEMA",AI369,INDEX(klub_naziv,MATCH(INDEX(klubAlias_klubId,AJ369),klub_id,0))))</f>
        <v/>
      </c>
      <c r="AL369" s="36" t="str" cm="1">
        <f t="array" ref="AL369">IFERROR(INDEX(registarNatjecatelji,CG369,4),"")</f>
        <v/>
      </c>
      <c r="AM369" s="105" t="str">
        <f t="shared" si="346"/>
        <v/>
      </c>
      <c r="AN369" s="79" t="str">
        <f t="shared" si="347"/>
        <v/>
      </c>
      <c r="AO369" s="57" t="s">
        <v>0</v>
      </c>
      <c r="AP369" s="95" t="str">
        <f>IF(AJ369&lt;&gt;"NEMA","",IF(IFERROR(MATCH(AI369,AI$11:AI368,0),0)&lt;&gt;0,"",AI369))</f>
        <v/>
      </c>
      <c r="AQ369" s="57" t="s">
        <v>0</v>
      </c>
      <c r="AR369" s="149"/>
      <c r="AS369" s="57" t="s">
        <v>0</v>
      </c>
      <c r="AT369" s="62" t="str">
        <f t="shared" si="348"/>
        <v/>
      </c>
      <c r="AU369" s="36" t="str">
        <f>IF(AT369="","",MAX(AU$11:AU368)+1)</f>
        <v/>
      </c>
      <c r="AV369" s="36" t="str">
        <f t="shared" si="349"/>
        <v/>
      </c>
      <c r="AW369" s="36" t="str">
        <f t="shared" si="350"/>
        <v/>
      </c>
      <c r="AX369" s="36" t="str">
        <f>IF(AR369="","",MAX(AX$11:AX368)+1)</f>
        <v/>
      </c>
      <c r="AY369" s="103" t="str">
        <f t="shared" si="351"/>
        <v/>
      </c>
      <c r="AZ369" s="79" t="str">
        <f t="shared" si="352"/>
        <v/>
      </c>
      <c r="BA369" s="57" t="s">
        <v>0</v>
      </c>
      <c r="BB369" s="23" t="str">
        <f t="shared" si="353"/>
        <v/>
      </c>
      <c r="BC369" s="57" t="s">
        <v>0</v>
      </c>
      <c r="BD369" s="191" t="str">
        <f t="shared" si="354"/>
        <v/>
      </c>
      <c r="BE369" s="57" t="s">
        <v>0</v>
      </c>
      <c r="BF369" s="68" t="str">
        <f t="shared" si="355"/>
        <v/>
      </c>
      <c r="BG369" s="102" t="str">
        <f t="shared" si="356"/>
        <v/>
      </c>
      <c r="BH369" s="238" t="str">
        <f t="shared" si="357"/>
        <v/>
      </c>
      <c r="BI369" s="239" t="str">
        <f t="shared" si="319"/>
        <v/>
      </c>
      <c r="BJ369" s="57" t="s">
        <v>0</v>
      </c>
      <c r="BK369" s="62" t="str">
        <f t="shared" si="358"/>
        <v/>
      </c>
      <c r="BL369" s="36" t="str">
        <f t="shared" si="359"/>
        <v/>
      </c>
      <c r="BM369" s="86" t="str">
        <f t="shared" si="320"/>
        <v/>
      </c>
      <c r="BN369" s="86" t="str">
        <f t="shared" si="321"/>
        <v/>
      </c>
      <c r="BO369" s="36" t="str">
        <f t="shared" si="322"/>
        <v/>
      </c>
      <c r="BP369" s="79" t="str">
        <f t="shared" si="323"/>
        <v/>
      </c>
      <c r="BQ369" s="57" t="s">
        <v>0</v>
      </c>
      <c r="BR369" s="95" t="str">
        <f t="shared" si="324"/>
        <v/>
      </c>
      <c r="BS369" s="57" t="s">
        <v>0</v>
      </c>
      <c r="BT369" s="23" t="str">
        <f>IF(OR(BB369&lt;&gt;"NEMA",BR369&lt;&gt;""),"","SELECT '"&amp;BA369&amp;"',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69" s="57" t="s">
        <v>0</v>
      </c>
      <c r="BV369" s="172"/>
      <c r="BW369" s="172"/>
      <c r="BX369" s="172"/>
      <c r="BY369" s="57" t="s">
        <v>0</v>
      </c>
      <c r="BZ369" s="62" t="str">
        <f t="shared" si="325"/>
        <v/>
      </c>
      <c r="CA369" s="63" t="str">
        <f t="shared" si="360"/>
        <v/>
      </c>
      <c r="CB369" s="57" t="s">
        <v>0</v>
      </c>
      <c r="CC369" s="62" t="str">
        <f t="shared" si="326"/>
        <v/>
      </c>
      <c r="CD369" s="63" t="str">
        <f t="shared" si="361"/>
        <v/>
      </c>
      <c r="CE369" s="57" t="s">
        <v>0</v>
      </c>
      <c r="CF369" s="62" t="str">
        <f t="shared" si="327"/>
        <v/>
      </c>
      <c r="CG369" s="63" t="str">
        <f t="shared" si="362"/>
        <v/>
      </c>
      <c r="CH369" s="57" t="s">
        <v>0</v>
      </c>
      <c r="CI369" s="68" t="str">
        <f t="shared" si="363"/>
        <v/>
      </c>
      <c r="CJ369" s="86" t="str" cm="1">
        <f t="array" ref="CJ369">IF(CI369="","",INDEX(imePrezime_id,CI369,0))</f>
        <v/>
      </c>
      <c r="CK369" s="63" t="str">
        <f t="shared" si="328"/>
        <v/>
      </c>
      <c r="CL369" s="57" t="s">
        <v>0</v>
      </c>
      <c r="CM369" s="23" t="str">
        <f t="shared" si="329"/>
        <v/>
      </c>
      <c r="CN369" s="57" t="s">
        <v>0</v>
      </c>
      <c r="CO369" s="149"/>
      <c r="CP369" s="57" t="s">
        <v>0</v>
      </c>
      <c r="CQ369" s="62" t="str">
        <f t="shared" si="330"/>
        <v/>
      </c>
      <c r="CR369" s="86" t="str">
        <f>IF(CO369="","",MAX(CR$11:CR368)+1)</f>
        <v/>
      </c>
      <c r="CS369" s="63" t="str">
        <f t="shared" si="331"/>
        <v/>
      </c>
      <c r="CT369" s="57" t="s">
        <v>0</v>
      </c>
      <c r="CU369" s="23" t="str">
        <f t="shared" si="364"/>
        <v/>
      </c>
      <c r="CV369" s="57" t="s">
        <v>0</v>
      </c>
      <c r="CW369" s="72" t="str">
        <f>IF(AND(CG369="NEMA",CK369=""),MAX(CW$11:CW368)+1,"")</f>
        <v/>
      </c>
      <c r="CX369" t="s">
        <v>0</v>
      </c>
      <c r="CY369" s="152" t="str">
        <f t="shared" si="332"/>
        <v/>
      </c>
      <c r="CZ369" t="s">
        <v>0</v>
      </c>
      <c r="DA369" s="62" t="str">
        <f t="shared" si="333"/>
        <v/>
      </c>
      <c r="DB369" s="79" t="str">
        <f t="shared" si="334"/>
        <v/>
      </c>
      <c r="DC369" t="s">
        <v>0</v>
      </c>
      <c r="DD369" s="23" t="str">
        <f t="shared" si="365"/>
        <v/>
      </c>
      <c r="DE369" s="57" t="s">
        <v>0</v>
      </c>
      <c r="DF369" s="95" t="str">
        <f t="shared" si="335"/>
        <v/>
      </c>
      <c r="DG369" s="57" t="s">
        <v>0</v>
      </c>
      <c r="DH369" s="68" t="str">
        <f>IF(BZ369="","",MAX(DH$11:DH368)+1)</f>
        <v/>
      </c>
      <c r="DI369" s="86" t="str">
        <f t="shared" si="336"/>
        <v/>
      </c>
      <c r="DJ369" s="86" t="str">
        <f t="shared" si="366"/>
        <v/>
      </c>
      <c r="DK369" s="86" t="str">
        <f t="shared" si="337"/>
        <v/>
      </c>
      <c r="DL369" s="86" t="str">
        <f t="shared" si="338"/>
        <v/>
      </c>
      <c r="DM369" s="86" t="str">
        <f t="shared" si="339"/>
        <v/>
      </c>
      <c r="DN369" s="86" t="str">
        <f t="shared" si="367"/>
        <v/>
      </c>
      <c r="DO369" s="86"/>
      <c r="DP369" s="86"/>
      <c r="DQ369" s="86"/>
      <c r="DR369" s="63" t="e">
        <f>IF(#REF!="","",#REF!)</f>
        <v>#REF!</v>
      </c>
      <c r="DS369" s="57" t="s">
        <v>0</v>
      </c>
    </row>
    <row r="370" spans="1:123" x14ac:dyDescent="0.25">
      <c r="A370" t="s">
        <v>0</v>
      </c>
      <c r="B370" s="62" t="str">
        <f>IF(csv!E361="","",csv!S361)</f>
        <v/>
      </c>
      <c r="C370" s="36" t="s">
        <v>0</v>
      </c>
      <c r="D370" s="36" t="str">
        <f>IF(csv!E361="","",csv!E361)</f>
        <v/>
      </c>
      <c r="E370" s="36" t="str">
        <f>IF(csv!D361="","",csv!D361)</f>
        <v/>
      </c>
      <c r="F370" s="36" t="s">
        <v>0</v>
      </c>
      <c r="G370" s="86" t="str">
        <f>IF(csv!L361="","",csv!L361)</f>
        <v/>
      </c>
      <c r="H370" s="86" t="str">
        <f>IF(csv!M361="","",csv!M361)</f>
        <v/>
      </c>
      <c r="I370" s="36" t="s">
        <v>0</v>
      </c>
      <c r="J370" s="36" t="str">
        <f>IF(csv!O361="","",csv!O361)</f>
        <v/>
      </c>
      <c r="K370" s="36" t="str">
        <f>IF(csv!P361="","",csv!P361)</f>
        <v/>
      </c>
      <c r="L370" s="36" t="s">
        <v>0</v>
      </c>
      <c r="M370" s="79" t="str">
        <f>IF(csv!Q361="","",csv!Q361)</f>
        <v/>
      </c>
      <c r="N370" s="57" t="s">
        <v>0</v>
      </c>
      <c r="O370" s="62" t="str">
        <f>IF(csv!E361="","",csv!S361)</f>
        <v/>
      </c>
      <c r="P370" s="86" t="str">
        <f>IF(O370="","",IF(COUNTIF(O$11:O369,O370)=0,P369+1,P369))</f>
        <v/>
      </c>
      <c r="Q370" s="102" t="str">
        <f t="shared" si="314"/>
        <v/>
      </c>
      <c r="R370" s="103" t="str" cm="1">
        <f t="array" ref="R370">IF(S370="","",INDEX(natjecanjeStaze_naziv,MATCH(S370,natjecanjeStaze_stazaId,0)))</f>
        <v/>
      </c>
      <c r="S370" s="63" t="str">
        <f t="shared" si="315"/>
        <v/>
      </c>
      <c r="T370" s="57" t="s">
        <v>0</v>
      </c>
      <c r="U370" s="191" t="str">
        <f t="shared" si="316"/>
        <v/>
      </c>
      <c r="V370" s="57" t="s">
        <v>0</v>
      </c>
      <c r="W370" s="62" t="str">
        <f t="shared" si="340"/>
        <v/>
      </c>
      <c r="X370" s="86" t="str">
        <f t="shared" si="317"/>
        <v/>
      </c>
      <c r="Y370" s="36" t="str">
        <f t="shared" si="341"/>
        <v/>
      </c>
      <c r="Z370" s="79" t="str">
        <f>IF(Y370="","",MAX(Z$11:Z369)+1)</f>
        <v/>
      </c>
      <c r="AA370" s="57" t="s">
        <v>0</v>
      </c>
      <c r="AB370" s="149"/>
      <c r="AC370" s="57" t="s">
        <v>0</v>
      </c>
      <c r="AD370" s="23" t="str">
        <f t="shared" si="342"/>
        <v/>
      </c>
      <c r="AE370" s="57" t="s">
        <v>0</v>
      </c>
      <c r="AF370" s="191" t="str">
        <f t="shared" si="343"/>
        <v/>
      </c>
      <c r="AG370" s="57" t="s">
        <v>0</v>
      </c>
      <c r="AH370" s="62" t="str">
        <f t="shared" si="344"/>
        <v/>
      </c>
      <c r="AI370" s="36" t="str">
        <f t="shared" si="345"/>
        <v/>
      </c>
      <c r="AJ370" s="86" t="str">
        <f t="shared" si="318"/>
        <v/>
      </c>
      <c r="AK370" s="36" t="str" cm="1">
        <f t="array" ref="AK370">IF(AJ370="",""&amp;AI370,IF(AJ370="NEMA",AI370,INDEX(klub_naziv,MATCH(INDEX(klubAlias_klubId,AJ370),klub_id,0))))</f>
        <v/>
      </c>
      <c r="AL370" s="36" t="str" cm="1">
        <f t="array" ref="AL370">IFERROR(INDEX(registarNatjecatelji,CG370,4),"")</f>
        <v/>
      </c>
      <c r="AM370" s="105" t="str">
        <f t="shared" si="346"/>
        <v/>
      </c>
      <c r="AN370" s="79" t="str">
        <f t="shared" si="347"/>
        <v/>
      </c>
      <c r="AO370" s="57" t="s">
        <v>0</v>
      </c>
      <c r="AP370" s="95" t="str">
        <f>IF(AJ370&lt;&gt;"NEMA","",IF(IFERROR(MATCH(AI370,AI$11:AI369,0),0)&lt;&gt;0,"",AI370))</f>
        <v/>
      </c>
      <c r="AQ370" s="57" t="s">
        <v>0</v>
      </c>
      <c r="AR370" s="149"/>
      <c r="AS370" s="57" t="s">
        <v>0</v>
      </c>
      <c r="AT370" s="62" t="str">
        <f t="shared" si="348"/>
        <v/>
      </c>
      <c r="AU370" s="36" t="str">
        <f>IF(AT370="","",MAX(AU$11:AU369)+1)</f>
        <v/>
      </c>
      <c r="AV370" s="36" t="str">
        <f t="shared" si="349"/>
        <v/>
      </c>
      <c r="AW370" s="36" t="str">
        <f t="shared" si="350"/>
        <v/>
      </c>
      <c r="AX370" s="36" t="str">
        <f>IF(AR370="","",MAX(AX$11:AX369)+1)</f>
        <v/>
      </c>
      <c r="AY370" s="103" t="str">
        <f t="shared" si="351"/>
        <v/>
      </c>
      <c r="AZ370" s="79" t="str">
        <f t="shared" si="352"/>
        <v/>
      </c>
      <c r="BA370" s="57" t="s">
        <v>0</v>
      </c>
      <c r="BB370" s="23" t="str">
        <f t="shared" si="353"/>
        <v/>
      </c>
      <c r="BC370" s="57" t="s">
        <v>0</v>
      </c>
      <c r="BD370" s="191" t="str">
        <f t="shared" si="354"/>
        <v/>
      </c>
      <c r="BE370" s="57" t="s">
        <v>0</v>
      </c>
      <c r="BF370" s="68" t="str">
        <f t="shared" si="355"/>
        <v/>
      </c>
      <c r="BG370" s="102" t="str">
        <f t="shared" si="356"/>
        <v/>
      </c>
      <c r="BH370" s="238" t="str">
        <f t="shared" si="357"/>
        <v/>
      </c>
      <c r="BI370" s="239" t="str">
        <f t="shared" si="319"/>
        <v/>
      </c>
      <c r="BJ370" s="57" t="s">
        <v>0</v>
      </c>
      <c r="BK370" s="62" t="str">
        <f t="shared" si="358"/>
        <v/>
      </c>
      <c r="BL370" s="36" t="str">
        <f t="shared" si="359"/>
        <v/>
      </c>
      <c r="BM370" s="86" t="str">
        <f t="shared" si="320"/>
        <v/>
      </c>
      <c r="BN370" s="86" t="str">
        <f t="shared" si="321"/>
        <v/>
      </c>
      <c r="BO370" s="36" t="str">
        <f t="shared" si="322"/>
        <v/>
      </c>
      <c r="BP370" s="79" t="str">
        <f t="shared" si="323"/>
        <v/>
      </c>
      <c r="BQ370" s="57" t="s">
        <v>0</v>
      </c>
      <c r="BR370" s="95" t="str">
        <f t="shared" si="324"/>
        <v/>
      </c>
      <c r="BS370" s="57" t="s">
        <v>0</v>
      </c>
      <c r="BT370" s="23" t="str">
        <f>IF(OR(BB370&lt;&gt;"NEMA",BR370&lt;&gt;""),"","SELECT '"&amp;BA370&amp;"',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0" s="57" t="s">
        <v>0</v>
      </c>
      <c r="BV370" s="172"/>
      <c r="BW370" s="172"/>
      <c r="BX370" s="172"/>
      <c r="BY370" s="57" t="s">
        <v>0</v>
      </c>
      <c r="BZ370" s="62" t="str">
        <f t="shared" si="325"/>
        <v/>
      </c>
      <c r="CA370" s="63" t="str">
        <f t="shared" si="360"/>
        <v/>
      </c>
      <c r="CB370" s="57" t="s">
        <v>0</v>
      </c>
      <c r="CC370" s="62" t="str">
        <f t="shared" si="326"/>
        <v/>
      </c>
      <c r="CD370" s="63" t="str">
        <f t="shared" si="361"/>
        <v/>
      </c>
      <c r="CE370" s="57" t="s">
        <v>0</v>
      </c>
      <c r="CF370" s="62" t="str">
        <f t="shared" si="327"/>
        <v/>
      </c>
      <c r="CG370" s="63" t="str">
        <f t="shared" si="362"/>
        <v/>
      </c>
      <c r="CH370" s="57" t="s">
        <v>0</v>
      </c>
      <c r="CI370" s="68" t="str">
        <f t="shared" si="363"/>
        <v/>
      </c>
      <c r="CJ370" s="86" t="str" cm="1">
        <f t="array" ref="CJ370">IF(CI370="","",INDEX(imePrezime_id,CI370,0))</f>
        <v/>
      </c>
      <c r="CK370" s="63" t="str">
        <f t="shared" si="328"/>
        <v/>
      </c>
      <c r="CL370" s="57" t="s">
        <v>0</v>
      </c>
      <c r="CM370" s="23" t="str">
        <f t="shared" si="329"/>
        <v/>
      </c>
      <c r="CN370" s="57" t="s">
        <v>0</v>
      </c>
      <c r="CO370" s="149"/>
      <c r="CP370" s="57" t="s">
        <v>0</v>
      </c>
      <c r="CQ370" s="62" t="str">
        <f t="shared" si="330"/>
        <v/>
      </c>
      <c r="CR370" s="86" t="str">
        <f>IF(CO370="","",MAX(CR$11:CR369)+1)</f>
        <v/>
      </c>
      <c r="CS370" s="63" t="str">
        <f t="shared" si="331"/>
        <v/>
      </c>
      <c r="CT370" s="57" t="s">
        <v>0</v>
      </c>
      <c r="CU370" s="23" t="str">
        <f t="shared" si="364"/>
        <v/>
      </c>
      <c r="CV370" s="57" t="s">
        <v>0</v>
      </c>
      <c r="CW370" s="72" t="str">
        <f>IF(AND(CG370="NEMA",CK370=""),MAX(CW$11:CW369)+1,"")</f>
        <v/>
      </c>
      <c r="CX370" t="s">
        <v>0</v>
      </c>
      <c r="CY370" s="152" t="str">
        <f t="shared" si="332"/>
        <v/>
      </c>
      <c r="CZ370" t="s">
        <v>0</v>
      </c>
      <c r="DA370" s="62" t="str">
        <f t="shared" si="333"/>
        <v/>
      </c>
      <c r="DB370" s="79" t="str">
        <f t="shared" si="334"/>
        <v/>
      </c>
      <c r="DC370" t="s">
        <v>0</v>
      </c>
      <c r="DD370" s="23" t="str">
        <f t="shared" si="365"/>
        <v/>
      </c>
      <c r="DE370" s="57" t="s">
        <v>0</v>
      </c>
      <c r="DF370" s="95" t="str">
        <f t="shared" si="335"/>
        <v/>
      </c>
      <c r="DG370" s="57" t="s">
        <v>0</v>
      </c>
      <c r="DH370" s="68" t="str">
        <f>IF(BZ370="","",MAX(DH$11:DH369)+1)</f>
        <v/>
      </c>
      <c r="DI370" s="86" t="str">
        <f t="shared" si="336"/>
        <v/>
      </c>
      <c r="DJ370" s="86" t="str">
        <f t="shared" si="366"/>
        <v/>
      </c>
      <c r="DK370" s="86" t="str">
        <f t="shared" si="337"/>
        <v/>
      </c>
      <c r="DL370" s="86" t="str">
        <f t="shared" si="338"/>
        <v/>
      </c>
      <c r="DM370" s="86" t="str">
        <f t="shared" si="339"/>
        <v/>
      </c>
      <c r="DN370" s="86" t="str">
        <f t="shared" si="367"/>
        <v/>
      </c>
      <c r="DO370" s="86"/>
      <c r="DP370" s="86"/>
      <c r="DQ370" s="86"/>
      <c r="DR370" s="63" t="e">
        <f>IF(#REF!="","",#REF!)</f>
        <v>#REF!</v>
      </c>
      <c r="DS370" s="57" t="s">
        <v>0</v>
      </c>
    </row>
    <row r="371" spans="1:123" x14ac:dyDescent="0.25">
      <c r="A371" t="s">
        <v>0</v>
      </c>
      <c r="B371" s="62" t="str">
        <f>IF(csv!E362="","",csv!S362)</f>
        <v/>
      </c>
      <c r="C371" s="36" t="s">
        <v>0</v>
      </c>
      <c r="D371" s="36" t="str">
        <f>IF(csv!E362="","",csv!E362)</f>
        <v/>
      </c>
      <c r="E371" s="36" t="str">
        <f>IF(csv!D362="","",csv!D362)</f>
        <v/>
      </c>
      <c r="F371" s="36" t="s">
        <v>0</v>
      </c>
      <c r="G371" s="86" t="str">
        <f>IF(csv!L362="","",csv!L362)</f>
        <v/>
      </c>
      <c r="H371" s="86" t="str">
        <f>IF(csv!M362="","",csv!M362)</f>
        <v/>
      </c>
      <c r="I371" s="36" t="s">
        <v>0</v>
      </c>
      <c r="J371" s="36" t="str">
        <f>IF(csv!O362="","",csv!O362)</f>
        <v/>
      </c>
      <c r="K371" s="36" t="str">
        <f>IF(csv!P362="","",csv!P362)</f>
        <v/>
      </c>
      <c r="L371" s="36" t="s">
        <v>0</v>
      </c>
      <c r="M371" s="79" t="str">
        <f>IF(csv!Q362="","",csv!Q362)</f>
        <v/>
      </c>
      <c r="N371" s="57" t="s">
        <v>0</v>
      </c>
      <c r="O371" s="62" t="str">
        <f>IF(csv!E362="","",csv!S362)</f>
        <v/>
      </c>
      <c r="P371" s="86" t="str">
        <f>IF(O371="","",IF(COUNTIF(O$11:O370,O371)=0,P370+1,P370))</f>
        <v/>
      </c>
      <c r="Q371" s="102" t="str">
        <f t="shared" si="314"/>
        <v/>
      </c>
      <c r="R371" s="103" t="str" cm="1">
        <f t="array" ref="R371">IF(S371="","",INDEX(natjecanjeStaze_naziv,MATCH(S371,natjecanjeStaze_stazaId,0)))</f>
        <v/>
      </c>
      <c r="S371" s="63" t="str">
        <f t="shared" si="315"/>
        <v/>
      </c>
      <c r="T371" s="57" t="s">
        <v>0</v>
      </c>
      <c r="U371" s="191" t="str">
        <f t="shared" si="316"/>
        <v/>
      </c>
      <c r="V371" s="57" t="s">
        <v>0</v>
      </c>
      <c r="W371" s="62" t="str">
        <f t="shared" si="340"/>
        <v/>
      </c>
      <c r="X371" s="86" t="str">
        <f t="shared" si="317"/>
        <v/>
      </c>
      <c r="Y371" s="36" t="str">
        <f t="shared" si="341"/>
        <v/>
      </c>
      <c r="Z371" s="79" t="str">
        <f>IF(Y371="","",MAX(Z$11:Z370)+1)</f>
        <v/>
      </c>
      <c r="AA371" s="57" t="s">
        <v>0</v>
      </c>
      <c r="AB371" s="149"/>
      <c r="AC371" s="57" t="s">
        <v>0</v>
      </c>
      <c r="AD371" s="23" t="str">
        <f t="shared" si="342"/>
        <v/>
      </c>
      <c r="AE371" s="57" t="s">
        <v>0</v>
      </c>
      <c r="AF371" s="191" t="str">
        <f t="shared" si="343"/>
        <v/>
      </c>
      <c r="AG371" s="57" t="s">
        <v>0</v>
      </c>
      <c r="AH371" s="62" t="str">
        <f t="shared" si="344"/>
        <v/>
      </c>
      <c r="AI371" s="36" t="str">
        <f t="shared" si="345"/>
        <v/>
      </c>
      <c r="AJ371" s="86" t="str">
        <f t="shared" si="318"/>
        <v/>
      </c>
      <c r="AK371" s="36" t="str" cm="1">
        <f t="array" ref="AK371">IF(AJ371="",""&amp;AI371,IF(AJ371="NEMA",AI371,INDEX(klub_naziv,MATCH(INDEX(klubAlias_klubId,AJ371),klub_id,0))))</f>
        <v/>
      </c>
      <c r="AL371" s="36" t="str" cm="1">
        <f t="array" ref="AL371">IFERROR(INDEX(registarNatjecatelji,CG371,4),"")</f>
        <v/>
      </c>
      <c r="AM371" s="105" t="str">
        <f t="shared" si="346"/>
        <v/>
      </c>
      <c r="AN371" s="79" t="str">
        <f t="shared" si="347"/>
        <v/>
      </c>
      <c r="AO371" s="57" t="s">
        <v>0</v>
      </c>
      <c r="AP371" s="95" t="str">
        <f>IF(AJ371&lt;&gt;"NEMA","",IF(IFERROR(MATCH(AI371,AI$11:AI370,0),0)&lt;&gt;0,"",AI371))</f>
        <v/>
      </c>
      <c r="AQ371" s="57" t="s">
        <v>0</v>
      </c>
      <c r="AR371" s="149"/>
      <c r="AS371" s="57" t="s">
        <v>0</v>
      </c>
      <c r="AT371" s="62" t="str">
        <f t="shared" si="348"/>
        <v/>
      </c>
      <c r="AU371" s="36" t="str">
        <f>IF(AT371="","",MAX(AU$11:AU370)+1)</f>
        <v/>
      </c>
      <c r="AV371" s="36" t="str">
        <f t="shared" si="349"/>
        <v/>
      </c>
      <c r="AW371" s="36" t="str">
        <f t="shared" si="350"/>
        <v/>
      </c>
      <c r="AX371" s="36" t="str">
        <f>IF(AR371="","",MAX(AX$11:AX370)+1)</f>
        <v/>
      </c>
      <c r="AY371" s="103" t="str">
        <f t="shared" si="351"/>
        <v/>
      </c>
      <c r="AZ371" s="79" t="str">
        <f t="shared" si="352"/>
        <v/>
      </c>
      <c r="BA371" s="57" t="s">
        <v>0</v>
      </c>
      <c r="BB371" s="23" t="str">
        <f t="shared" si="353"/>
        <v/>
      </c>
      <c r="BC371" s="57" t="s">
        <v>0</v>
      </c>
      <c r="BD371" s="191" t="str">
        <f t="shared" si="354"/>
        <v/>
      </c>
      <c r="BE371" s="57" t="s">
        <v>0</v>
      </c>
      <c r="BF371" s="68" t="str">
        <f t="shared" si="355"/>
        <v/>
      </c>
      <c r="BG371" s="102" t="str">
        <f t="shared" si="356"/>
        <v/>
      </c>
      <c r="BH371" s="238" t="str">
        <f t="shared" si="357"/>
        <v/>
      </c>
      <c r="BI371" s="239" t="str">
        <f t="shared" si="319"/>
        <v/>
      </c>
      <c r="BJ371" s="57" t="s">
        <v>0</v>
      </c>
      <c r="BK371" s="62" t="str">
        <f t="shared" si="358"/>
        <v/>
      </c>
      <c r="BL371" s="36" t="str">
        <f t="shared" si="359"/>
        <v/>
      </c>
      <c r="BM371" s="86" t="str">
        <f t="shared" si="320"/>
        <v/>
      </c>
      <c r="BN371" s="86" t="str">
        <f t="shared" si="321"/>
        <v/>
      </c>
      <c r="BO371" s="36" t="str">
        <f t="shared" si="322"/>
        <v/>
      </c>
      <c r="BP371" s="79" t="str">
        <f t="shared" si="323"/>
        <v/>
      </c>
      <c r="BQ371" s="57" t="s">
        <v>0</v>
      </c>
      <c r="BR371" s="95" t="str">
        <f t="shared" si="324"/>
        <v/>
      </c>
      <c r="BS371" s="57" t="s">
        <v>0</v>
      </c>
      <c r="BT371" s="23" t="str">
        <f>IF(OR(BB371&lt;&gt;"NEMA",BR371&lt;&gt;""),"","SELECT '"&amp;BA371&amp;"',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1" s="57" t="s">
        <v>0</v>
      </c>
      <c r="BV371" s="172"/>
      <c r="BW371" s="172"/>
      <c r="BX371" s="172"/>
      <c r="BY371" s="57" t="s">
        <v>0</v>
      </c>
      <c r="BZ371" s="62" t="str">
        <f t="shared" si="325"/>
        <v/>
      </c>
      <c r="CA371" s="63" t="str">
        <f t="shared" si="360"/>
        <v/>
      </c>
      <c r="CB371" s="57" t="s">
        <v>0</v>
      </c>
      <c r="CC371" s="62" t="str">
        <f t="shared" si="326"/>
        <v/>
      </c>
      <c r="CD371" s="63" t="str">
        <f t="shared" si="361"/>
        <v/>
      </c>
      <c r="CE371" s="57" t="s">
        <v>0</v>
      </c>
      <c r="CF371" s="62" t="str">
        <f t="shared" si="327"/>
        <v/>
      </c>
      <c r="CG371" s="63" t="str">
        <f t="shared" si="362"/>
        <v/>
      </c>
      <c r="CH371" s="57" t="s">
        <v>0</v>
      </c>
      <c r="CI371" s="68" t="str">
        <f t="shared" si="363"/>
        <v/>
      </c>
      <c r="CJ371" s="86" t="str" cm="1">
        <f t="array" ref="CJ371">IF(CI371="","",INDEX(imePrezime_id,CI371,0))</f>
        <v/>
      </c>
      <c r="CK371" s="63" t="str">
        <f t="shared" si="328"/>
        <v/>
      </c>
      <c r="CL371" s="57" t="s">
        <v>0</v>
      </c>
      <c r="CM371" s="23" t="str">
        <f t="shared" si="329"/>
        <v/>
      </c>
      <c r="CN371" s="57" t="s">
        <v>0</v>
      </c>
      <c r="CO371" s="149"/>
      <c r="CP371" s="57" t="s">
        <v>0</v>
      </c>
      <c r="CQ371" s="62" t="str">
        <f t="shared" si="330"/>
        <v/>
      </c>
      <c r="CR371" s="86" t="str">
        <f>IF(CO371="","",MAX(CR$11:CR370)+1)</f>
        <v/>
      </c>
      <c r="CS371" s="63" t="str">
        <f t="shared" si="331"/>
        <v/>
      </c>
      <c r="CT371" s="57" t="s">
        <v>0</v>
      </c>
      <c r="CU371" s="23" t="str">
        <f t="shared" si="364"/>
        <v/>
      </c>
      <c r="CV371" s="57" t="s">
        <v>0</v>
      </c>
      <c r="CW371" s="72" t="str">
        <f>IF(AND(CG371="NEMA",CK371=""),MAX(CW$11:CW370)+1,"")</f>
        <v/>
      </c>
      <c r="CX371" t="s">
        <v>0</v>
      </c>
      <c r="CY371" s="152" t="str">
        <f t="shared" si="332"/>
        <v/>
      </c>
      <c r="CZ371" t="s">
        <v>0</v>
      </c>
      <c r="DA371" s="62" t="str">
        <f t="shared" si="333"/>
        <v/>
      </c>
      <c r="DB371" s="79" t="str">
        <f t="shared" si="334"/>
        <v/>
      </c>
      <c r="DC371" t="s">
        <v>0</v>
      </c>
      <c r="DD371" s="23" t="str">
        <f t="shared" si="365"/>
        <v/>
      </c>
      <c r="DE371" s="57" t="s">
        <v>0</v>
      </c>
      <c r="DF371" s="95" t="str">
        <f t="shared" si="335"/>
        <v/>
      </c>
      <c r="DG371" s="57" t="s">
        <v>0</v>
      </c>
      <c r="DH371" s="68" t="str">
        <f>IF(BZ371="","",MAX(DH$11:DH370)+1)</f>
        <v/>
      </c>
      <c r="DI371" s="86" t="str">
        <f t="shared" si="336"/>
        <v/>
      </c>
      <c r="DJ371" s="86" t="str">
        <f t="shared" si="366"/>
        <v/>
      </c>
      <c r="DK371" s="86" t="str">
        <f t="shared" si="337"/>
        <v/>
      </c>
      <c r="DL371" s="86" t="str">
        <f t="shared" si="338"/>
        <v/>
      </c>
      <c r="DM371" s="86" t="str">
        <f t="shared" si="339"/>
        <v/>
      </c>
      <c r="DN371" s="86" t="str">
        <f t="shared" si="367"/>
        <v/>
      </c>
      <c r="DO371" s="86"/>
      <c r="DP371" s="86"/>
      <c r="DQ371" s="86"/>
      <c r="DR371" s="63" t="e">
        <f>IF(#REF!="","",#REF!)</f>
        <v>#REF!</v>
      </c>
      <c r="DS371" s="57" t="s">
        <v>0</v>
      </c>
    </row>
    <row r="372" spans="1:123" x14ac:dyDescent="0.25">
      <c r="A372" t="s">
        <v>0</v>
      </c>
      <c r="B372" s="62" t="str">
        <f>IF(csv!E363="","",csv!S363)</f>
        <v/>
      </c>
      <c r="C372" s="36" t="s">
        <v>0</v>
      </c>
      <c r="D372" s="36" t="str">
        <f>IF(csv!E363="","",csv!E363)</f>
        <v/>
      </c>
      <c r="E372" s="36" t="str">
        <f>IF(csv!D363="","",csv!D363)</f>
        <v/>
      </c>
      <c r="F372" s="36" t="s">
        <v>0</v>
      </c>
      <c r="G372" s="86" t="str">
        <f>IF(csv!L363="","",csv!L363)</f>
        <v/>
      </c>
      <c r="H372" s="86" t="str">
        <f>IF(csv!M363="","",csv!M363)</f>
        <v/>
      </c>
      <c r="I372" s="36" t="s">
        <v>0</v>
      </c>
      <c r="J372" s="36" t="str">
        <f>IF(csv!O363="","",csv!O363)</f>
        <v/>
      </c>
      <c r="K372" s="36" t="str">
        <f>IF(csv!P363="","",csv!P363)</f>
        <v/>
      </c>
      <c r="L372" s="36" t="s">
        <v>0</v>
      </c>
      <c r="M372" s="79" t="str">
        <f>IF(csv!Q363="","",csv!Q363)</f>
        <v/>
      </c>
      <c r="N372" s="57" t="s">
        <v>0</v>
      </c>
      <c r="O372" s="62" t="str">
        <f>IF(csv!E363="","",csv!S363)</f>
        <v/>
      </c>
      <c r="P372" s="86" t="str">
        <f>IF(O372="","",IF(COUNTIF(O$11:O371,O372)=0,P371+1,P371))</f>
        <v/>
      </c>
      <c r="Q372" s="102" t="str">
        <f t="shared" si="314"/>
        <v/>
      </c>
      <c r="R372" s="103" t="str" cm="1">
        <f t="array" ref="R372">IF(S372="","",INDEX(natjecanjeStaze_naziv,MATCH(S372,natjecanjeStaze_stazaId,0)))</f>
        <v/>
      </c>
      <c r="S372" s="63" t="str">
        <f t="shared" si="315"/>
        <v/>
      </c>
      <c r="T372" s="57" t="s">
        <v>0</v>
      </c>
      <c r="U372" s="191" t="str">
        <f t="shared" si="316"/>
        <v/>
      </c>
      <c r="V372" s="57" t="s">
        <v>0</v>
      </c>
      <c r="W372" s="62" t="str">
        <f t="shared" si="340"/>
        <v/>
      </c>
      <c r="X372" s="86" t="str">
        <f t="shared" si="317"/>
        <v/>
      </c>
      <c r="Y372" s="36" t="str">
        <f t="shared" si="341"/>
        <v/>
      </c>
      <c r="Z372" s="79" t="str">
        <f>IF(Y372="","",MAX(Z$11:Z371)+1)</f>
        <v/>
      </c>
      <c r="AA372" s="57" t="s">
        <v>0</v>
      </c>
      <c r="AB372" s="149"/>
      <c r="AC372" s="57" t="s">
        <v>0</v>
      </c>
      <c r="AD372" s="23" t="str">
        <f t="shared" si="342"/>
        <v/>
      </c>
      <c r="AE372" s="57" t="s">
        <v>0</v>
      </c>
      <c r="AF372" s="191" t="str">
        <f t="shared" si="343"/>
        <v/>
      </c>
      <c r="AG372" s="57" t="s">
        <v>0</v>
      </c>
      <c r="AH372" s="62" t="str">
        <f t="shared" si="344"/>
        <v/>
      </c>
      <c r="AI372" s="36" t="str">
        <f t="shared" si="345"/>
        <v/>
      </c>
      <c r="AJ372" s="86" t="str">
        <f t="shared" si="318"/>
        <v/>
      </c>
      <c r="AK372" s="36" t="str" cm="1">
        <f t="array" ref="AK372">IF(AJ372="",""&amp;AI372,IF(AJ372="NEMA",AI372,INDEX(klub_naziv,MATCH(INDEX(klubAlias_klubId,AJ372),klub_id,0))))</f>
        <v/>
      </c>
      <c r="AL372" s="36" t="str" cm="1">
        <f t="array" ref="AL372">IFERROR(INDEX(registarNatjecatelji,CG372,4),"")</f>
        <v/>
      </c>
      <c r="AM372" s="105" t="str">
        <f t="shared" si="346"/>
        <v/>
      </c>
      <c r="AN372" s="79" t="str">
        <f t="shared" si="347"/>
        <v/>
      </c>
      <c r="AO372" s="57" t="s">
        <v>0</v>
      </c>
      <c r="AP372" s="95" t="str">
        <f>IF(AJ372&lt;&gt;"NEMA","",IF(IFERROR(MATCH(AI372,AI$11:AI371,0),0)&lt;&gt;0,"",AI372))</f>
        <v/>
      </c>
      <c r="AQ372" s="57" t="s">
        <v>0</v>
      </c>
      <c r="AR372" s="149"/>
      <c r="AS372" s="57" t="s">
        <v>0</v>
      </c>
      <c r="AT372" s="62" t="str">
        <f t="shared" si="348"/>
        <v/>
      </c>
      <c r="AU372" s="36" t="str">
        <f>IF(AT372="","",MAX(AU$11:AU371)+1)</f>
        <v/>
      </c>
      <c r="AV372" s="36" t="str">
        <f t="shared" si="349"/>
        <v/>
      </c>
      <c r="AW372" s="36" t="str">
        <f t="shared" si="350"/>
        <v/>
      </c>
      <c r="AX372" s="36" t="str">
        <f>IF(AR372="","",MAX(AX$11:AX371)+1)</f>
        <v/>
      </c>
      <c r="AY372" s="103" t="str">
        <f t="shared" si="351"/>
        <v/>
      </c>
      <c r="AZ372" s="79" t="str">
        <f t="shared" si="352"/>
        <v/>
      </c>
      <c r="BA372" s="57" t="s">
        <v>0</v>
      </c>
      <c r="BB372" s="23" t="str">
        <f t="shared" si="353"/>
        <v/>
      </c>
      <c r="BC372" s="57" t="s">
        <v>0</v>
      </c>
      <c r="BD372" s="191" t="str">
        <f t="shared" si="354"/>
        <v/>
      </c>
      <c r="BE372" s="57" t="s">
        <v>0</v>
      </c>
      <c r="BF372" s="68" t="str">
        <f t="shared" si="355"/>
        <v/>
      </c>
      <c r="BG372" s="102" t="str">
        <f t="shared" si="356"/>
        <v/>
      </c>
      <c r="BH372" s="238" t="str">
        <f t="shared" si="357"/>
        <v/>
      </c>
      <c r="BI372" s="239" t="str">
        <f t="shared" si="319"/>
        <v/>
      </c>
      <c r="BJ372" s="57" t="s">
        <v>0</v>
      </c>
      <c r="BK372" s="62" t="str">
        <f t="shared" si="358"/>
        <v/>
      </c>
      <c r="BL372" s="36" t="str">
        <f t="shared" si="359"/>
        <v/>
      </c>
      <c r="BM372" s="86" t="str">
        <f t="shared" si="320"/>
        <v/>
      </c>
      <c r="BN372" s="86" t="str">
        <f t="shared" si="321"/>
        <v/>
      </c>
      <c r="BO372" s="36" t="str">
        <f t="shared" si="322"/>
        <v/>
      </c>
      <c r="BP372" s="79" t="str">
        <f t="shared" si="323"/>
        <v/>
      </c>
      <c r="BQ372" s="57" t="s">
        <v>0</v>
      </c>
      <c r="BR372" s="95" t="str">
        <f t="shared" si="324"/>
        <v/>
      </c>
      <c r="BS372" s="57" t="s">
        <v>0</v>
      </c>
      <c r="BT372" s="23" t="str">
        <f>IF(OR(BB372&lt;&gt;"NEMA",BR372&lt;&gt;""),"","SELECT '"&amp;BA372&amp;"',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2" s="57" t="s">
        <v>0</v>
      </c>
      <c r="BV372" s="172"/>
      <c r="BW372" s="172"/>
      <c r="BX372" s="172"/>
      <c r="BY372" s="57" t="s">
        <v>0</v>
      </c>
      <c r="BZ372" s="62" t="str">
        <f t="shared" si="325"/>
        <v/>
      </c>
      <c r="CA372" s="63" t="str">
        <f t="shared" si="360"/>
        <v/>
      </c>
      <c r="CB372" s="57" t="s">
        <v>0</v>
      </c>
      <c r="CC372" s="62" t="str">
        <f t="shared" si="326"/>
        <v/>
      </c>
      <c r="CD372" s="63" t="str">
        <f t="shared" si="361"/>
        <v/>
      </c>
      <c r="CE372" s="57" t="s">
        <v>0</v>
      </c>
      <c r="CF372" s="62" t="str">
        <f t="shared" si="327"/>
        <v/>
      </c>
      <c r="CG372" s="63" t="str">
        <f t="shared" si="362"/>
        <v/>
      </c>
      <c r="CH372" s="57" t="s">
        <v>0</v>
      </c>
      <c r="CI372" s="68" t="str">
        <f t="shared" si="363"/>
        <v/>
      </c>
      <c r="CJ372" s="86" t="str" cm="1">
        <f t="array" ref="CJ372">IF(CI372="","",INDEX(imePrezime_id,CI372,0))</f>
        <v/>
      </c>
      <c r="CK372" s="63" t="str">
        <f t="shared" si="328"/>
        <v/>
      </c>
      <c r="CL372" s="57" t="s">
        <v>0</v>
      </c>
      <c r="CM372" s="23" t="str">
        <f t="shared" si="329"/>
        <v/>
      </c>
      <c r="CN372" s="57" t="s">
        <v>0</v>
      </c>
      <c r="CO372" s="149"/>
      <c r="CP372" s="57" t="s">
        <v>0</v>
      </c>
      <c r="CQ372" s="62" t="str">
        <f t="shared" si="330"/>
        <v/>
      </c>
      <c r="CR372" s="86" t="str">
        <f>IF(CO372="","",MAX(CR$11:CR371)+1)</f>
        <v/>
      </c>
      <c r="CS372" s="63" t="str">
        <f t="shared" si="331"/>
        <v/>
      </c>
      <c r="CT372" s="57" t="s">
        <v>0</v>
      </c>
      <c r="CU372" s="23" t="str">
        <f t="shared" si="364"/>
        <v/>
      </c>
      <c r="CV372" s="57" t="s">
        <v>0</v>
      </c>
      <c r="CW372" s="72" t="str">
        <f>IF(AND(CG372="NEMA",CK372=""),MAX(CW$11:CW371)+1,"")</f>
        <v/>
      </c>
      <c r="CX372" t="s">
        <v>0</v>
      </c>
      <c r="CY372" s="152" t="str">
        <f t="shared" si="332"/>
        <v/>
      </c>
      <c r="CZ372" t="s">
        <v>0</v>
      </c>
      <c r="DA372" s="62" t="str">
        <f t="shared" si="333"/>
        <v/>
      </c>
      <c r="DB372" s="79" t="str">
        <f t="shared" si="334"/>
        <v/>
      </c>
      <c r="DC372" t="s">
        <v>0</v>
      </c>
      <c r="DD372" s="23" t="str">
        <f t="shared" si="365"/>
        <v/>
      </c>
      <c r="DE372" s="57" t="s">
        <v>0</v>
      </c>
      <c r="DF372" s="95" t="str">
        <f t="shared" si="335"/>
        <v/>
      </c>
      <c r="DG372" s="57" t="s">
        <v>0</v>
      </c>
      <c r="DH372" s="68" t="str">
        <f>IF(BZ372="","",MAX(DH$11:DH371)+1)</f>
        <v/>
      </c>
      <c r="DI372" s="86" t="str">
        <f t="shared" si="336"/>
        <v/>
      </c>
      <c r="DJ372" s="86" t="str">
        <f t="shared" si="366"/>
        <v/>
      </c>
      <c r="DK372" s="86" t="str">
        <f t="shared" si="337"/>
        <v/>
      </c>
      <c r="DL372" s="86" t="str">
        <f t="shared" si="338"/>
        <v/>
      </c>
      <c r="DM372" s="86" t="str">
        <f t="shared" si="339"/>
        <v/>
      </c>
      <c r="DN372" s="86" t="str">
        <f t="shared" si="367"/>
        <v/>
      </c>
      <c r="DO372" s="86"/>
      <c r="DP372" s="86"/>
      <c r="DQ372" s="86"/>
      <c r="DR372" s="63" t="e">
        <f>IF(#REF!="","",#REF!)</f>
        <v>#REF!</v>
      </c>
      <c r="DS372" s="57" t="s">
        <v>0</v>
      </c>
    </row>
    <row r="373" spans="1:123" x14ac:dyDescent="0.25">
      <c r="A373" t="s">
        <v>0</v>
      </c>
      <c r="B373" s="62" t="str">
        <f>IF(csv!E364="","",csv!S364)</f>
        <v/>
      </c>
      <c r="C373" s="36" t="s">
        <v>0</v>
      </c>
      <c r="D373" s="36" t="str">
        <f>IF(csv!E364="","",csv!E364)</f>
        <v/>
      </c>
      <c r="E373" s="36" t="str">
        <f>IF(csv!D364="","",csv!D364)</f>
        <v/>
      </c>
      <c r="F373" s="36" t="s">
        <v>0</v>
      </c>
      <c r="G373" s="86" t="str">
        <f>IF(csv!L364="","",csv!L364)</f>
        <v/>
      </c>
      <c r="H373" s="86" t="str">
        <f>IF(csv!M364="","",csv!M364)</f>
        <v/>
      </c>
      <c r="I373" s="36" t="s">
        <v>0</v>
      </c>
      <c r="J373" s="36" t="str">
        <f>IF(csv!O364="","",csv!O364)</f>
        <v/>
      </c>
      <c r="K373" s="36" t="str">
        <f>IF(csv!P364="","",csv!P364)</f>
        <v/>
      </c>
      <c r="L373" s="36" t="s">
        <v>0</v>
      </c>
      <c r="M373" s="79" t="str">
        <f>IF(csv!Q364="","",csv!Q364)</f>
        <v/>
      </c>
      <c r="N373" s="57" t="s">
        <v>0</v>
      </c>
      <c r="O373" s="62" t="str">
        <f>IF(csv!E364="","",csv!S364)</f>
        <v/>
      </c>
      <c r="P373" s="86" t="str">
        <f>IF(O373="","",IF(COUNTIF(O$11:O372,O373)=0,P372+1,P372))</f>
        <v/>
      </c>
      <c r="Q373" s="102" t="str">
        <f t="shared" si="314"/>
        <v/>
      </c>
      <c r="R373" s="103" t="str" cm="1">
        <f t="array" ref="R373">IF(S373="","",INDEX(natjecanjeStaze_naziv,MATCH(S373,natjecanjeStaze_stazaId,0)))</f>
        <v/>
      </c>
      <c r="S373" s="63" t="str">
        <f t="shared" si="315"/>
        <v/>
      </c>
      <c r="T373" s="57" t="s">
        <v>0</v>
      </c>
      <c r="U373" s="191" t="str">
        <f t="shared" si="316"/>
        <v/>
      </c>
      <c r="V373" s="57" t="s">
        <v>0</v>
      </c>
      <c r="W373" s="62" t="str">
        <f t="shared" si="340"/>
        <v/>
      </c>
      <c r="X373" s="86" t="str">
        <f t="shared" si="317"/>
        <v/>
      </c>
      <c r="Y373" s="36" t="str">
        <f t="shared" si="341"/>
        <v/>
      </c>
      <c r="Z373" s="79" t="str">
        <f>IF(Y373="","",MAX(Z$11:Z372)+1)</f>
        <v/>
      </c>
      <c r="AA373" s="57" t="s">
        <v>0</v>
      </c>
      <c r="AB373" s="149"/>
      <c r="AC373" s="57" t="s">
        <v>0</v>
      </c>
      <c r="AD373" s="23" t="str">
        <f t="shared" si="342"/>
        <v/>
      </c>
      <c r="AE373" s="57" t="s">
        <v>0</v>
      </c>
      <c r="AF373" s="191" t="str">
        <f t="shared" si="343"/>
        <v/>
      </c>
      <c r="AG373" s="57" t="s">
        <v>0</v>
      </c>
      <c r="AH373" s="62" t="str">
        <f t="shared" si="344"/>
        <v/>
      </c>
      <c r="AI373" s="36" t="str">
        <f t="shared" si="345"/>
        <v/>
      </c>
      <c r="AJ373" s="86" t="str">
        <f t="shared" si="318"/>
        <v/>
      </c>
      <c r="AK373" s="36" t="str" cm="1">
        <f t="array" ref="AK373">IF(AJ373="",""&amp;AI373,IF(AJ373="NEMA",AI373,INDEX(klub_naziv,MATCH(INDEX(klubAlias_klubId,AJ373),klub_id,0))))</f>
        <v/>
      </c>
      <c r="AL373" s="36" t="str" cm="1">
        <f t="array" ref="AL373">IFERROR(INDEX(registarNatjecatelji,CG373,4),"")</f>
        <v/>
      </c>
      <c r="AM373" s="105" t="str">
        <f t="shared" si="346"/>
        <v/>
      </c>
      <c r="AN373" s="79" t="str">
        <f t="shared" si="347"/>
        <v/>
      </c>
      <c r="AO373" s="57" t="s">
        <v>0</v>
      </c>
      <c r="AP373" s="95" t="str">
        <f>IF(AJ373&lt;&gt;"NEMA","",IF(IFERROR(MATCH(AI373,AI$11:AI372,0),0)&lt;&gt;0,"",AI373))</f>
        <v/>
      </c>
      <c r="AQ373" s="57" t="s">
        <v>0</v>
      </c>
      <c r="AR373" s="149"/>
      <c r="AS373" s="57" t="s">
        <v>0</v>
      </c>
      <c r="AT373" s="62" t="str">
        <f t="shared" si="348"/>
        <v/>
      </c>
      <c r="AU373" s="36" t="str">
        <f>IF(AT373="","",MAX(AU$11:AU372)+1)</f>
        <v/>
      </c>
      <c r="AV373" s="36" t="str">
        <f t="shared" si="349"/>
        <v/>
      </c>
      <c r="AW373" s="36" t="str">
        <f t="shared" si="350"/>
        <v/>
      </c>
      <c r="AX373" s="36" t="str">
        <f>IF(AR373="","",MAX(AX$11:AX372)+1)</f>
        <v/>
      </c>
      <c r="AY373" s="103" t="str">
        <f t="shared" si="351"/>
        <v/>
      </c>
      <c r="AZ373" s="79" t="str">
        <f t="shared" si="352"/>
        <v/>
      </c>
      <c r="BA373" s="57" t="s">
        <v>0</v>
      </c>
      <c r="BB373" s="23" t="str">
        <f t="shared" si="353"/>
        <v/>
      </c>
      <c r="BC373" s="57" t="s">
        <v>0</v>
      </c>
      <c r="BD373" s="191" t="str">
        <f t="shared" si="354"/>
        <v/>
      </c>
      <c r="BE373" s="57" t="s">
        <v>0</v>
      </c>
      <c r="BF373" s="68" t="str">
        <f t="shared" si="355"/>
        <v/>
      </c>
      <c r="BG373" s="102" t="str">
        <f t="shared" si="356"/>
        <v/>
      </c>
      <c r="BH373" s="238" t="str">
        <f t="shared" si="357"/>
        <v/>
      </c>
      <c r="BI373" s="239" t="str">
        <f t="shared" si="319"/>
        <v/>
      </c>
      <c r="BJ373" s="57" t="s">
        <v>0</v>
      </c>
      <c r="BK373" s="62" t="str">
        <f t="shared" si="358"/>
        <v/>
      </c>
      <c r="BL373" s="36" t="str">
        <f t="shared" si="359"/>
        <v/>
      </c>
      <c r="BM373" s="86" t="str">
        <f t="shared" si="320"/>
        <v/>
      </c>
      <c r="BN373" s="86" t="str">
        <f t="shared" si="321"/>
        <v/>
      </c>
      <c r="BO373" s="36" t="str">
        <f t="shared" si="322"/>
        <v/>
      </c>
      <c r="BP373" s="79" t="str">
        <f t="shared" si="323"/>
        <v/>
      </c>
      <c r="BQ373" s="57" t="s">
        <v>0</v>
      </c>
      <c r="BR373" s="95" t="str">
        <f t="shared" si="324"/>
        <v/>
      </c>
      <c r="BS373" s="57" t="s">
        <v>0</v>
      </c>
      <c r="BT373" s="23" t="str">
        <f>IF(OR(BB373&lt;&gt;"NEMA",BR373&lt;&gt;""),"","SELECT '"&amp;BA373&amp;"',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3" s="57" t="s">
        <v>0</v>
      </c>
      <c r="BV373" s="172"/>
      <c r="BW373" s="172"/>
      <c r="BX373" s="172"/>
      <c r="BY373" s="57" t="s">
        <v>0</v>
      </c>
      <c r="BZ373" s="62" t="str">
        <f t="shared" si="325"/>
        <v/>
      </c>
      <c r="CA373" s="63" t="str">
        <f t="shared" si="360"/>
        <v/>
      </c>
      <c r="CB373" s="57" t="s">
        <v>0</v>
      </c>
      <c r="CC373" s="62" t="str">
        <f t="shared" si="326"/>
        <v/>
      </c>
      <c r="CD373" s="63" t="str">
        <f t="shared" si="361"/>
        <v/>
      </c>
      <c r="CE373" s="57" t="s">
        <v>0</v>
      </c>
      <c r="CF373" s="62" t="str">
        <f t="shared" si="327"/>
        <v/>
      </c>
      <c r="CG373" s="63" t="str">
        <f t="shared" si="362"/>
        <v/>
      </c>
      <c r="CH373" s="57" t="s">
        <v>0</v>
      </c>
      <c r="CI373" s="68" t="str">
        <f t="shared" si="363"/>
        <v/>
      </c>
      <c r="CJ373" s="86" t="str" cm="1">
        <f t="array" ref="CJ373">IF(CI373="","",INDEX(imePrezime_id,CI373,0))</f>
        <v/>
      </c>
      <c r="CK373" s="63" t="str">
        <f t="shared" si="328"/>
        <v/>
      </c>
      <c r="CL373" s="57" t="s">
        <v>0</v>
      </c>
      <c r="CM373" s="23" t="str">
        <f t="shared" si="329"/>
        <v/>
      </c>
      <c r="CN373" s="57" t="s">
        <v>0</v>
      </c>
      <c r="CO373" s="149"/>
      <c r="CP373" s="57" t="s">
        <v>0</v>
      </c>
      <c r="CQ373" s="62" t="str">
        <f t="shared" si="330"/>
        <v/>
      </c>
      <c r="CR373" s="86" t="str">
        <f>IF(CO373="","",MAX(CR$11:CR372)+1)</f>
        <v/>
      </c>
      <c r="CS373" s="63" t="str">
        <f t="shared" si="331"/>
        <v/>
      </c>
      <c r="CT373" s="57" t="s">
        <v>0</v>
      </c>
      <c r="CU373" s="23" t="str">
        <f t="shared" si="364"/>
        <v/>
      </c>
      <c r="CV373" s="57" t="s">
        <v>0</v>
      </c>
      <c r="CW373" s="72" t="str">
        <f>IF(AND(CG373="NEMA",CK373=""),MAX(CW$11:CW372)+1,"")</f>
        <v/>
      </c>
      <c r="CX373" t="s">
        <v>0</v>
      </c>
      <c r="CY373" s="152" t="str">
        <f t="shared" si="332"/>
        <v/>
      </c>
      <c r="CZ373" t="s">
        <v>0</v>
      </c>
      <c r="DA373" s="62" t="str">
        <f t="shared" si="333"/>
        <v/>
      </c>
      <c r="DB373" s="79" t="str">
        <f t="shared" si="334"/>
        <v/>
      </c>
      <c r="DC373" t="s">
        <v>0</v>
      </c>
      <c r="DD373" s="23" t="str">
        <f t="shared" si="365"/>
        <v/>
      </c>
      <c r="DE373" s="57" t="s">
        <v>0</v>
      </c>
      <c r="DF373" s="95" t="str">
        <f t="shared" si="335"/>
        <v/>
      </c>
      <c r="DG373" s="57" t="s">
        <v>0</v>
      </c>
      <c r="DH373" s="68" t="str">
        <f>IF(BZ373="","",MAX(DH$11:DH372)+1)</f>
        <v/>
      </c>
      <c r="DI373" s="86" t="str">
        <f t="shared" si="336"/>
        <v/>
      </c>
      <c r="DJ373" s="86" t="str">
        <f t="shared" si="366"/>
        <v/>
      </c>
      <c r="DK373" s="86" t="str">
        <f t="shared" si="337"/>
        <v/>
      </c>
      <c r="DL373" s="86" t="str">
        <f t="shared" si="338"/>
        <v/>
      </c>
      <c r="DM373" s="86" t="str">
        <f t="shared" si="339"/>
        <v/>
      </c>
      <c r="DN373" s="86" t="str">
        <f t="shared" si="367"/>
        <v/>
      </c>
      <c r="DO373" s="86"/>
      <c r="DP373" s="86"/>
      <c r="DQ373" s="86"/>
      <c r="DR373" s="63" t="e">
        <f>IF(#REF!="","",#REF!)</f>
        <v>#REF!</v>
      </c>
      <c r="DS373" s="57" t="s">
        <v>0</v>
      </c>
    </row>
    <row r="374" spans="1:123" x14ac:dyDescent="0.25">
      <c r="A374" t="s">
        <v>0</v>
      </c>
      <c r="B374" s="62" t="str">
        <f>IF(csv!E365="","",csv!S365)</f>
        <v/>
      </c>
      <c r="C374" s="36" t="s">
        <v>0</v>
      </c>
      <c r="D374" s="36" t="str">
        <f>IF(csv!E365="","",csv!E365)</f>
        <v/>
      </c>
      <c r="E374" s="36" t="str">
        <f>IF(csv!D365="","",csv!D365)</f>
        <v/>
      </c>
      <c r="F374" s="36" t="s">
        <v>0</v>
      </c>
      <c r="G374" s="86" t="str">
        <f>IF(csv!L365="","",csv!L365)</f>
        <v/>
      </c>
      <c r="H374" s="86" t="str">
        <f>IF(csv!M365="","",csv!M365)</f>
        <v/>
      </c>
      <c r="I374" s="36" t="s">
        <v>0</v>
      </c>
      <c r="J374" s="36" t="str">
        <f>IF(csv!O365="","",csv!O365)</f>
        <v/>
      </c>
      <c r="K374" s="36" t="str">
        <f>IF(csv!P365="","",csv!P365)</f>
        <v/>
      </c>
      <c r="L374" s="36" t="s">
        <v>0</v>
      </c>
      <c r="M374" s="79" t="str">
        <f>IF(csv!Q365="","",csv!Q365)</f>
        <v/>
      </c>
      <c r="N374" s="57" t="s">
        <v>0</v>
      </c>
      <c r="O374" s="62" t="str">
        <f>IF(csv!E365="","",csv!S365)</f>
        <v/>
      </c>
      <c r="P374" s="86" t="str">
        <f>IF(O374="","",IF(COUNTIF(O$11:O373,O374)=0,P373+1,P373))</f>
        <v/>
      </c>
      <c r="Q374" s="102" t="str">
        <f t="shared" si="314"/>
        <v/>
      </c>
      <c r="R374" s="103" t="str" cm="1">
        <f t="array" ref="R374">IF(S374="","",INDEX(natjecanjeStaze_naziv,MATCH(S374,natjecanjeStaze_stazaId,0)))</f>
        <v/>
      </c>
      <c r="S374" s="63" t="str">
        <f t="shared" si="315"/>
        <v/>
      </c>
      <c r="T374" s="57" t="s">
        <v>0</v>
      </c>
      <c r="U374" s="191" t="str">
        <f t="shared" si="316"/>
        <v/>
      </c>
      <c r="V374" s="57" t="s">
        <v>0</v>
      </c>
      <c r="W374" s="62" t="str">
        <f t="shared" si="340"/>
        <v/>
      </c>
      <c r="X374" s="86" t="str">
        <f t="shared" si="317"/>
        <v/>
      </c>
      <c r="Y374" s="36" t="str">
        <f t="shared" si="341"/>
        <v/>
      </c>
      <c r="Z374" s="79" t="str">
        <f>IF(Y374="","",MAX(Z$11:Z373)+1)</f>
        <v/>
      </c>
      <c r="AA374" s="57" t="s">
        <v>0</v>
      </c>
      <c r="AB374" s="149"/>
      <c r="AC374" s="57" t="s">
        <v>0</v>
      </c>
      <c r="AD374" s="23" t="str">
        <f t="shared" si="342"/>
        <v/>
      </c>
      <c r="AE374" s="57" t="s">
        <v>0</v>
      </c>
      <c r="AF374" s="191" t="str">
        <f t="shared" si="343"/>
        <v/>
      </c>
      <c r="AG374" s="57" t="s">
        <v>0</v>
      </c>
      <c r="AH374" s="62" t="str">
        <f t="shared" si="344"/>
        <v/>
      </c>
      <c r="AI374" s="36" t="str">
        <f t="shared" si="345"/>
        <v/>
      </c>
      <c r="AJ374" s="86" t="str">
        <f t="shared" si="318"/>
        <v/>
      </c>
      <c r="AK374" s="36" t="str" cm="1">
        <f t="array" ref="AK374">IF(AJ374="",""&amp;AI374,IF(AJ374="NEMA",AI374,INDEX(klub_naziv,MATCH(INDEX(klubAlias_klubId,AJ374),klub_id,0))))</f>
        <v/>
      </c>
      <c r="AL374" s="36" t="str" cm="1">
        <f t="array" ref="AL374">IFERROR(INDEX(registarNatjecatelji,CG374,4),"")</f>
        <v/>
      </c>
      <c r="AM374" s="105" t="str">
        <f t="shared" si="346"/>
        <v/>
      </c>
      <c r="AN374" s="79" t="str">
        <f t="shared" si="347"/>
        <v/>
      </c>
      <c r="AO374" s="57" t="s">
        <v>0</v>
      </c>
      <c r="AP374" s="95" t="str">
        <f>IF(AJ374&lt;&gt;"NEMA","",IF(IFERROR(MATCH(AI374,AI$11:AI373,0),0)&lt;&gt;0,"",AI374))</f>
        <v/>
      </c>
      <c r="AQ374" s="57" t="s">
        <v>0</v>
      </c>
      <c r="AR374" s="149"/>
      <c r="AS374" s="57" t="s">
        <v>0</v>
      </c>
      <c r="AT374" s="62" t="str">
        <f t="shared" si="348"/>
        <v/>
      </c>
      <c r="AU374" s="36" t="str">
        <f>IF(AT374="","",MAX(AU$11:AU373)+1)</f>
        <v/>
      </c>
      <c r="AV374" s="36" t="str">
        <f t="shared" si="349"/>
        <v/>
      </c>
      <c r="AW374" s="36" t="str">
        <f t="shared" si="350"/>
        <v/>
      </c>
      <c r="AX374" s="36" t="str">
        <f>IF(AR374="","",MAX(AX$11:AX373)+1)</f>
        <v/>
      </c>
      <c r="AY374" s="103" t="str">
        <f t="shared" si="351"/>
        <v/>
      </c>
      <c r="AZ374" s="79" t="str">
        <f t="shared" si="352"/>
        <v/>
      </c>
      <c r="BA374" s="57" t="s">
        <v>0</v>
      </c>
      <c r="BB374" s="23" t="str">
        <f t="shared" si="353"/>
        <v/>
      </c>
      <c r="BC374" s="57" t="s">
        <v>0</v>
      </c>
      <c r="BD374" s="191" t="str">
        <f t="shared" si="354"/>
        <v/>
      </c>
      <c r="BE374" s="57" t="s">
        <v>0</v>
      </c>
      <c r="BF374" s="68" t="str">
        <f t="shared" si="355"/>
        <v/>
      </c>
      <c r="BG374" s="102" t="str">
        <f t="shared" si="356"/>
        <v/>
      </c>
      <c r="BH374" s="238" t="str">
        <f t="shared" si="357"/>
        <v/>
      </c>
      <c r="BI374" s="239" t="str">
        <f t="shared" si="319"/>
        <v/>
      </c>
      <c r="BJ374" s="57" t="s">
        <v>0</v>
      </c>
      <c r="BK374" s="62" t="str">
        <f t="shared" si="358"/>
        <v/>
      </c>
      <c r="BL374" s="36" t="str">
        <f t="shared" si="359"/>
        <v/>
      </c>
      <c r="BM374" s="86" t="str">
        <f t="shared" si="320"/>
        <v/>
      </c>
      <c r="BN374" s="86" t="str">
        <f t="shared" si="321"/>
        <v/>
      </c>
      <c r="BO374" s="36" t="str">
        <f t="shared" si="322"/>
        <v/>
      </c>
      <c r="BP374" s="79" t="str">
        <f t="shared" si="323"/>
        <v/>
      </c>
      <c r="BQ374" s="57" t="s">
        <v>0</v>
      </c>
      <c r="BR374" s="95" t="str">
        <f t="shared" si="324"/>
        <v/>
      </c>
      <c r="BS374" s="57" t="s">
        <v>0</v>
      </c>
      <c r="BT374" s="23" t="str">
        <f>IF(OR(BB374&lt;&gt;"NEMA",BR374&lt;&gt;""),"","SELECT '"&amp;BA374&amp;"',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4" s="57" t="s">
        <v>0</v>
      </c>
      <c r="BV374" s="172"/>
      <c r="BW374" s="172"/>
      <c r="BX374" s="172"/>
      <c r="BY374" s="57" t="s">
        <v>0</v>
      </c>
      <c r="BZ374" s="62" t="str">
        <f t="shared" si="325"/>
        <v/>
      </c>
      <c r="CA374" s="63" t="str">
        <f t="shared" si="360"/>
        <v/>
      </c>
      <c r="CB374" s="57" t="s">
        <v>0</v>
      </c>
      <c r="CC374" s="62" t="str">
        <f t="shared" si="326"/>
        <v/>
      </c>
      <c r="CD374" s="63" t="str">
        <f t="shared" si="361"/>
        <v/>
      </c>
      <c r="CE374" s="57" t="s">
        <v>0</v>
      </c>
      <c r="CF374" s="62" t="str">
        <f t="shared" si="327"/>
        <v/>
      </c>
      <c r="CG374" s="63" t="str">
        <f t="shared" si="362"/>
        <v/>
      </c>
      <c r="CH374" s="57" t="s">
        <v>0</v>
      </c>
      <c r="CI374" s="68" t="str">
        <f t="shared" si="363"/>
        <v/>
      </c>
      <c r="CJ374" s="86" t="str" cm="1">
        <f t="array" ref="CJ374">IF(CI374="","",INDEX(imePrezime_id,CI374,0))</f>
        <v/>
      </c>
      <c r="CK374" s="63" t="str">
        <f t="shared" si="328"/>
        <v/>
      </c>
      <c r="CL374" s="57" t="s">
        <v>0</v>
      </c>
      <c r="CM374" s="23" t="str">
        <f t="shared" si="329"/>
        <v/>
      </c>
      <c r="CN374" s="57" t="s">
        <v>0</v>
      </c>
      <c r="CO374" s="149"/>
      <c r="CP374" s="57" t="s">
        <v>0</v>
      </c>
      <c r="CQ374" s="62" t="str">
        <f t="shared" si="330"/>
        <v/>
      </c>
      <c r="CR374" s="86" t="str">
        <f>IF(CO374="","",MAX(CR$11:CR373)+1)</f>
        <v/>
      </c>
      <c r="CS374" s="63" t="str">
        <f t="shared" si="331"/>
        <v/>
      </c>
      <c r="CT374" s="57" t="s">
        <v>0</v>
      </c>
      <c r="CU374" s="23" t="str">
        <f t="shared" si="364"/>
        <v/>
      </c>
      <c r="CV374" s="57" t="s">
        <v>0</v>
      </c>
      <c r="CW374" s="72" t="str">
        <f>IF(AND(CG374="NEMA",CK374=""),MAX(CW$11:CW373)+1,"")</f>
        <v/>
      </c>
      <c r="CX374" t="s">
        <v>0</v>
      </c>
      <c r="CY374" s="152" t="str">
        <f t="shared" si="332"/>
        <v/>
      </c>
      <c r="CZ374" t="s">
        <v>0</v>
      </c>
      <c r="DA374" s="62" t="str">
        <f t="shared" si="333"/>
        <v/>
      </c>
      <c r="DB374" s="79" t="str">
        <f t="shared" si="334"/>
        <v/>
      </c>
      <c r="DC374" t="s">
        <v>0</v>
      </c>
      <c r="DD374" s="23" t="str">
        <f t="shared" si="365"/>
        <v/>
      </c>
      <c r="DE374" s="57" t="s">
        <v>0</v>
      </c>
      <c r="DF374" s="95" t="str">
        <f t="shared" si="335"/>
        <v/>
      </c>
      <c r="DG374" s="57" t="s">
        <v>0</v>
      </c>
      <c r="DH374" s="68" t="str">
        <f>IF(BZ374="","",MAX(DH$11:DH373)+1)</f>
        <v/>
      </c>
      <c r="DI374" s="86" t="str">
        <f t="shared" si="336"/>
        <v/>
      </c>
      <c r="DJ374" s="86" t="str">
        <f t="shared" si="366"/>
        <v/>
      </c>
      <c r="DK374" s="86" t="str">
        <f t="shared" si="337"/>
        <v/>
      </c>
      <c r="DL374" s="86" t="str">
        <f t="shared" si="338"/>
        <v/>
      </c>
      <c r="DM374" s="86" t="str">
        <f t="shared" si="339"/>
        <v/>
      </c>
      <c r="DN374" s="86" t="str">
        <f t="shared" si="367"/>
        <v/>
      </c>
      <c r="DO374" s="86"/>
      <c r="DP374" s="86"/>
      <c r="DQ374" s="86"/>
      <c r="DR374" s="63" t="e">
        <f>IF(#REF!="","",#REF!)</f>
        <v>#REF!</v>
      </c>
      <c r="DS374" s="57" t="s">
        <v>0</v>
      </c>
    </row>
    <row r="375" spans="1:123" x14ac:dyDescent="0.25">
      <c r="A375" t="s">
        <v>0</v>
      </c>
      <c r="B375" s="62" t="str">
        <f>IF(csv!E366="","",csv!S366)</f>
        <v/>
      </c>
      <c r="C375" s="36" t="s">
        <v>0</v>
      </c>
      <c r="D375" s="36" t="str">
        <f>IF(csv!E366="","",csv!E366)</f>
        <v/>
      </c>
      <c r="E375" s="36" t="str">
        <f>IF(csv!D366="","",csv!D366)</f>
        <v/>
      </c>
      <c r="F375" s="36" t="s">
        <v>0</v>
      </c>
      <c r="G375" s="86" t="str">
        <f>IF(csv!L366="","",csv!L366)</f>
        <v/>
      </c>
      <c r="H375" s="86" t="str">
        <f>IF(csv!M366="","",csv!M366)</f>
        <v/>
      </c>
      <c r="I375" s="36" t="s">
        <v>0</v>
      </c>
      <c r="J375" s="36" t="str">
        <f>IF(csv!O366="","",csv!O366)</f>
        <v/>
      </c>
      <c r="K375" s="36" t="str">
        <f>IF(csv!P366="","",csv!P366)</f>
        <v/>
      </c>
      <c r="L375" s="36" t="s">
        <v>0</v>
      </c>
      <c r="M375" s="79" t="str">
        <f>IF(csv!Q366="","",csv!Q366)</f>
        <v/>
      </c>
      <c r="N375" s="57" t="s">
        <v>0</v>
      </c>
      <c r="O375" s="62" t="str">
        <f>IF(csv!E366="","",csv!S366)</f>
        <v/>
      </c>
      <c r="P375" s="86" t="str">
        <f>IF(O375="","",IF(COUNTIF(O$11:O374,O375)=0,P374+1,P374))</f>
        <v/>
      </c>
      <c r="Q375" s="102" t="str">
        <f t="shared" si="314"/>
        <v/>
      </c>
      <c r="R375" s="103" t="str" cm="1">
        <f t="array" ref="R375">IF(S375="","",INDEX(natjecanjeStaze_naziv,MATCH(S375,natjecanjeStaze_stazaId,0)))</f>
        <v/>
      </c>
      <c r="S375" s="63" t="str">
        <f t="shared" si="315"/>
        <v/>
      </c>
      <c r="T375" s="57" t="s">
        <v>0</v>
      </c>
      <c r="U375" s="191" t="str">
        <f t="shared" si="316"/>
        <v/>
      </c>
      <c r="V375" s="57" t="s">
        <v>0</v>
      </c>
      <c r="W375" s="62" t="str">
        <f t="shared" si="340"/>
        <v/>
      </c>
      <c r="X375" s="86" t="str">
        <f t="shared" si="317"/>
        <v/>
      </c>
      <c r="Y375" s="36" t="str">
        <f t="shared" si="341"/>
        <v/>
      </c>
      <c r="Z375" s="79" t="str">
        <f>IF(Y375="","",MAX(Z$11:Z374)+1)</f>
        <v/>
      </c>
      <c r="AA375" s="57" t="s">
        <v>0</v>
      </c>
      <c r="AB375" s="149"/>
      <c r="AC375" s="57" t="s">
        <v>0</v>
      </c>
      <c r="AD375" s="23" t="str">
        <f t="shared" si="342"/>
        <v/>
      </c>
      <c r="AE375" s="57" t="s">
        <v>0</v>
      </c>
      <c r="AF375" s="191" t="str">
        <f t="shared" si="343"/>
        <v/>
      </c>
      <c r="AG375" s="57" t="s">
        <v>0</v>
      </c>
      <c r="AH375" s="62" t="str">
        <f t="shared" si="344"/>
        <v/>
      </c>
      <c r="AI375" s="36" t="str">
        <f t="shared" si="345"/>
        <v/>
      </c>
      <c r="AJ375" s="86" t="str">
        <f t="shared" si="318"/>
        <v/>
      </c>
      <c r="AK375" s="36" t="str" cm="1">
        <f t="array" ref="AK375">IF(AJ375="",""&amp;AI375,IF(AJ375="NEMA",AI375,INDEX(klub_naziv,MATCH(INDEX(klubAlias_klubId,AJ375),klub_id,0))))</f>
        <v/>
      </c>
      <c r="AL375" s="36" t="str" cm="1">
        <f t="array" ref="AL375">IFERROR(INDEX(registarNatjecatelji,CG375,4),"")</f>
        <v/>
      </c>
      <c r="AM375" s="105" t="str">
        <f t="shared" si="346"/>
        <v/>
      </c>
      <c r="AN375" s="79" t="str">
        <f t="shared" si="347"/>
        <v/>
      </c>
      <c r="AO375" s="57" t="s">
        <v>0</v>
      </c>
      <c r="AP375" s="95" t="str">
        <f>IF(AJ375&lt;&gt;"NEMA","",IF(IFERROR(MATCH(AI375,AI$11:AI374,0),0)&lt;&gt;0,"",AI375))</f>
        <v/>
      </c>
      <c r="AQ375" s="57" t="s">
        <v>0</v>
      </c>
      <c r="AR375" s="149"/>
      <c r="AS375" s="57" t="s">
        <v>0</v>
      </c>
      <c r="AT375" s="62" t="str">
        <f t="shared" si="348"/>
        <v/>
      </c>
      <c r="AU375" s="36" t="str">
        <f>IF(AT375="","",MAX(AU$11:AU374)+1)</f>
        <v/>
      </c>
      <c r="AV375" s="36" t="str">
        <f t="shared" si="349"/>
        <v/>
      </c>
      <c r="AW375" s="36" t="str">
        <f t="shared" si="350"/>
        <v/>
      </c>
      <c r="AX375" s="36" t="str">
        <f>IF(AR375="","",MAX(AX$11:AX374)+1)</f>
        <v/>
      </c>
      <c r="AY375" s="103" t="str">
        <f t="shared" si="351"/>
        <v/>
      </c>
      <c r="AZ375" s="79" t="str">
        <f t="shared" si="352"/>
        <v/>
      </c>
      <c r="BA375" s="57" t="s">
        <v>0</v>
      </c>
      <c r="BB375" s="23" t="str">
        <f t="shared" si="353"/>
        <v/>
      </c>
      <c r="BC375" s="57" t="s">
        <v>0</v>
      </c>
      <c r="BD375" s="191" t="str">
        <f t="shared" si="354"/>
        <v/>
      </c>
      <c r="BE375" s="57" t="s">
        <v>0</v>
      </c>
      <c r="BF375" s="68" t="str">
        <f t="shared" si="355"/>
        <v/>
      </c>
      <c r="BG375" s="102" t="str">
        <f t="shared" si="356"/>
        <v/>
      </c>
      <c r="BH375" s="238" t="str">
        <f t="shared" si="357"/>
        <v/>
      </c>
      <c r="BI375" s="239" t="str">
        <f t="shared" si="319"/>
        <v/>
      </c>
      <c r="BJ375" s="57" t="s">
        <v>0</v>
      </c>
      <c r="BK375" s="62" t="str">
        <f t="shared" si="358"/>
        <v/>
      </c>
      <c r="BL375" s="36" t="str">
        <f t="shared" si="359"/>
        <v/>
      </c>
      <c r="BM375" s="86" t="str">
        <f t="shared" si="320"/>
        <v/>
      </c>
      <c r="BN375" s="86" t="str">
        <f t="shared" si="321"/>
        <v/>
      </c>
      <c r="BO375" s="36" t="str">
        <f t="shared" si="322"/>
        <v/>
      </c>
      <c r="BP375" s="79" t="str">
        <f t="shared" si="323"/>
        <v/>
      </c>
      <c r="BQ375" s="57" t="s">
        <v>0</v>
      </c>
      <c r="BR375" s="95" t="str">
        <f t="shared" si="324"/>
        <v/>
      </c>
      <c r="BS375" s="57" t="s">
        <v>0</v>
      </c>
      <c r="BT375" s="23" t="str">
        <f>IF(OR(BB375&lt;&gt;"NEMA",BR375&lt;&gt;""),"","SELECT '"&amp;BA375&amp;"',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5" s="57" t="s">
        <v>0</v>
      </c>
      <c r="BV375" s="172"/>
      <c r="BW375" s="172"/>
      <c r="BX375" s="172"/>
      <c r="BY375" s="57" t="s">
        <v>0</v>
      </c>
      <c r="BZ375" s="62" t="str">
        <f t="shared" si="325"/>
        <v/>
      </c>
      <c r="CA375" s="63" t="str">
        <f t="shared" si="360"/>
        <v/>
      </c>
      <c r="CB375" s="57" t="s">
        <v>0</v>
      </c>
      <c r="CC375" s="62" t="str">
        <f t="shared" si="326"/>
        <v/>
      </c>
      <c r="CD375" s="63" t="str">
        <f t="shared" si="361"/>
        <v/>
      </c>
      <c r="CE375" s="57" t="s">
        <v>0</v>
      </c>
      <c r="CF375" s="62" t="str">
        <f t="shared" si="327"/>
        <v/>
      </c>
      <c r="CG375" s="63" t="str">
        <f t="shared" si="362"/>
        <v/>
      </c>
      <c r="CH375" s="57" t="s">
        <v>0</v>
      </c>
      <c r="CI375" s="68" t="str">
        <f t="shared" si="363"/>
        <v/>
      </c>
      <c r="CJ375" s="86" t="str" cm="1">
        <f t="array" ref="CJ375">IF(CI375="","",INDEX(imePrezime_id,CI375,0))</f>
        <v/>
      </c>
      <c r="CK375" s="63" t="str">
        <f t="shared" si="328"/>
        <v/>
      </c>
      <c r="CL375" s="57" t="s">
        <v>0</v>
      </c>
      <c r="CM375" s="23" t="str">
        <f t="shared" si="329"/>
        <v/>
      </c>
      <c r="CN375" s="57" t="s">
        <v>0</v>
      </c>
      <c r="CO375" s="149"/>
      <c r="CP375" s="57" t="s">
        <v>0</v>
      </c>
      <c r="CQ375" s="62" t="str">
        <f t="shared" si="330"/>
        <v/>
      </c>
      <c r="CR375" s="86" t="str">
        <f>IF(CO375="","",MAX(CR$11:CR374)+1)</f>
        <v/>
      </c>
      <c r="CS375" s="63" t="str">
        <f t="shared" si="331"/>
        <v/>
      </c>
      <c r="CT375" s="57" t="s">
        <v>0</v>
      </c>
      <c r="CU375" s="23" t="str">
        <f t="shared" si="364"/>
        <v/>
      </c>
      <c r="CV375" s="57" t="s">
        <v>0</v>
      </c>
      <c r="CW375" s="72" t="str">
        <f>IF(AND(CG375="NEMA",CK375=""),MAX(CW$11:CW374)+1,"")</f>
        <v/>
      </c>
      <c r="CX375" t="s">
        <v>0</v>
      </c>
      <c r="CY375" s="152" t="str">
        <f t="shared" si="332"/>
        <v/>
      </c>
      <c r="CZ375" t="s">
        <v>0</v>
      </c>
      <c r="DA375" s="62" t="str">
        <f t="shared" si="333"/>
        <v/>
      </c>
      <c r="DB375" s="79" t="str">
        <f t="shared" si="334"/>
        <v/>
      </c>
      <c r="DC375" t="s">
        <v>0</v>
      </c>
      <c r="DD375" s="23" t="str">
        <f t="shared" si="365"/>
        <v/>
      </c>
      <c r="DE375" s="57" t="s">
        <v>0</v>
      </c>
      <c r="DF375" s="95" t="str">
        <f t="shared" si="335"/>
        <v/>
      </c>
      <c r="DG375" s="57" t="s">
        <v>0</v>
      </c>
      <c r="DH375" s="68" t="str">
        <f>IF(BZ375="","",MAX(DH$11:DH374)+1)</f>
        <v/>
      </c>
      <c r="DI375" s="86" t="str">
        <f t="shared" si="336"/>
        <v/>
      </c>
      <c r="DJ375" s="86" t="str">
        <f t="shared" si="366"/>
        <v/>
      </c>
      <c r="DK375" s="86" t="str">
        <f t="shared" si="337"/>
        <v/>
      </c>
      <c r="DL375" s="86" t="str">
        <f t="shared" si="338"/>
        <v/>
      </c>
      <c r="DM375" s="86" t="str">
        <f t="shared" si="339"/>
        <v/>
      </c>
      <c r="DN375" s="86" t="str">
        <f t="shared" si="367"/>
        <v/>
      </c>
      <c r="DO375" s="86"/>
      <c r="DP375" s="86"/>
      <c r="DQ375" s="86"/>
      <c r="DR375" s="63" t="e">
        <f>IF(#REF!="","",#REF!)</f>
        <v>#REF!</v>
      </c>
      <c r="DS375" s="57" t="s">
        <v>0</v>
      </c>
    </row>
    <row r="376" spans="1:123" x14ac:dyDescent="0.25">
      <c r="A376" t="s">
        <v>0</v>
      </c>
      <c r="B376" s="62" t="str">
        <f>IF(csv!E367="","",csv!S367)</f>
        <v/>
      </c>
      <c r="C376" s="36" t="s">
        <v>0</v>
      </c>
      <c r="D376" s="36" t="str">
        <f>IF(csv!E367="","",csv!E367)</f>
        <v/>
      </c>
      <c r="E376" s="36" t="str">
        <f>IF(csv!D367="","",csv!D367)</f>
        <v/>
      </c>
      <c r="F376" s="36" t="s">
        <v>0</v>
      </c>
      <c r="G376" s="86" t="str">
        <f>IF(csv!L367="","",csv!L367)</f>
        <v/>
      </c>
      <c r="H376" s="86" t="str">
        <f>IF(csv!M367="","",csv!M367)</f>
        <v/>
      </c>
      <c r="I376" s="36" t="s">
        <v>0</v>
      </c>
      <c r="J376" s="36" t="str">
        <f>IF(csv!O367="","",csv!O367)</f>
        <v/>
      </c>
      <c r="K376" s="36" t="str">
        <f>IF(csv!P367="","",csv!P367)</f>
        <v/>
      </c>
      <c r="L376" s="36" t="s">
        <v>0</v>
      </c>
      <c r="M376" s="79" t="str">
        <f>IF(csv!Q367="","",csv!Q367)</f>
        <v/>
      </c>
      <c r="N376" s="57" t="s">
        <v>0</v>
      </c>
      <c r="O376" s="62" t="str">
        <f>IF(csv!E367="","",csv!S367)</f>
        <v/>
      </c>
      <c r="P376" s="86" t="str">
        <f>IF(O376="","",IF(COUNTIF(O$11:O375,O376)=0,P375+1,P375))</f>
        <v/>
      </c>
      <c r="Q376" s="102" t="str">
        <f t="shared" si="314"/>
        <v/>
      </c>
      <c r="R376" s="103" t="str" cm="1">
        <f t="array" ref="R376">IF(S376="","",INDEX(natjecanjeStaze_naziv,MATCH(S376,natjecanjeStaze_stazaId,0)))</f>
        <v/>
      </c>
      <c r="S376" s="63" t="str">
        <f t="shared" si="315"/>
        <v/>
      </c>
      <c r="T376" s="57" t="s">
        <v>0</v>
      </c>
      <c r="U376" s="191" t="str">
        <f t="shared" si="316"/>
        <v/>
      </c>
      <c r="V376" s="57" t="s">
        <v>0</v>
      </c>
      <c r="W376" s="62" t="str">
        <f t="shared" si="340"/>
        <v/>
      </c>
      <c r="X376" s="86" t="str">
        <f t="shared" si="317"/>
        <v/>
      </c>
      <c r="Y376" s="36" t="str">
        <f t="shared" si="341"/>
        <v/>
      </c>
      <c r="Z376" s="79" t="str">
        <f>IF(Y376="","",MAX(Z$11:Z375)+1)</f>
        <v/>
      </c>
      <c r="AA376" s="57" t="s">
        <v>0</v>
      </c>
      <c r="AB376" s="149"/>
      <c r="AC376" s="57" t="s">
        <v>0</v>
      </c>
      <c r="AD376" s="23" t="str">
        <f t="shared" si="342"/>
        <v/>
      </c>
      <c r="AE376" s="57" t="s">
        <v>0</v>
      </c>
      <c r="AF376" s="191" t="str">
        <f t="shared" si="343"/>
        <v/>
      </c>
      <c r="AG376" s="57" t="s">
        <v>0</v>
      </c>
      <c r="AH376" s="62" t="str">
        <f t="shared" si="344"/>
        <v/>
      </c>
      <c r="AI376" s="36" t="str">
        <f t="shared" si="345"/>
        <v/>
      </c>
      <c r="AJ376" s="86" t="str">
        <f t="shared" si="318"/>
        <v/>
      </c>
      <c r="AK376" s="36" t="str" cm="1">
        <f t="array" ref="AK376">IF(AJ376="",""&amp;AI376,IF(AJ376="NEMA",AI376,INDEX(klub_naziv,MATCH(INDEX(klubAlias_klubId,AJ376),klub_id,0))))</f>
        <v/>
      </c>
      <c r="AL376" s="36" t="str" cm="1">
        <f t="array" ref="AL376">IFERROR(INDEX(registarNatjecatelji,CG376,4),"")</f>
        <v/>
      </c>
      <c r="AM376" s="105" t="str">
        <f t="shared" si="346"/>
        <v/>
      </c>
      <c r="AN376" s="79" t="str">
        <f t="shared" si="347"/>
        <v/>
      </c>
      <c r="AO376" s="57" t="s">
        <v>0</v>
      </c>
      <c r="AP376" s="95" t="str">
        <f>IF(AJ376&lt;&gt;"NEMA","",IF(IFERROR(MATCH(AI376,AI$11:AI375,0),0)&lt;&gt;0,"",AI376))</f>
        <v/>
      </c>
      <c r="AQ376" s="57" t="s">
        <v>0</v>
      </c>
      <c r="AR376" s="149"/>
      <c r="AS376" s="57" t="s">
        <v>0</v>
      </c>
      <c r="AT376" s="62" t="str">
        <f t="shared" si="348"/>
        <v/>
      </c>
      <c r="AU376" s="36" t="str">
        <f>IF(AT376="","",MAX(AU$11:AU375)+1)</f>
        <v/>
      </c>
      <c r="AV376" s="36" t="str">
        <f t="shared" si="349"/>
        <v/>
      </c>
      <c r="AW376" s="36" t="str">
        <f t="shared" si="350"/>
        <v/>
      </c>
      <c r="AX376" s="36" t="str">
        <f>IF(AR376="","",MAX(AX$11:AX375)+1)</f>
        <v/>
      </c>
      <c r="AY376" s="103" t="str">
        <f t="shared" si="351"/>
        <v/>
      </c>
      <c r="AZ376" s="79" t="str">
        <f t="shared" si="352"/>
        <v/>
      </c>
      <c r="BA376" s="57" t="s">
        <v>0</v>
      </c>
      <c r="BB376" s="23" t="str">
        <f t="shared" si="353"/>
        <v/>
      </c>
      <c r="BC376" s="57" t="s">
        <v>0</v>
      </c>
      <c r="BD376" s="191" t="str">
        <f t="shared" si="354"/>
        <v/>
      </c>
      <c r="BE376" s="57" t="s">
        <v>0</v>
      </c>
      <c r="BF376" s="68" t="str">
        <f t="shared" si="355"/>
        <v/>
      </c>
      <c r="BG376" s="102" t="str">
        <f t="shared" si="356"/>
        <v/>
      </c>
      <c r="BH376" s="238" t="str">
        <f t="shared" si="357"/>
        <v/>
      </c>
      <c r="BI376" s="239" t="str">
        <f t="shared" si="319"/>
        <v/>
      </c>
      <c r="BJ376" s="57" t="s">
        <v>0</v>
      </c>
      <c r="BK376" s="62" t="str">
        <f t="shared" si="358"/>
        <v/>
      </c>
      <c r="BL376" s="36" t="str">
        <f t="shared" si="359"/>
        <v/>
      </c>
      <c r="BM376" s="86" t="str">
        <f t="shared" si="320"/>
        <v/>
      </c>
      <c r="BN376" s="86" t="str">
        <f t="shared" si="321"/>
        <v/>
      </c>
      <c r="BO376" s="36" t="str">
        <f t="shared" si="322"/>
        <v/>
      </c>
      <c r="BP376" s="79" t="str">
        <f t="shared" si="323"/>
        <v/>
      </c>
      <c r="BQ376" s="57" t="s">
        <v>0</v>
      </c>
      <c r="BR376" s="95" t="str">
        <f t="shared" si="324"/>
        <v/>
      </c>
      <c r="BS376" s="57" t="s">
        <v>0</v>
      </c>
      <c r="BT376" s="23" t="str">
        <f>IF(OR(BB376&lt;&gt;"NEMA",BR376&lt;&gt;""),"","SELECT '"&amp;BA376&amp;"',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6" s="57" t="s">
        <v>0</v>
      </c>
      <c r="BV376" s="172"/>
      <c r="BW376" s="172"/>
      <c r="BX376" s="172"/>
      <c r="BY376" s="57" t="s">
        <v>0</v>
      </c>
      <c r="BZ376" s="62" t="str">
        <f t="shared" si="325"/>
        <v/>
      </c>
      <c r="CA376" s="63" t="str">
        <f t="shared" si="360"/>
        <v/>
      </c>
      <c r="CB376" s="57" t="s">
        <v>0</v>
      </c>
      <c r="CC376" s="62" t="str">
        <f t="shared" si="326"/>
        <v/>
      </c>
      <c r="CD376" s="63" t="str">
        <f t="shared" si="361"/>
        <v/>
      </c>
      <c r="CE376" s="57" t="s">
        <v>0</v>
      </c>
      <c r="CF376" s="62" t="str">
        <f t="shared" si="327"/>
        <v/>
      </c>
      <c r="CG376" s="63" t="str">
        <f t="shared" si="362"/>
        <v/>
      </c>
      <c r="CH376" s="57" t="s">
        <v>0</v>
      </c>
      <c r="CI376" s="68" t="str">
        <f t="shared" si="363"/>
        <v/>
      </c>
      <c r="CJ376" s="86" t="str" cm="1">
        <f t="array" ref="CJ376">IF(CI376="","",INDEX(imePrezime_id,CI376,0))</f>
        <v/>
      </c>
      <c r="CK376" s="63" t="str">
        <f t="shared" si="328"/>
        <v/>
      </c>
      <c r="CL376" s="57" t="s">
        <v>0</v>
      </c>
      <c r="CM376" s="23" t="str">
        <f t="shared" si="329"/>
        <v/>
      </c>
      <c r="CN376" s="57" t="s">
        <v>0</v>
      </c>
      <c r="CO376" s="149"/>
      <c r="CP376" s="57" t="s">
        <v>0</v>
      </c>
      <c r="CQ376" s="62" t="str">
        <f t="shared" si="330"/>
        <v/>
      </c>
      <c r="CR376" s="86" t="str">
        <f>IF(CO376="","",MAX(CR$11:CR375)+1)</f>
        <v/>
      </c>
      <c r="CS376" s="63" t="str">
        <f t="shared" si="331"/>
        <v/>
      </c>
      <c r="CT376" s="57" t="s">
        <v>0</v>
      </c>
      <c r="CU376" s="23" t="str">
        <f t="shared" si="364"/>
        <v/>
      </c>
      <c r="CV376" s="57" t="s">
        <v>0</v>
      </c>
      <c r="CW376" s="72" t="str">
        <f>IF(AND(CG376="NEMA",CK376=""),MAX(CW$11:CW375)+1,"")</f>
        <v/>
      </c>
      <c r="CX376" t="s">
        <v>0</v>
      </c>
      <c r="CY376" s="152" t="str">
        <f t="shared" si="332"/>
        <v/>
      </c>
      <c r="CZ376" t="s">
        <v>0</v>
      </c>
      <c r="DA376" s="62" t="str">
        <f t="shared" si="333"/>
        <v/>
      </c>
      <c r="DB376" s="79" t="str">
        <f t="shared" si="334"/>
        <v/>
      </c>
      <c r="DC376" t="s">
        <v>0</v>
      </c>
      <c r="DD376" s="23" t="str">
        <f t="shared" si="365"/>
        <v/>
      </c>
      <c r="DE376" s="57" t="s">
        <v>0</v>
      </c>
      <c r="DF376" s="95" t="str">
        <f t="shared" si="335"/>
        <v/>
      </c>
      <c r="DG376" s="57" t="s">
        <v>0</v>
      </c>
      <c r="DH376" s="68" t="str">
        <f>IF(BZ376="","",MAX(DH$11:DH375)+1)</f>
        <v/>
      </c>
      <c r="DI376" s="86" t="str">
        <f t="shared" si="336"/>
        <v/>
      </c>
      <c r="DJ376" s="86" t="str">
        <f t="shared" si="366"/>
        <v/>
      </c>
      <c r="DK376" s="86" t="str">
        <f t="shared" si="337"/>
        <v/>
      </c>
      <c r="DL376" s="86" t="str">
        <f t="shared" si="338"/>
        <v/>
      </c>
      <c r="DM376" s="86" t="str">
        <f t="shared" si="339"/>
        <v/>
      </c>
      <c r="DN376" s="86" t="str">
        <f t="shared" si="367"/>
        <v/>
      </c>
      <c r="DO376" s="86"/>
      <c r="DP376" s="86"/>
      <c r="DQ376" s="86"/>
      <c r="DR376" s="63" t="e">
        <f>IF(#REF!="","",#REF!)</f>
        <v>#REF!</v>
      </c>
      <c r="DS376" s="57" t="s">
        <v>0</v>
      </c>
    </row>
    <row r="377" spans="1:123" x14ac:dyDescent="0.25">
      <c r="A377" t="s">
        <v>0</v>
      </c>
      <c r="B377" s="62" t="str">
        <f>IF(csv!E368="","",csv!S368)</f>
        <v/>
      </c>
      <c r="C377" s="36" t="s">
        <v>0</v>
      </c>
      <c r="D377" s="36" t="str">
        <f>IF(csv!E368="","",csv!E368)</f>
        <v/>
      </c>
      <c r="E377" s="36" t="str">
        <f>IF(csv!D368="","",csv!D368)</f>
        <v/>
      </c>
      <c r="F377" s="36" t="s">
        <v>0</v>
      </c>
      <c r="G377" s="86" t="str">
        <f>IF(csv!L368="","",csv!L368)</f>
        <v/>
      </c>
      <c r="H377" s="86" t="str">
        <f>IF(csv!M368="","",csv!M368)</f>
        <v/>
      </c>
      <c r="I377" s="36" t="s">
        <v>0</v>
      </c>
      <c r="J377" s="36" t="str">
        <f>IF(csv!O368="","",csv!O368)</f>
        <v/>
      </c>
      <c r="K377" s="36" t="str">
        <f>IF(csv!P368="","",csv!P368)</f>
        <v/>
      </c>
      <c r="L377" s="36" t="s">
        <v>0</v>
      </c>
      <c r="M377" s="79" t="str">
        <f>IF(csv!Q368="","",csv!Q368)</f>
        <v/>
      </c>
      <c r="N377" s="57" t="s">
        <v>0</v>
      </c>
      <c r="O377" s="62" t="str">
        <f>IF(csv!E368="","",csv!S368)</f>
        <v/>
      </c>
      <c r="P377" s="86" t="str">
        <f>IF(O377="","",IF(COUNTIF(O$11:O376,O377)=0,P376+1,P376))</f>
        <v/>
      </c>
      <c r="Q377" s="102" t="str">
        <f t="shared" si="314"/>
        <v/>
      </c>
      <c r="R377" s="103" t="str" cm="1">
        <f t="array" ref="R377">IF(S377="","",INDEX(natjecanjeStaze_naziv,MATCH(S377,natjecanjeStaze_stazaId,0)))</f>
        <v/>
      </c>
      <c r="S377" s="63" t="str">
        <f t="shared" si="315"/>
        <v/>
      </c>
      <c r="T377" s="57" t="s">
        <v>0</v>
      </c>
      <c r="U377" s="191" t="str">
        <f t="shared" si="316"/>
        <v/>
      </c>
      <c r="V377" s="57" t="s">
        <v>0</v>
      </c>
      <c r="W377" s="62" t="str">
        <f t="shared" si="340"/>
        <v/>
      </c>
      <c r="X377" s="86" t="str">
        <f t="shared" si="317"/>
        <v/>
      </c>
      <c r="Y377" s="36" t="str">
        <f t="shared" si="341"/>
        <v/>
      </c>
      <c r="Z377" s="79" t="str">
        <f>IF(Y377="","",MAX(Z$11:Z376)+1)</f>
        <v/>
      </c>
      <c r="AA377" s="57" t="s">
        <v>0</v>
      </c>
      <c r="AB377" s="149"/>
      <c r="AC377" s="57" t="s">
        <v>0</v>
      </c>
      <c r="AD377" s="23" t="str">
        <f t="shared" si="342"/>
        <v/>
      </c>
      <c r="AE377" s="57" t="s">
        <v>0</v>
      </c>
      <c r="AF377" s="191" t="str">
        <f t="shared" si="343"/>
        <v/>
      </c>
      <c r="AG377" s="57" t="s">
        <v>0</v>
      </c>
      <c r="AH377" s="62" t="str">
        <f t="shared" si="344"/>
        <v/>
      </c>
      <c r="AI377" s="36" t="str">
        <f t="shared" si="345"/>
        <v/>
      </c>
      <c r="AJ377" s="86" t="str">
        <f t="shared" si="318"/>
        <v/>
      </c>
      <c r="AK377" s="36" t="str" cm="1">
        <f t="array" ref="AK377">IF(AJ377="",""&amp;AI377,IF(AJ377="NEMA",AI377,INDEX(klub_naziv,MATCH(INDEX(klubAlias_klubId,AJ377),klub_id,0))))</f>
        <v/>
      </c>
      <c r="AL377" s="36" t="str" cm="1">
        <f t="array" ref="AL377">IFERROR(INDEX(registarNatjecatelji,CG377,4),"")</f>
        <v/>
      </c>
      <c r="AM377" s="105" t="str">
        <f t="shared" si="346"/>
        <v/>
      </c>
      <c r="AN377" s="79" t="str">
        <f t="shared" si="347"/>
        <v/>
      </c>
      <c r="AO377" s="57" t="s">
        <v>0</v>
      </c>
      <c r="AP377" s="95" t="str">
        <f>IF(AJ377&lt;&gt;"NEMA","",IF(IFERROR(MATCH(AI377,AI$11:AI376,0),0)&lt;&gt;0,"",AI377))</f>
        <v/>
      </c>
      <c r="AQ377" s="57" t="s">
        <v>0</v>
      </c>
      <c r="AR377" s="149"/>
      <c r="AS377" s="57" t="s">
        <v>0</v>
      </c>
      <c r="AT377" s="62" t="str">
        <f t="shared" si="348"/>
        <v/>
      </c>
      <c r="AU377" s="36" t="str">
        <f>IF(AT377="","",MAX(AU$11:AU376)+1)</f>
        <v/>
      </c>
      <c r="AV377" s="36" t="str">
        <f t="shared" si="349"/>
        <v/>
      </c>
      <c r="AW377" s="36" t="str">
        <f t="shared" si="350"/>
        <v/>
      </c>
      <c r="AX377" s="36" t="str">
        <f>IF(AR377="","",MAX(AX$11:AX376)+1)</f>
        <v/>
      </c>
      <c r="AY377" s="103" t="str">
        <f t="shared" si="351"/>
        <v/>
      </c>
      <c r="AZ377" s="79" t="str">
        <f t="shared" si="352"/>
        <v/>
      </c>
      <c r="BA377" s="57" t="s">
        <v>0</v>
      </c>
      <c r="BB377" s="23" t="str">
        <f t="shared" si="353"/>
        <v/>
      </c>
      <c r="BC377" s="57" t="s">
        <v>0</v>
      </c>
      <c r="BD377" s="191" t="str">
        <f t="shared" si="354"/>
        <v/>
      </c>
      <c r="BE377" s="57" t="s">
        <v>0</v>
      </c>
      <c r="BF377" s="68" t="str">
        <f t="shared" si="355"/>
        <v/>
      </c>
      <c r="BG377" s="102" t="str">
        <f t="shared" si="356"/>
        <v/>
      </c>
      <c r="BH377" s="238" t="str">
        <f t="shared" si="357"/>
        <v/>
      </c>
      <c r="BI377" s="239" t="str">
        <f t="shared" si="319"/>
        <v/>
      </c>
      <c r="BJ377" s="57" t="s">
        <v>0</v>
      </c>
      <c r="BK377" s="62" t="str">
        <f t="shared" si="358"/>
        <v/>
      </c>
      <c r="BL377" s="36" t="str">
        <f t="shared" si="359"/>
        <v/>
      </c>
      <c r="BM377" s="86" t="str">
        <f t="shared" si="320"/>
        <v/>
      </c>
      <c r="BN377" s="86" t="str">
        <f t="shared" si="321"/>
        <v/>
      </c>
      <c r="BO377" s="36" t="str">
        <f t="shared" si="322"/>
        <v/>
      </c>
      <c r="BP377" s="79" t="str">
        <f t="shared" si="323"/>
        <v/>
      </c>
      <c r="BQ377" s="57" t="s">
        <v>0</v>
      </c>
      <c r="BR377" s="95" t="str">
        <f t="shared" si="324"/>
        <v/>
      </c>
      <c r="BS377" s="57" t="s">
        <v>0</v>
      </c>
      <c r="BT377" s="23" t="str">
        <f>IF(OR(BB377&lt;&gt;"NEMA",BR377&lt;&gt;""),"","SELECT '"&amp;BA377&amp;"',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7" s="57" t="s">
        <v>0</v>
      </c>
      <c r="BV377" s="172"/>
      <c r="BW377" s="172"/>
      <c r="BX377" s="172"/>
      <c r="BY377" s="57" t="s">
        <v>0</v>
      </c>
      <c r="BZ377" s="62" t="str">
        <f t="shared" si="325"/>
        <v/>
      </c>
      <c r="CA377" s="63" t="str">
        <f t="shared" si="360"/>
        <v/>
      </c>
      <c r="CB377" s="57" t="s">
        <v>0</v>
      </c>
      <c r="CC377" s="62" t="str">
        <f t="shared" si="326"/>
        <v/>
      </c>
      <c r="CD377" s="63" t="str">
        <f t="shared" si="361"/>
        <v/>
      </c>
      <c r="CE377" s="57" t="s">
        <v>0</v>
      </c>
      <c r="CF377" s="62" t="str">
        <f t="shared" si="327"/>
        <v/>
      </c>
      <c r="CG377" s="63" t="str">
        <f t="shared" si="362"/>
        <v/>
      </c>
      <c r="CH377" s="57" t="s">
        <v>0</v>
      </c>
      <c r="CI377" s="68" t="str">
        <f t="shared" si="363"/>
        <v/>
      </c>
      <c r="CJ377" s="86" t="str" cm="1">
        <f t="array" ref="CJ377">IF(CI377="","",INDEX(imePrezime_id,CI377,0))</f>
        <v/>
      </c>
      <c r="CK377" s="63" t="str">
        <f t="shared" si="328"/>
        <v/>
      </c>
      <c r="CL377" s="57" t="s">
        <v>0</v>
      </c>
      <c r="CM377" s="23" t="str">
        <f t="shared" si="329"/>
        <v/>
      </c>
      <c r="CN377" s="57" t="s">
        <v>0</v>
      </c>
      <c r="CO377" s="149"/>
      <c r="CP377" s="57" t="s">
        <v>0</v>
      </c>
      <c r="CQ377" s="62" t="str">
        <f t="shared" si="330"/>
        <v/>
      </c>
      <c r="CR377" s="86" t="str">
        <f>IF(CO377="","",MAX(CR$11:CR376)+1)</f>
        <v/>
      </c>
      <c r="CS377" s="63" t="str">
        <f t="shared" si="331"/>
        <v/>
      </c>
      <c r="CT377" s="57" t="s">
        <v>0</v>
      </c>
      <c r="CU377" s="23" t="str">
        <f t="shared" si="364"/>
        <v/>
      </c>
      <c r="CV377" s="57" t="s">
        <v>0</v>
      </c>
      <c r="CW377" s="72" t="str">
        <f>IF(AND(CG377="NEMA",CK377=""),MAX(CW$11:CW376)+1,"")</f>
        <v/>
      </c>
      <c r="CX377" t="s">
        <v>0</v>
      </c>
      <c r="CY377" s="152" t="str">
        <f t="shared" si="332"/>
        <v/>
      </c>
      <c r="CZ377" t="s">
        <v>0</v>
      </c>
      <c r="DA377" s="62" t="str">
        <f t="shared" si="333"/>
        <v/>
      </c>
      <c r="DB377" s="79" t="str">
        <f t="shared" si="334"/>
        <v/>
      </c>
      <c r="DC377" t="s">
        <v>0</v>
      </c>
      <c r="DD377" s="23" t="str">
        <f t="shared" si="365"/>
        <v/>
      </c>
      <c r="DE377" s="57" t="s">
        <v>0</v>
      </c>
      <c r="DF377" s="95" t="str">
        <f t="shared" si="335"/>
        <v/>
      </c>
      <c r="DG377" s="57" t="s">
        <v>0</v>
      </c>
      <c r="DH377" s="68" t="str">
        <f>IF(BZ377="","",MAX(DH$11:DH376)+1)</f>
        <v/>
      </c>
      <c r="DI377" s="86" t="str">
        <f t="shared" si="336"/>
        <v/>
      </c>
      <c r="DJ377" s="86" t="str">
        <f t="shared" si="366"/>
        <v/>
      </c>
      <c r="DK377" s="86" t="str">
        <f t="shared" si="337"/>
        <v/>
      </c>
      <c r="DL377" s="86" t="str">
        <f t="shared" si="338"/>
        <v/>
      </c>
      <c r="DM377" s="86" t="str">
        <f t="shared" si="339"/>
        <v/>
      </c>
      <c r="DN377" s="86" t="str">
        <f t="shared" si="367"/>
        <v/>
      </c>
      <c r="DO377" s="86"/>
      <c r="DP377" s="86"/>
      <c r="DQ377" s="86"/>
      <c r="DR377" s="63" t="e">
        <f>IF(#REF!="","",#REF!)</f>
        <v>#REF!</v>
      </c>
      <c r="DS377" s="57" t="s">
        <v>0</v>
      </c>
    </row>
    <row r="378" spans="1:123" x14ac:dyDescent="0.25">
      <c r="A378" t="s">
        <v>0</v>
      </c>
      <c r="B378" s="62" t="str">
        <f>IF(csv!E369="","",csv!S369)</f>
        <v/>
      </c>
      <c r="C378" s="36" t="s">
        <v>0</v>
      </c>
      <c r="D378" s="36" t="str">
        <f>IF(csv!E369="","",csv!E369)</f>
        <v/>
      </c>
      <c r="E378" s="36" t="str">
        <f>IF(csv!D369="","",csv!D369)</f>
        <v/>
      </c>
      <c r="F378" s="36" t="s">
        <v>0</v>
      </c>
      <c r="G378" s="86" t="str">
        <f>IF(csv!L369="","",csv!L369)</f>
        <v/>
      </c>
      <c r="H378" s="86" t="str">
        <f>IF(csv!M369="","",csv!M369)</f>
        <v/>
      </c>
      <c r="I378" s="36" t="s">
        <v>0</v>
      </c>
      <c r="J378" s="36" t="str">
        <f>IF(csv!O369="","",csv!O369)</f>
        <v/>
      </c>
      <c r="K378" s="36" t="str">
        <f>IF(csv!P369="","",csv!P369)</f>
        <v/>
      </c>
      <c r="L378" s="36" t="s">
        <v>0</v>
      </c>
      <c r="M378" s="79" t="str">
        <f>IF(csv!Q369="","",csv!Q369)</f>
        <v/>
      </c>
      <c r="N378" s="57" t="s">
        <v>0</v>
      </c>
      <c r="O378" s="62" t="str">
        <f>IF(csv!E369="","",csv!S369)</f>
        <v/>
      </c>
      <c r="P378" s="86" t="str">
        <f>IF(O378="","",IF(COUNTIF(O$11:O377,O378)=0,P377+1,P377))</f>
        <v/>
      </c>
      <c r="Q378" s="102" t="str">
        <f t="shared" si="314"/>
        <v/>
      </c>
      <c r="R378" s="103" t="str" cm="1">
        <f t="array" ref="R378">IF(S378="","",INDEX(natjecanjeStaze_naziv,MATCH(S378,natjecanjeStaze_stazaId,0)))</f>
        <v/>
      </c>
      <c r="S378" s="63" t="str">
        <f t="shared" si="315"/>
        <v/>
      </c>
      <c r="T378" s="57" t="s">
        <v>0</v>
      </c>
      <c r="U378" s="191" t="str">
        <f t="shared" si="316"/>
        <v/>
      </c>
      <c r="V378" s="57" t="s">
        <v>0</v>
      </c>
      <c r="W378" s="62" t="str">
        <f t="shared" si="340"/>
        <v/>
      </c>
      <c r="X378" s="86" t="str">
        <f t="shared" si="317"/>
        <v/>
      </c>
      <c r="Y378" s="36" t="str">
        <f t="shared" si="341"/>
        <v/>
      </c>
      <c r="Z378" s="79" t="str">
        <f>IF(Y378="","",MAX(Z$11:Z377)+1)</f>
        <v/>
      </c>
      <c r="AA378" s="57" t="s">
        <v>0</v>
      </c>
      <c r="AB378" s="149"/>
      <c r="AC378" s="57" t="s">
        <v>0</v>
      </c>
      <c r="AD378" s="23" t="str">
        <f t="shared" si="342"/>
        <v/>
      </c>
      <c r="AE378" s="57" t="s">
        <v>0</v>
      </c>
      <c r="AF378" s="191" t="str">
        <f t="shared" si="343"/>
        <v/>
      </c>
      <c r="AG378" s="57" t="s">
        <v>0</v>
      </c>
      <c r="AH378" s="62" t="str">
        <f t="shared" si="344"/>
        <v/>
      </c>
      <c r="AI378" s="36" t="str">
        <f t="shared" si="345"/>
        <v/>
      </c>
      <c r="AJ378" s="86" t="str">
        <f t="shared" si="318"/>
        <v/>
      </c>
      <c r="AK378" s="36" t="str" cm="1">
        <f t="array" ref="AK378">IF(AJ378="",""&amp;AI378,IF(AJ378="NEMA",AI378,INDEX(klub_naziv,MATCH(INDEX(klubAlias_klubId,AJ378),klub_id,0))))</f>
        <v/>
      </c>
      <c r="AL378" s="36" t="str" cm="1">
        <f t="array" ref="AL378">IFERROR(INDEX(registarNatjecatelji,CG378,4),"")</f>
        <v/>
      </c>
      <c r="AM378" s="105" t="str">
        <f t="shared" si="346"/>
        <v/>
      </c>
      <c r="AN378" s="79" t="str">
        <f t="shared" si="347"/>
        <v/>
      </c>
      <c r="AO378" s="57" t="s">
        <v>0</v>
      </c>
      <c r="AP378" s="95" t="str">
        <f>IF(AJ378&lt;&gt;"NEMA","",IF(IFERROR(MATCH(AI378,AI$11:AI377,0),0)&lt;&gt;0,"",AI378))</f>
        <v/>
      </c>
      <c r="AQ378" s="57" t="s">
        <v>0</v>
      </c>
      <c r="AR378" s="149"/>
      <c r="AS378" s="57" t="s">
        <v>0</v>
      </c>
      <c r="AT378" s="62" t="str">
        <f t="shared" si="348"/>
        <v/>
      </c>
      <c r="AU378" s="36" t="str">
        <f>IF(AT378="","",MAX(AU$11:AU377)+1)</f>
        <v/>
      </c>
      <c r="AV378" s="36" t="str">
        <f t="shared" si="349"/>
        <v/>
      </c>
      <c r="AW378" s="36" t="str">
        <f t="shared" si="350"/>
        <v/>
      </c>
      <c r="AX378" s="36" t="str">
        <f>IF(AR378="","",MAX(AX$11:AX377)+1)</f>
        <v/>
      </c>
      <c r="AY378" s="103" t="str">
        <f t="shared" si="351"/>
        <v/>
      </c>
      <c r="AZ378" s="79" t="str">
        <f t="shared" si="352"/>
        <v/>
      </c>
      <c r="BA378" s="57" t="s">
        <v>0</v>
      </c>
      <c r="BB378" s="23" t="str">
        <f t="shared" si="353"/>
        <v/>
      </c>
      <c r="BC378" s="57" t="s">
        <v>0</v>
      </c>
      <c r="BD378" s="191" t="str">
        <f t="shared" si="354"/>
        <v/>
      </c>
      <c r="BE378" s="57" t="s">
        <v>0</v>
      </c>
      <c r="BF378" s="68" t="str">
        <f t="shared" si="355"/>
        <v/>
      </c>
      <c r="BG378" s="102" t="str">
        <f t="shared" si="356"/>
        <v/>
      </c>
      <c r="BH378" s="238" t="str">
        <f t="shared" si="357"/>
        <v/>
      </c>
      <c r="BI378" s="239" t="str">
        <f t="shared" si="319"/>
        <v/>
      </c>
      <c r="BJ378" s="57" t="s">
        <v>0</v>
      </c>
      <c r="BK378" s="62" t="str">
        <f t="shared" si="358"/>
        <v/>
      </c>
      <c r="BL378" s="36" t="str">
        <f t="shared" si="359"/>
        <v/>
      </c>
      <c r="BM378" s="86" t="str">
        <f t="shared" si="320"/>
        <v/>
      </c>
      <c r="BN378" s="86" t="str">
        <f t="shared" si="321"/>
        <v/>
      </c>
      <c r="BO378" s="36" t="str">
        <f t="shared" si="322"/>
        <v/>
      </c>
      <c r="BP378" s="79" t="str">
        <f t="shared" si="323"/>
        <v/>
      </c>
      <c r="BQ378" s="57" t="s">
        <v>0</v>
      </c>
      <c r="BR378" s="95" t="str">
        <f t="shared" si="324"/>
        <v/>
      </c>
      <c r="BS378" s="57" t="s">
        <v>0</v>
      </c>
      <c r="BT378" s="23" t="str">
        <f>IF(OR(BB378&lt;&gt;"NEMA",BR378&lt;&gt;""),"","SELECT '"&amp;BA378&amp;"',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8" s="57" t="s">
        <v>0</v>
      </c>
      <c r="BV378" s="172"/>
      <c r="BW378" s="172"/>
      <c r="BX378" s="172"/>
      <c r="BY378" s="57" t="s">
        <v>0</v>
      </c>
      <c r="BZ378" s="62" t="str">
        <f t="shared" si="325"/>
        <v/>
      </c>
      <c r="CA378" s="63" t="str">
        <f t="shared" si="360"/>
        <v/>
      </c>
      <c r="CB378" s="57" t="s">
        <v>0</v>
      </c>
      <c r="CC378" s="62" t="str">
        <f t="shared" si="326"/>
        <v/>
      </c>
      <c r="CD378" s="63" t="str">
        <f t="shared" si="361"/>
        <v/>
      </c>
      <c r="CE378" s="57" t="s">
        <v>0</v>
      </c>
      <c r="CF378" s="62" t="str">
        <f t="shared" si="327"/>
        <v/>
      </c>
      <c r="CG378" s="63" t="str">
        <f t="shared" si="362"/>
        <v/>
      </c>
      <c r="CH378" s="57" t="s">
        <v>0</v>
      </c>
      <c r="CI378" s="68" t="str">
        <f t="shared" si="363"/>
        <v/>
      </c>
      <c r="CJ378" s="86" t="str" cm="1">
        <f t="array" ref="CJ378">IF(CI378="","",INDEX(imePrezime_id,CI378,0))</f>
        <v/>
      </c>
      <c r="CK378" s="63" t="str">
        <f t="shared" si="328"/>
        <v/>
      </c>
      <c r="CL378" s="57" t="s">
        <v>0</v>
      </c>
      <c r="CM378" s="23" t="str">
        <f t="shared" si="329"/>
        <v/>
      </c>
      <c r="CN378" s="57" t="s">
        <v>0</v>
      </c>
      <c r="CO378" s="149"/>
      <c r="CP378" s="57" t="s">
        <v>0</v>
      </c>
      <c r="CQ378" s="62" t="str">
        <f t="shared" si="330"/>
        <v/>
      </c>
      <c r="CR378" s="86" t="str">
        <f>IF(CO378="","",MAX(CR$11:CR377)+1)</f>
        <v/>
      </c>
      <c r="CS378" s="63" t="str">
        <f t="shared" si="331"/>
        <v/>
      </c>
      <c r="CT378" s="57" t="s">
        <v>0</v>
      </c>
      <c r="CU378" s="23" t="str">
        <f t="shared" si="364"/>
        <v/>
      </c>
      <c r="CV378" s="57" t="s">
        <v>0</v>
      </c>
      <c r="CW378" s="72" t="str">
        <f>IF(AND(CG378="NEMA",CK378=""),MAX(CW$11:CW377)+1,"")</f>
        <v/>
      </c>
      <c r="CX378" t="s">
        <v>0</v>
      </c>
      <c r="CY378" s="152" t="str">
        <f t="shared" si="332"/>
        <v/>
      </c>
      <c r="CZ378" t="s">
        <v>0</v>
      </c>
      <c r="DA378" s="62" t="str">
        <f t="shared" si="333"/>
        <v/>
      </c>
      <c r="DB378" s="79" t="str">
        <f t="shared" si="334"/>
        <v/>
      </c>
      <c r="DC378" t="s">
        <v>0</v>
      </c>
      <c r="DD378" s="23" t="str">
        <f t="shared" si="365"/>
        <v/>
      </c>
      <c r="DE378" s="57" t="s">
        <v>0</v>
      </c>
      <c r="DF378" s="95" t="str">
        <f t="shared" si="335"/>
        <v/>
      </c>
      <c r="DG378" s="57" t="s">
        <v>0</v>
      </c>
      <c r="DH378" s="68" t="str">
        <f>IF(BZ378="","",MAX(DH$11:DH377)+1)</f>
        <v/>
      </c>
      <c r="DI378" s="86" t="str">
        <f t="shared" si="336"/>
        <v/>
      </c>
      <c r="DJ378" s="86" t="str">
        <f t="shared" si="366"/>
        <v/>
      </c>
      <c r="DK378" s="86" t="str">
        <f t="shared" si="337"/>
        <v/>
      </c>
      <c r="DL378" s="86" t="str">
        <f t="shared" si="338"/>
        <v/>
      </c>
      <c r="DM378" s="86" t="str">
        <f t="shared" si="339"/>
        <v/>
      </c>
      <c r="DN378" s="86" t="str">
        <f t="shared" si="367"/>
        <v/>
      </c>
      <c r="DO378" s="86"/>
      <c r="DP378" s="86"/>
      <c r="DQ378" s="86"/>
      <c r="DR378" s="63" t="e">
        <f>IF(#REF!="","",#REF!)</f>
        <v>#REF!</v>
      </c>
      <c r="DS378" s="57" t="s">
        <v>0</v>
      </c>
    </row>
    <row r="379" spans="1:123" x14ac:dyDescent="0.25">
      <c r="A379" t="s">
        <v>0</v>
      </c>
      <c r="B379" s="62" t="str">
        <f>IF(csv!E370="","",csv!S370)</f>
        <v/>
      </c>
      <c r="C379" s="36" t="s">
        <v>0</v>
      </c>
      <c r="D379" s="36" t="str">
        <f>IF(csv!E370="","",csv!E370)</f>
        <v/>
      </c>
      <c r="E379" s="36" t="str">
        <f>IF(csv!D370="","",csv!D370)</f>
        <v/>
      </c>
      <c r="F379" s="36" t="s">
        <v>0</v>
      </c>
      <c r="G379" s="86" t="str">
        <f>IF(csv!L370="","",csv!L370)</f>
        <v/>
      </c>
      <c r="H379" s="86" t="str">
        <f>IF(csv!M370="","",csv!M370)</f>
        <v/>
      </c>
      <c r="I379" s="36" t="s">
        <v>0</v>
      </c>
      <c r="J379" s="36" t="str">
        <f>IF(csv!O370="","",csv!O370)</f>
        <v/>
      </c>
      <c r="K379" s="36" t="str">
        <f>IF(csv!P370="","",csv!P370)</f>
        <v/>
      </c>
      <c r="L379" s="36" t="s">
        <v>0</v>
      </c>
      <c r="M379" s="79" t="str">
        <f>IF(csv!Q370="","",csv!Q370)</f>
        <v/>
      </c>
      <c r="N379" s="57" t="s">
        <v>0</v>
      </c>
      <c r="O379" s="62" t="str">
        <f>IF(csv!E370="","",csv!S370)</f>
        <v/>
      </c>
      <c r="P379" s="86" t="str">
        <f>IF(O379="","",IF(COUNTIF(O$11:O378,O379)=0,P378+1,P378))</f>
        <v/>
      </c>
      <c r="Q379" s="102" t="str">
        <f t="shared" si="314"/>
        <v/>
      </c>
      <c r="R379" s="103" t="str" cm="1">
        <f t="array" ref="R379">IF(S379="","",INDEX(natjecanjeStaze_naziv,MATCH(S379,natjecanjeStaze_stazaId,0)))</f>
        <v/>
      </c>
      <c r="S379" s="63" t="str">
        <f t="shared" si="315"/>
        <v/>
      </c>
      <c r="T379" s="57" t="s">
        <v>0</v>
      </c>
      <c r="U379" s="191" t="str">
        <f t="shared" si="316"/>
        <v/>
      </c>
      <c r="V379" s="57" t="s">
        <v>0</v>
      </c>
      <c r="W379" s="62" t="str">
        <f t="shared" si="340"/>
        <v/>
      </c>
      <c r="X379" s="86" t="str">
        <f t="shared" si="317"/>
        <v/>
      </c>
      <c r="Y379" s="36" t="str">
        <f t="shared" si="341"/>
        <v/>
      </c>
      <c r="Z379" s="79" t="str">
        <f>IF(Y379="","",MAX(Z$11:Z378)+1)</f>
        <v/>
      </c>
      <c r="AA379" s="57" t="s">
        <v>0</v>
      </c>
      <c r="AB379" s="149"/>
      <c r="AC379" s="57" t="s">
        <v>0</v>
      </c>
      <c r="AD379" s="23" t="str">
        <f t="shared" si="342"/>
        <v/>
      </c>
      <c r="AE379" s="57" t="s">
        <v>0</v>
      </c>
      <c r="AF379" s="191" t="str">
        <f t="shared" si="343"/>
        <v/>
      </c>
      <c r="AG379" s="57" t="s">
        <v>0</v>
      </c>
      <c r="AH379" s="62" t="str">
        <f t="shared" si="344"/>
        <v/>
      </c>
      <c r="AI379" s="36" t="str">
        <f t="shared" si="345"/>
        <v/>
      </c>
      <c r="AJ379" s="86" t="str">
        <f t="shared" si="318"/>
        <v/>
      </c>
      <c r="AK379" s="36" t="str" cm="1">
        <f t="array" ref="AK379">IF(AJ379="",""&amp;AI379,IF(AJ379="NEMA",AI379,INDEX(klub_naziv,MATCH(INDEX(klubAlias_klubId,AJ379),klub_id,0))))</f>
        <v/>
      </c>
      <c r="AL379" s="36" t="str" cm="1">
        <f t="array" ref="AL379">IFERROR(INDEX(registarNatjecatelji,CG379,4),"")</f>
        <v/>
      </c>
      <c r="AM379" s="105" t="str">
        <f t="shared" si="346"/>
        <v/>
      </c>
      <c r="AN379" s="79" t="str">
        <f t="shared" si="347"/>
        <v/>
      </c>
      <c r="AO379" s="57" t="s">
        <v>0</v>
      </c>
      <c r="AP379" s="95" t="str">
        <f>IF(AJ379&lt;&gt;"NEMA","",IF(IFERROR(MATCH(AI379,AI$11:AI378,0),0)&lt;&gt;0,"",AI379))</f>
        <v/>
      </c>
      <c r="AQ379" s="57" t="s">
        <v>0</v>
      </c>
      <c r="AR379" s="149"/>
      <c r="AS379" s="57" t="s">
        <v>0</v>
      </c>
      <c r="AT379" s="62" t="str">
        <f t="shared" si="348"/>
        <v/>
      </c>
      <c r="AU379" s="36" t="str">
        <f>IF(AT379="","",MAX(AU$11:AU378)+1)</f>
        <v/>
      </c>
      <c r="AV379" s="36" t="str">
        <f t="shared" si="349"/>
        <v/>
      </c>
      <c r="AW379" s="36" t="str">
        <f t="shared" si="350"/>
        <v/>
      </c>
      <c r="AX379" s="36" t="str">
        <f>IF(AR379="","",MAX(AX$11:AX378)+1)</f>
        <v/>
      </c>
      <c r="AY379" s="103" t="str">
        <f t="shared" si="351"/>
        <v/>
      </c>
      <c r="AZ379" s="79" t="str">
        <f t="shared" si="352"/>
        <v/>
      </c>
      <c r="BA379" s="57" t="s">
        <v>0</v>
      </c>
      <c r="BB379" s="23" t="str">
        <f t="shared" si="353"/>
        <v/>
      </c>
      <c r="BC379" s="57" t="s">
        <v>0</v>
      </c>
      <c r="BD379" s="191" t="str">
        <f t="shared" si="354"/>
        <v/>
      </c>
      <c r="BE379" s="57" t="s">
        <v>0</v>
      </c>
      <c r="BF379" s="68" t="str">
        <f t="shared" si="355"/>
        <v/>
      </c>
      <c r="BG379" s="102" t="str">
        <f t="shared" si="356"/>
        <v/>
      </c>
      <c r="BH379" s="238" t="str">
        <f t="shared" si="357"/>
        <v/>
      </c>
      <c r="BI379" s="239" t="str">
        <f t="shared" si="319"/>
        <v/>
      </c>
      <c r="BJ379" s="57" t="s">
        <v>0</v>
      </c>
      <c r="BK379" s="62" t="str">
        <f t="shared" si="358"/>
        <v/>
      </c>
      <c r="BL379" s="36" t="str">
        <f t="shared" si="359"/>
        <v/>
      </c>
      <c r="BM379" s="86" t="str">
        <f t="shared" si="320"/>
        <v/>
      </c>
      <c r="BN379" s="86" t="str">
        <f t="shared" si="321"/>
        <v/>
      </c>
      <c r="BO379" s="36" t="str">
        <f t="shared" si="322"/>
        <v/>
      </c>
      <c r="BP379" s="79" t="str">
        <f t="shared" si="323"/>
        <v/>
      </c>
      <c r="BQ379" s="57" t="s">
        <v>0</v>
      </c>
      <c r="BR379" s="95" t="str">
        <f t="shared" si="324"/>
        <v/>
      </c>
      <c r="BS379" s="57" t="s">
        <v>0</v>
      </c>
      <c r="BT379" s="23" t="str">
        <f>IF(OR(BB379&lt;&gt;"NEMA",BR379&lt;&gt;""),"","SELECT '"&amp;BA379&amp;"',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79" s="57" t="s">
        <v>0</v>
      </c>
      <c r="BV379" s="172"/>
      <c r="BW379" s="172"/>
      <c r="BX379" s="172"/>
      <c r="BY379" s="57" t="s">
        <v>0</v>
      </c>
      <c r="BZ379" s="62" t="str">
        <f t="shared" si="325"/>
        <v/>
      </c>
      <c r="CA379" s="63" t="str">
        <f t="shared" si="360"/>
        <v/>
      </c>
      <c r="CB379" s="57" t="s">
        <v>0</v>
      </c>
      <c r="CC379" s="62" t="str">
        <f t="shared" si="326"/>
        <v/>
      </c>
      <c r="CD379" s="63" t="str">
        <f t="shared" si="361"/>
        <v/>
      </c>
      <c r="CE379" s="57" t="s">
        <v>0</v>
      </c>
      <c r="CF379" s="62" t="str">
        <f t="shared" si="327"/>
        <v/>
      </c>
      <c r="CG379" s="63" t="str">
        <f t="shared" si="362"/>
        <v/>
      </c>
      <c r="CH379" s="57" t="s">
        <v>0</v>
      </c>
      <c r="CI379" s="68" t="str">
        <f t="shared" si="363"/>
        <v/>
      </c>
      <c r="CJ379" s="86" t="str" cm="1">
        <f t="array" ref="CJ379">IF(CI379="","",INDEX(imePrezime_id,CI379,0))</f>
        <v/>
      </c>
      <c r="CK379" s="63" t="str">
        <f t="shared" si="328"/>
        <v/>
      </c>
      <c r="CL379" s="57" t="s">
        <v>0</v>
      </c>
      <c r="CM379" s="23" t="str">
        <f t="shared" si="329"/>
        <v/>
      </c>
      <c r="CN379" s="57" t="s">
        <v>0</v>
      </c>
      <c r="CO379" s="149"/>
      <c r="CP379" s="57" t="s">
        <v>0</v>
      </c>
      <c r="CQ379" s="62" t="str">
        <f t="shared" si="330"/>
        <v/>
      </c>
      <c r="CR379" s="86" t="str">
        <f>IF(CO379="","",MAX(CR$11:CR378)+1)</f>
        <v/>
      </c>
      <c r="CS379" s="63" t="str">
        <f t="shared" si="331"/>
        <v/>
      </c>
      <c r="CT379" s="57" t="s">
        <v>0</v>
      </c>
      <c r="CU379" s="23" t="str">
        <f t="shared" si="364"/>
        <v/>
      </c>
      <c r="CV379" s="57" t="s">
        <v>0</v>
      </c>
      <c r="CW379" s="72" t="str">
        <f>IF(AND(CG379="NEMA",CK379=""),MAX(CW$11:CW378)+1,"")</f>
        <v/>
      </c>
      <c r="CX379" t="s">
        <v>0</v>
      </c>
      <c r="CY379" s="152" t="str">
        <f t="shared" si="332"/>
        <v/>
      </c>
      <c r="CZ379" t="s">
        <v>0</v>
      </c>
      <c r="DA379" s="62" t="str">
        <f t="shared" si="333"/>
        <v/>
      </c>
      <c r="DB379" s="79" t="str">
        <f t="shared" si="334"/>
        <v/>
      </c>
      <c r="DC379" t="s">
        <v>0</v>
      </c>
      <c r="DD379" s="23" t="str">
        <f t="shared" si="365"/>
        <v/>
      </c>
      <c r="DE379" s="57" t="s">
        <v>0</v>
      </c>
      <c r="DF379" s="95" t="str">
        <f t="shared" si="335"/>
        <v/>
      </c>
      <c r="DG379" s="57" t="s">
        <v>0</v>
      </c>
      <c r="DH379" s="68" t="str">
        <f>IF(BZ379="","",MAX(DH$11:DH378)+1)</f>
        <v/>
      </c>
      <c r="DI379" s="86" t="str">
        <f t="shared" si="336"/>
        <v/>
      </c>
      <c r="DJ379" s="86" t="str">
        <f t="shared" si="366"/>
        <v/>
      </c>
      <c r="DK379" s="86" t="str">
        <f t="shared" si="337"/>
        <v/>
      </c>
      <c r="DL379" s="86" t="str">
        <f t="shared" si="338"/>
        <v/>
      </c>
      <c r="DM379" s="86" t="str">
        <f t="shared" si="339"/>
        <v/>
      </c>
      <c r="DN379" s="86" t="str">
        <f t="shared" si="367"/>
        <v/>
      </c>
      <c r="DO379" s="86"/>
      <c r="DP379" s="86"/>
      <c r="DQ379" s="86"/>
      <c r="DR379" s="63" t="e">
        <f>IF(#REF!="","",#REF!)</f>
        <v>#REF!</v>
      </c>
      <c r="DS379" s="57" t="s">
        <v>0</v>
      </c>
    </row>
    <row r="380" spans="1:123" x14ac:dyDescent="0.25">
      <c r="A380" t="s">
        <v>0</v>
      </c>
      <c r="B380" s="62" t="str">
        <f>IF(csv!E371="","",csv!S371)</f>
        <v/>
      </c>
      <c r="C380" s="36" t="s">
        <v>0</v>
      </c>
      <c r="D380" s="36" t="str">
        <f>IF(csv!E371="","",csv!E371)</f>
        <v/>
      </c>
      <c r="E380" s="36" t="str">
        <f>IF(csv!D371="","",csv!D371)</f>
        <v/>
      </c>
      <c r="F380" s="36" t="s">
        <v>0</v>
      </c>
      <c r="G380" s="86" t="str">
        <f>IF(csv!L371="","",csv!L371)</f>
        <v/>
      </c>
      <c r="H380" s="86" t="str">
        <f>IF(csv!M371="","",csv!M371)</f>
        <v/>
      </c>
      <c r="I380" s="36" t="s">
        <v>0</v>
      </c>
      <c r="J380" s="36" t="str">
        <f>IF(csv!O371="","",csv!O371)</f>
        <v/>
      </c>
      <c r="K380" s="36" t="str">
        <f>IF(csv!P371="","",csv!P371)</f>
        <v/>
      </c>
      <c r="L380" s="36" t="s">
        <v>0</v>
      </c>
      <c r="M380" s="79" t="str">
        <f>IF(csv!Q371="","",csv!Q371)</f>
        <v/>
      </c>
      <c r="N380" s="57" t="s">
        <v>0</v>
      </c>
      <c r="O380" s="62" t="str">
        <f>IF(csv!E371="","",csv!S371)</f>
        <v/>
      </c>
      <c r="P380" s="86" t="str">
        <f>IF(O380="","",IF(COUNTIF(O$11:O379,O380)=0,P379+1,P379))</f>
        <v/>
      </c>
      <c r="Q380" s="102" t="str">
        <f t="shared" si="314"/>
        <v/>
      </c>
      <c r="R380" s="103" t="str" cm="1">
        <f t="array" ref="R380">IF(S380="","",INDEX(natjecanjeStaze_naziv,MATCH(S380,natjecanjeStaze_stazaId,0)))</f>
        <v/>
      </c>
      <c r="S380" s="63" t="str">
        <f t="shared" si="315"/>
        <v/>
      </c>
      <c r="T380" s="57" t="s">
        <v>0</v>
      </c>
      <c r="U380" s="191" t="str">
        <f t="shared" si="316"/>
        <v/>
      </c>
      <c r="V380" s="57" t="s">
        <v>0</v>
      </c>
      <c r="W380" s="62" t="str">
        <f t="shared" si="340"/>
        <v/>
      </c>
      <c r="X380" s="86" t="str">
        <f t="shared" si="317"/>
        <v/>
      </c>
      <c r="Y380" s="36" t="str">
        <f t="shared" si="341"/>
        <v/>
      </c>
      <c r="Z380" s="79" t="str">
        <f>IF(Y380="","",MAX(Z$11:Z379)+1)</f>
        <v/>
      </c>
      <c r="AA380" s="57" t="s">
        <v>0</v>
      </c>
      <c r="AB380" s="149"/>
      <c r="AC380" s="57" t="s">
        <v>0</v>
      </c>
      <c r="AD380" s="23" t="str">
        <f t="shared" si="342"/>
        <v/>
      </c>
      <c r="AE380" s="57" t="s">
        <v>0</v>
      </c>
      <c r="AF380" s="191" t="str">
        <f t="shared" si="343"/>
        <v/>
      </c>
      <c r="AG380" s="57" t="s">
        <v>0</v>
      </c>
      <c r="AH380" s="62" t="str">
        <f t="shared" si="344"/>
        <v/>
      </c>
      <c r="AI380" s="36" t="str">
        <f t="shared" si="345"/>
        <v/>
      </c>
      <c r="AJ380" s="86" t="str">
        <f t="shared" si="318"/>
        <v/>
      </c>
      <c r="AK380" s="36" t="str" cm="1">
        <f t="array" ref="AK380">IF(AJ380="",""&amp;AI380,IF(AJ380="NEMA",AI380,INDEX(klub_naziv,MATCH(INDEX(klubAlias_klubId,AJ380),klub_id,0))))</f>
        <v/>
      </c>
      <c r="AL380" s="36" t="str" cm="1">
        <f t="array" ref="AL380">IFERROR(INDEX(registarNatjecatelji,CG380,4),"")</f>
        <v/>
      </c>
      <c r="AM380" s="105" t="str">
        <f t="shared" si="346"/>
        <v/>
      </c>
      <c r="AN380" s="79" t="str">
        <f t="shared" si="347"/>
        <v/>
      </c>
      <c r="AO380" s="57" t="s">
        <v>0</v>
      </c>
      <c r="AP380" s="95" t="str">
        <f>IF(AJ380&lt;&gt;"NEMA","",IF(IFERROR(MATCH(AI380,AI$11:AI379,0),0)&lt;&gt;0,"",AI380))</f>
        <v/>
      </c>
      <c r="AQ380" s="57" t="s">
        <v>0</v>
      </c>
      <c r="AR380" s="149"/>
      <c r="AS380" s="57" t="s">
        <v>0</v>
      </c>
      <c r="AT380" s="62" t="str">
        <f t="shared" si="348"/>
        <v/>
      </c>
      <c r="AU380" s="36" t="str">
        <f>IF(AT380="","",MAX(AU$11:AU379)+1)</f>
        <v/>
      </c>
      <c r="AV380" s="36" t="str">
        <f t="shared" si="349"/>
        <v/>
      </c>
      <c r="AW380" s="36" t="str">
        <f t="shared" si="350"/>
        <v/>
      </c>
      <c r="AX380" s="36" t="str">
        <f>IF(AR380="","",MAX(AX$11:AX379)+1)</f>
        <v/>
      </c>
      <c r="AY380" s="103" t="str">
        <f t="shared" si="351"/>
        <v/>
      </c>
      <c r="AZ380" s="79" t="str">
        <f t="shared" si="352"/>
        <v/>
      </c>
      <c r="BA380" s="57" t="s">
        <v>0</v>
      </c>
      <c r="BB380" s="23" t="str">
        <f t="shared" si="353"/>
        <v/>
      </c>
      <c r="BC380" s="57" t="s">
        <v>0</v>
      </c>
      <c r="BD380" s="191" t="str">
        <f t="shared" si="354"/>
        <v/>
      </c>
      <c r="BE380" s="57" t="s">
        <v>0</v>
      </c>
      <c r="BF380" s="68" t="str">
        <f t="shared" si="355"/>
        <v/>
      </c>
      <c r="BG380" s="102" t="str">
        <f t="shared" si="356"/>
        <v/>
      </c>
      <c r="BH380" s="238" t="str">
        <f t="shared" si="357"/>
        <v/>
      </c>
      <c r="BI380" s="239" t="str">
        <f t="shared" si="319"/>
        <v/>
      </c>
      <c r="BJ380" s="57" t="s">
        <v>0</v>
      </c>
      <c r="BK380" s="62" t="str">
        <f t="shared" si="358"/>
        <v/>
      </c>
      <c r="BL380" s="36" t="str">
        <f t="shared" si="359"/>
        <v/>
      </c>
      <c r="BM380" s="86" t="str">
        <f t="shared" si="320"/>
        <v/>
      </c>
      <c r="BN380" s="86" t="str">
        <f t="shared" si="321"/>
        <v/>
      </c>
      <c r="BO380" s="36" t="str">
        <f t="shared" si="322"/>
        <v/>
      </c>
      <c r="BP380" s="79" t="str">
        <f t="shared" si="323"/>
        <v/>
      </c>
      <c r="BQ380" s="57" t="s">
        <v>0</v>
      </c>
      <c r="BR380" s="95" t="str">
        <f t="shared" si="324"/>
        <v/>
      </c>
      <c r="BS380" s="57" t="s">
        <v>0</v>
      </c>
      <c r="BT380" s="23" t="str">
        <f>IF(OR(BB380&lt;&gt;"NEMA",BR380&lt;&gt;""),"","SELECT '"&amp;BA380&amp;"',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0" s="57" t="s">
        <v>0</v>
      </c>
      <c r="BV380" s="172"/>
      <c r="BW380" s="172"/>
      <c r="BX380" s="172"/>
      <c r="BY380" s="57" t="s">
        <v>0</v>
      </c>
      <c r="BZ380" s="62" t="str">
        <f t="shared" si="325"/>
        <v/>
      </c>
      <c r="CA380" s="63" t="str">
        <f t="shared" si="360"/>
        <v/>
      </c>
      <c r="CB380" s="57" t="s">
        <v>0</v>
      </c>
      <c r="CC380" s="62" t="str">
        <f t="shared" si="326"/>
        <v/>
      </c>
      <c r="CD380" s="63" t="str">
        <f t="shared" si="361"/>
        <v/>
      </c>
      <c r="CE380" s="57" t="s">
        <v>0</v>
      </c>
      <c r="CF380" s="62" t="str">
        <f t="shared" si="327"/>
        <v/>
      </c>
      <c r="CG380" s="63" t="str">
        <f t="shared" si="362"/>
        <v/>
      </c>
      <c r="CH380" s="57" t="s">
        <v>0</v>
      </c>
      <c r="CI380" s="68" t="str">
        <f t="shared" si="363"/>
        <v/>
      </c>
      <c r="CJ380" s="86" t="str" cm="1">
        <f t="array" ref="CJ380">IF(CI380="","",INDEX(imePrezime_id,CI380,0))</f>
        <v/>
      </c>
      <c r="CK380" s="63" t="str">
        <f t="shared" si="328"/>
        <v/>
      </c>
      <c r="CL380" s="57" t="s">
        <v>0</v>
      </c>
      <c r="CM380" s="23" t="str">
        <f t="shared" si="329"/>
        <v/>
      </c>
      <c r="CN380" s="57" t="s">
        <v>0</v>
      </c>
      <c r="CO380" s="149"/>
      <c r="CP380" s="57" t="s">
        <v>0</v>
      </c>
      <c r="CQ380" s="62" t="str">
        <f t="shared" si="330"/>
        <v/>
      </c>
      <c r="CR380" s="86" t="str">
        <f>IF(CO380="","",MAX(CR$11:CR379)+1)</f>
        <v/>
      </c>
      <c r="CS380" s="63" t="str">
        <f t="shared" si="331"/>
        <v/>
      </c>
      <c r="CT380" s="57" t="s">
        <v>0</v>
      </c>
      <c r="CU380" s="23" t="str">
        <f t="shared" si="364"/>
        <v/>
      </c>
      <c r="CV380" s="57" t="s">
        <v>0</v>
      </c>
      <c r="CW380" s="72" t="str">
        <f>IF(AND(CG380="NEMA",CK380=""),MAX(CW$11:CW379)+1,"")</f>
        <v/>
      </c>
      <c r="CX380" t="s">
        <v>0</v>
      </c>
      <c r="CY380" s="152" t="str">
        <f t="shared" si="332"/>
        <v/>
      </c>
      <c r="CZ380" t="s">
        <v>0</v>
      </c>
      <c r="DA380" s="62" t="str">
        <f t="shared" si="333"/>
        <v/>
      </c>
      <c r="DB380" s="79" t="str">
        <f t="shared" si="334"/>
        <v/>
      </c>
      <c r="DC380" t="s">
        <v>0</v>
      </c>
      <c r="DD380" s="23" t="str">
        <f t="shared" si="365"/>
        <v/>
      </c>
      <c r="DE380" s="57" t="s">
        <v>0</v>
      </c>
      <c r="DF380" s="95" t="str">
        <f t="shared" si="335"/>
        <v/>
      </c>
      <c r="DG380" s="57" t="s">
        <v>0</v>
      </c>
      <c r="DH380" s="68" t="str">
        <f>IF(BZ380="","",MAX(DH$11:DH379)+1)</f>
        <v/>
      </c>
      <c r="DI380" s="86" t="str">
        <f t="shared" si="336"/>
        <v/>
      </c>
      <c r="DJ380" s="86" t="str">
        <f t="shared" si="366"/>
        <v/>
      </c>
      <c r="DK380" s="86" t="str">
        <f t="shared" si="337"/>
        <v/>
      </c>
      <c r="DL380" s="86" t="str">
        <f t="shared" si="338"/>
        <v/>
      </c>
      <c r="DM380" s="86" t="str">
        <f t="shared" si="339"/>
        <v/>
      </c>
      <c r="DN380" s="86" t="str">
        <f t="shared" si="367"/>
        <v/>
      </c>
      <c r="DO380" s="86"/>
      <c r="DP380" s="86"/>
      <c r="DQ380" s="86"/>
      <c r="DR380" s="63" t="e">
        <f>IF(#REF!="","",#REF!)</f>
        <v>#REF!</v>
      </c>
      <c r="DS380" s="57" t="s">
        <v>0</v>
      </c>
    </row>
    <row r="381" spans="1:123" x14ac:dyDescent="0.25">
      <c r="A381" t="s">
        <v>0</v>
      </c>
      <c r="B381" s="62" t="str">
        <f>IF(csv!E372="","",csv!S372)</f>
        <v/>
      </c>
      <c r="C381" s="36" t="s">
        <v>0</v>
      </c>
      <c r="D381" s="36" t="str">
        <f>IF(csv!E372="","",csv!E372)</f>
        <v/>
      </c>
      <c r="E381" s="36" t="str">
        <f>IF(csv!D372="","",csv!D372)</f>
        <v/>
      </c>
      <c r="F381" s="36" t="s">
        <v>0</v>
      </c>
      <c r="G381" s="86" t="str">
        <f>IF(csv!L372="","",csv!L372)</f>
        <v/>
      </c>
      <c r="H381" s="86" t="str">
        <f>IF(csv!M372="","",csv!M372)</f>
        <v/>
      </c>
      <c r="I381" s="36" t="s">
        <v>0</v>
      </c>
      <c r="J381" s="36" t="str">
        <f>IF(csv!O372="","",csv!O372)</f>
        <v/>
      </c>
      <c r="K381" s="36" t="str">
        <f>IF(csv!P372="","",csv!P372)</f>
        <v/>
      </c>
      <c r="L381" s="36" t="s">
        <v>0</v>
      </c>
      <c r="M381" s="79" t="str">
        <f>IF(csv!Q372="","",csv!Q372)</f>
        <v/>
      </c>
      <c r="N381" s="57" t="s">
        <v>0</v>
      </c>
      <c r="O381" s="62" t="str">
        <f>IF(csv!E372="","",csv!S372)</f>
        <v/>
      </c>
      <c r="P381" s="86" t="str">
        <f>IF(O381="","",IF(COUNTIF(O$11:O380,O381)=0,P380+1,P380))</f>
        <v/>
      </c>
      <c r="Q381" s="102" t="str">
        <f t="shared" si="314"/>
        <v/>
      </c>
      <c r="R381" s="103" t="str" cm="1">
        <f t="array" ref="R381">IF(S381="","",INDEX(natjecanjeStaze_naziv,MATCH(S381,natjecanjeStaze_stazaId,0)))</f>
        <v/>
      </c>
      <c r="S381" s="63" t="str">
        <f t="shared" si="315"/>
        <v/>
      </c>
      <c r="T381" s="57" t="s">
        <v>0</v>
      </c>
      <c r="U381" s="191" t="str">
        <f t="shared" si="316"/>
        <v/>
      </c>
      <c r="V381" s="57" t="s">
        <v>0</v>
      </c>
      <c r="W381" s="62" t="str">
        <f t="shared" si="340"/>
        <v/>
      </c>
      <c r="X381" s="86" t="str">
        <f t="shared" si="317"/>
        <v/>
      </c>
      <c r="Y381" s="36" t="str">
        <f t="shared" si="341"/>
        <v/>
      </c>
      <c r="Z381" s="79" t="str">
        <f>IF(Y381="","",MAX(Z$11:Z380)+1)</f>
        <v/>
      </c>
      <c r="AA381" s="57" t="s">
        <v>0</v>
      </c>
      <c r="AB381" s="149"/>
      <c r="AC381" s="57" t="s">
        <v>0</v>
      </c>
      <c r="AD381" s="23" t="str">
        <f t="shared" si="342"/>
        <v/>
      </c>
      <c r="AE381" s="57" t="s">
        <v>0</v>
      </c>
      <c r="AF381" s="191" t="str">
        <f t="shared" si="343"/>
        <v/>
      </c>
      <c r="AG381" s="57" t="s">
        <v>0</v>
      </c>
      <c r="AH381" s="62" t="str">
        <f t="shared" si="344"/>
        <v/>
      </c>
      <c r="AI381" s="36" t="str">
        <f t="shared" si="345"/>
        <v/>
      </c>
      <c r="AJ381" s="86" t="str">
        <f t="shared" si="318"/>
        <v/>
      </c>
      <c r="AK381" s="36" t="str" cm="1">
        <f t="array" ref="AK381">IF(AJ381="",""&amp;AI381,IF(AJ381="NEMA",AI381,INDEX(klub_naziv,MATCH(INDEX(klubAlias_klubId,AJ381),klub_id,0))))</f>
        <v/>
      </c>
      <c r="AL381" s="36" t="str" cm="1">
        <f t="array" ref="AL381">IFERROR(INDEX(registarNatjecatelji,CG381,4),"")</f>
        <v/>
      </c>
      <c r="AM381" s="105" t="str">
        <f t="shared" si="346"/>
        <v/>
      </c>
      <c r="AN381" s="79" t="str">
        <f t="shared" si="347"/>
        <v/>
      </c>
      <c r="AO381" s="57" t="s">
        <v>0</v>
      </c>
      <c r="AP381" s="95" t="str">
        <f>IF(AJ381&lt;&gt;"NEMA","",IF(IFERROR(MATCH(AI381,AI$11:AI380,0),0)&lt;&gt;0,"",AI381))</f>
        <v/>
      </c>
      <c r="AQ381" s="57" t="s">
        <v>0</v>
      </c>
      <c r="AR381" s="149"/>
      <c r="AS381" s="57" t="s">
        <v>0</v>
      </c>
      <c r="AT381" s="62" t="str">
        <f t="shared" si="348"/>
        <v/>
      </c>
      <c r="AU381" s="36" t="str">
        <f>IF(AT381="","",MAX(AU$11:AU380)+1)</f>
        <v/>
      </c>
      <c r="AV381" s="36" t="str">
        <f t="shared" si="349"/>
        <v/>
      </c>
      <c r="AW381" s="36" t="str">
        <f t="shared" si="350"/>
        <v/>
      </c>
      <c r="AX381" s="36" t="str">
        <f>IF(AR381="","",MAX(AX$11:AX380)+1)</f>
        <v/>
      </c>
      <c r="AY381" s="103" t="str">
        <f t="shared" si="351"/>
        <v/>
      </c>
      <c r="AZ381" s="79" t="str">
        <f t="shared" si="352"/>
        <v/>
      </c>
      <c r="BA381" s="57" t="s">
        <v>0</v>
      </c>
      <c r="BB381" s="23" t="str">
        <f t="shared" si="353"/>
        <v/>
      </c>
      <c r="BC381" s="57" t="s">
        <v>0</v>
      </c>
      <c r="BD381" s="191" t="str">
        <f t="shared" si="354"/>
        <v/>
      </c>
      <c r="BE381" s="57" t="s">
        <v>0</v>
      </c>
      <c r="BF381" s="68" t="str">
        <f t="shared" si="355"/>
        <v/>
      </c>
      <c r="BG381" s="102" t="str">
        <f t="shared" si="356"/>
        <v/>
      </c>
      <c r="BH381" s="238" t="str">
        <f t="shared" si="357"/>
        <v/>
      </c>
      <c r="BI381" s="239" t="str">
        <f t="shared" si="319"/>
        <v/>
      </c>
      <c r="BJ381" s="57" t="s">
        <v>0</v>
      </c>
      <c r="BK381" s="62" t="str">
        <f t="shared" si="358"/>
        <v/>
      </c>
      <c r="BL381" s="36" t="str">
        <f t="shared" si="359"/>
        <v/>
      </c>
      <c r="BM381" s="86" t="str">
        <f t="shared" si="320"/>
        <v/>
      </c>
      <c r="BN381" s="86" t="str">
        <f t="shared" si="321"/>
        <v/>
      </c>
      <c r="BO381" s="36" t="str">
        <f t="shared" si="322"/>
        <v/>
      </c>
      <c r="BP381" s="79" t="str">
        <f t="shared" si="323"/>
        <v/>
      </c>
      <c r="BQ381" s="57" t="s">
        <v>0</v>
      </c>
      <c r="BR381" s="95" t="str">
        <f t="shared" si="324"/>
        <v/>
      </c>
      <c r="BS381" s="57" t="s">
        <v>0</v>
      </c>
      <c r="BT381" s="23" t="str">
        <f>IF(OR(BB381&lt;&gt;"NEMA",BR381&lt;&gt;""),"","SELECT '"&amp;BA381&amp;"',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1" s="57" t="s">
        <v>0</v>
      </c>
      <c r="BV381" s="172"/>
      <c r="BW381" s="172"/>
      <c r="BX381" s="172"/>
      <c r="BY381" s="57" t="s">
        <v>0</v>
      </c>
      <c r="BZ381" s="62" t="str">
        <f t="shared" si="325"/>
        <v/>
      </c>
      <c r="CA381" s="63" t="str">
        <f t="shared" si="360"/>
        <v/>
      </c>
      <c r="CB381" s="57" t="s">
        <v>0</v>
      </c>
      <c r="CC381" s="62" t="str">
        <f t="shared" si="326"/>
        <v/>
      </c>
      <c r="CD381" s="63" t="str">
        <f t="shared" si="361"/>
        <v/>
      </c>
      <c r="CE381" s="57" t="s">
        <v>0</v>
      </c>
      <c r="CF381" s="62" t="str">
        <f t="shared" si="327"/>
        <v/>
      </c>
      <c r="CG381" s="63" t="str">
        <f t="shared" si="362"/>
        <v/>
      </c>
      <c r="CH381" s="57" t="s">
        <v>0</v>
      </c>
      <c r="CI381" s="68" t="str">
        <f t="shared" si="363"/>
        <v/>
      </c>
      <c r="CJ381" s="86" t="str" cm="1">
        <f t="array" ref="CJ381">IF(CI381="","",INDEX(imePrezime_id,CI381,0))</f>
        <v/>
      </c>
      <c r="CK381" s="63" t="str">
        <f t="shared" si="328"/>
        <v/>
      </c>
      <c r="CL381" s="57" t="s">
        <v>0</v>
      </c>
      <c r="CM381" s="23" t="str">
        <f t="shared" si="329"/>
        <v/>
      </c>
      <c r="CN381" s="57" t="s">
        <v>0</v>
      </c>
      <c r="CO381" s="149"/>
      <c r="CP381" s="57" t="s">
        <v>0</v>
      </c>
      <c r="CQ381" s="62" t="str">
        <f t="shared" si="330"/>
        <v/>
      </c>
      <c r="CR381" s="86" t="str">
        <f>IF(CO381="","",MAX(CR$11:CR380)+1)</f>
        <v/>
      </c>
      <c r="CS381" s="63" t="str">
        <f t="shared" si="331"/>
        <v/>
      </c>
      <c r="CT381" s="57" t="s">
        <v>0</v>
      </c>
      <c r="CU381" s="23" t="str">
        <f t="shared" si="364"/>
        <v/>
      </c>
      <c r="CV381" s="57" t="s">
        <v>0</v>
      </c>
      <c r="CW381" s="72" t="str">
        <f>IF(AND(CG381="NEMA",CK381=""),MAX(CW$11:CW380)+1,"")</f>
        <v/>
      </c>
      <c r="CX381" t="s">
        <v>0</v>
      </c>
      <c r="CY381" s="152" t="str">
        <f t="shared" si="332"/>
        <v/>
      </c>
      <c r="CZ381" t="s">
        <v>0</v>
      </c>
      <c r="DA381" s="62" t="str">
        <f t="shared" si="333"/>
        <v/>
      </c>
      <c r="DB381" s="79" t="str">
        <f t="shared" si="334"/>
        <v/>
      </c>
      <c r="DC381" t="s">
        <v>0</v>
      </c>
      <c r="DD381" s="23" t="str">
        <f t="shared" si="365"/>
        <v/>
      </c>
      <c r="DE381" s="57" t="s">
        <v>0</v>
      </c>
      <c r="DF381" s="95" t="str">
        <f t="shared" si="335"/>
        <v/>
      </c>
      <c r="DG381" s="57" t="s">
        <v>0</v>
      </c>
      <c r="DH381" s="68" t="str">
        <f>IF(BZ381="","",MAX(DH$11:DH380)+1)</f>
        <v/>
      </c>
      <c r="DI381" s="86" t="str">
        <f t="shared" si="336"/>
        <v/>
      </c>
      <c r="DJ381" s="86" t="str">
        <f t="shared" si="366"/>
        <v/>
      </c>
      <c r="DK381" s="86" t="str">
        <f t="shared" si="337"/>
        <v/>
      </c>
      <c r="DL381" s="86" t="str">
        <f t="shared" si="338"/>
        <v/>
      </c>
      <c r="DM381" s="86" t="str">
        <f t="shared" si="339"/>
        <v/>
      </c>
      <c r="DN381" s="86" t="str">
        <f t="shared" si="367"/>
        <v/>
      </c>
      <c r="DO381" s="86"/>
      <c r="DP381" s="86"/>
      <c r="DQ381" s="86"/>
      <c r="DR381" s="63" t="e">
        <f>IF(#REF!="","",#REF!)</f>
        <v>#REF!</v>
      </c>
      <c r="DS381" s="57" t="s">
        <v>0</v>
      </c>
    </row>
    <row r="382" spans="1:123" x14ac:dyDescent="0.25">
      <c r="A382" t="s">
        <v>0</v>
      </c>
      <c r="B382" s="62" t="str">
        <f>IF(csv!E373="","",csv!S373)</f>
        <v/>
      </c>
      <c r="C382" s="36" t="s">
        <v>0</v>
      </c>
      <c r="D382" s="36" t="str">
        <f>IF(csv!E373="","",csv!E373)</f>
        <v/>
      </c>
      <c r="E382" s="36" t="str">
        <f>IF(csv!D373="","",csv!D373)</f>
        <v/>
      </c>
      <c r="F382" s="36" t="s">
        <v>0</v>
      </c>
      <c r="G382" s="86" t="str">
        <f>IF(csv!L373="","",csv!L373)</f>
        <v/>
      </c>
      <c r="H382" s="86" t="str">
        <f>IF(csv!M373="","",csv!M373)</f>
        <v/>
      </c>
      <c r="I382" s="36" t="s">
        <v>0</v>
      </c>
      <c r="J382" s="36" t="str">
        <f>IF(csv!O373="","",csv!O373)</f>
        <v/>
      </c>
      <c r="K382" s="36" t="str">
        <f>IF(csv!P373="","",csv!P373)</f>
        <v/>
      </c>
      <c r="L382" s="36" t="s">
        <v>0</v>
      </c>
      <c r="M382" s="79" t="str">
        <f>IF(csv!Q373="","",csv!Q373)</f>
        <v/>
      </c>
      <c r="N382" s="57" t="s">
        <v>0</v>
      </c>
      <c r="O382" s="62" t="str">
        <f>IF(csv!E373="","",csv!S373)</f>
        <v/>
      </c>
      <c r="P382" s="86" t="str">
        <f>IF(O382="","",IF(COUNTIF(O$11:O381,O382)=0,P381+1,P381))</f>
        <v/>
      </c>
      <c r="Q382" s="102" t="str">
        <f t="shared" si="314"/>
        <v/>
      </c>
      <c r="R382" s="103" t="str" cm="1">
        <f t="array" ref="R382">IF(S382="","",INDEX(natjecanjeStaze_naziv,MATCH(S382,natjecanjeStaze_stazaId,0)))</f>
        <v/>
      </c>
      <c r="S382" s="63" t="str">
        <f t="shared" si="315"/>
        <v/>
      </c>
      <c r="T382" s="57" t="s">
        <v>0</v>
      </c>
      <c r="U382" s="191" t="str">
        <f t="shared" si="316"/>
        <v/>
      </c>
      <c r="V382" s="57" t="s">
        <v>0</v>
      </c>
      <c r="W382" s="62" t="str">
        <f t="shared" si="340"/>
        <v/>
      </c>
      <c r="X382" s="86" t="str">
        <f t="shared" si="317"/>
        <v/>
      </c>
      <c r="Y382" s="36" t="str">
        <f t="shared" si="341"/>
        <v/>
      </c>
      <c r="Z382" s="79" t="str">
        <f>IF(Y382="","",MAX(Z$11:Z381)+1)</f>
        <v/>
      </c>
      <c r="AA382" s="57" t="s">
        <v>0</v>
      </c>
      <c r="AB382" s="149"/>
      <c r="AC382" s="57" t="s">
        <v>0</v>
      </c>
      <c r="AD382" s="23" t="str">
        <f t="shared" si="342"/>
        <v/>
      </c>
      <c r="AE382" s="57" t="s">
        <v>0</v>
      </c>
      <c r="AF382" s="191" t="str">
        <f t="shared" si="343"/>
        <v/>
      </c>
      <c r="AG382" s="57" t="s">
        <v>0</v>
      </c>
      <c r="AH382" s="62" t="str">
        <f t="shared" si="344"/>
        <v/>
      </c>
      <c r="AI382" s="36" t="str">
        <f t="shared" si="345"/>
        <v/>
      </c>
      <c r="AJ382" s="86" t="str">
        <f t="shared" si="318"/>
        <v/>
      </c>
      <c r="AK382" s="36" t="str" cm="1">
        <f t="array" ref="AK382">IF(AJ382="",""&amp;AI382,IF(AJ382="NEMA",AI382,INDEX(klub_naziv,MATCH(INDEX(klubAlias_klubId,AJ382),klub_id,0))))</f>
        <v/>
      </c>
      <c r="AL382" s="36" t="str" cm="1">
        <f t="array" ref="AL382">IFERROR(INDEX(registarNatjecatelji,CG382,4),"")</f>
        <v/>
      </c>
      <c r="AM382" s="105" t="str">
        <f t="shared" si="346"/>
        <v/>
      </c>
      <c r="AN382" s="79" t="str">
        <f t="shared" si="347"/>
        <v/>
      </c>
      <c r="AO382" s="57" t="s">
        <v>0</v>
      </c>
      <c r="AP382" s="95" t="str">
        <f>IF(AJ382&lt;&gt;"NEMA","",IF(IFERROR(MATCH(AI382,AI$11:AI381,0),0)&lt;&gt;0,"",AI382))</f>
        <v/>
      </c>
      <c r="AQ382" s="57" t="s">
        <v>0</v>
      </c>
      <c r="AR382" s="149"/>
      <c r="AS382" s="57" t="s">
        <v>0</v>
      </c>
      <c r="AT382" s="62" t="str">
        <f t="shared" si="348"/>
        <v/>
      </c>
      <c r="AU382" s="36" t="str">
        <f>IF(AT382="","",MAX(AU$11:AU381)+1)</f>
        <v/>
      </c>
      <c r="AV382" s="36" t="str">
        <f t="shared" si="349"/>
        <v/>
      </c>
      <c r="AW382" s="36" t="str">
        <f t="shared" si="350"/>
        <v/>
      </c>
      <c r="AX382" s="36" t="str">
        <f>IF(AR382="","",MAX(AX$11:AX381)+1)</f>
        <v/>
      </c>
      <c r="AY382" s="103" t="str">
        <f t="shared" si="351"/>
        <v/>
      </c>
      <c r="AZ382" s="79" t="str">
        <f t="shared" si="352"/>
        <v/>
      </c>
      <c r="BA382" s="57" t="s">
        <v>0</v>
      </c>
      <c r="BB382" s="23" t="str">
        <f t="shared" si="353"/>
        <v/>
      </c>
      <c r="BC382" s="57" t="s">
        <v>0</v>
      </c>
      <c r="BD382" s="191" t="str">
        <f t="shared" si="354"/>
        <v/>
      </c>
      <c r="BE382" s="57" t="s">
        <v>0</v>
      </c>
      <c r="BF382" s="68" t="str">
        <f t="shared" si="355"/>
        <v/>
      </c>
      <c r="BG382" s="102" t="str">
        <f t="shared" si="356"/>
        <v/>
      </c>
      <c r="BH382" s="238" t="str">
        <f t="shared" si="357"/>
        <v/>
      </c>
      <c r="BI382" s="239" t="str">
        <f t="shared" si="319"/>
        <v/>
      </c>
      <c r="BJ382" s="57" t="s">
        <v>0</v>
      </c>
      <c r="BK382" s="62" t="str">
        <f t="shared" si="358"/>
        <v/>
      </c>
      <c r="BL382" s="36" t="str">
        <f t="shared" si="359"/>
        <v/>
      </c>
      <c r="BM382" s="86" t="str">
        <f t="shared" si="320"/>
        <v/>
      </c>
      <c r="BN382" s="86" t="str">
        <f t="shared" si="321"/>
        <v/>
      </c>
      <c r="BO382" s="36" t="str">
        <f t="shared" si="322"/>
        <v/>
      </c>
      <c r="BP382" s="79" t="str">
        <f t="shared" si="323"/>
        <v/>
      </c>
      <c r="BQ382" s="57" t="s">
        <v>0</v>
      </c>
      <c r="BR382" s="95" t="str">
        <f t="shared" si="324"/>
        <v/>
      </c>
      <c r="BS382" s="57" t="s">
        <v>0</v>
      </c>
      <c r="BT382" s="23" t="str">
        <f>IF(OR(BB382&lt;&gt;"NEMA",BR382&lt;&gt;""),"","SELECT '"&amp;BA382&amp;"',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2" s="57" t="s">
        <v>0</v>
      </c>
      <c r="BV382" s="172"/>
      <c r="BW382" s="172"/>
      <c r="BX382" s="172"/>
      <c r="BY382" s="57" t="s">
        <v>0</v>
      </c>
      <c r="BZ382" s="62" t="str">
        <f t="shared" si="325"/>
        <v/>
      </c>
      <c r="CA382" s="63" t="str">
        <f t="shared" si="360"/>
        <v/>
      </c>
      <c r="CB382" s="57" t="s">
        <v>0</v>
      </c>
      <c r="CC382" s="62" t="str">
        <f t="shared" si="326"/>
        <v/>
      </c>
      <c r="CD382" s="63" t="str">
        <f t="shared" si="361"/>
        <v/>
      </c>
      <c r="CE382" s="57" t="s">
        <v>0</v>
      </c>
      <c r="CF382" s="62" t="str">
        <f t="shared" si="327"/>
        <v/>
      </c>
      <c r="CG382" s="63" t="str">
        <f t="shared" si="362"/>
        <v/>
      </c>
      <c r="CH382" s="57" t="s">
        <v>0</v>
      </c>
      <c r="CI382" s="68" t="str">
        <f t="shared" si="363"/>
        <v/>
      </c>
      <c r="CJ382" s="86" t="str" cm="1">
        <f t="array" ref="CJ382">IF(CI382="","",INDEX(imePrezime_id,CI382,0))</f>
        <v/>
      </c>
      <c r="CK382" s="63" t="str">
        <f t="shared" si="328"/>
        <v/>
      </c>
      <c r="CL382" s="57" t="s">
        <v>0</v>
      </c>
      <c r="CM382" s="23" t="str">
        <f t="shared" si="329"/>
        <v/>
      </c>
      <c r="CN382" s="57" t="s">
        <v>0</v>
      </c>
      <c r="CO382" s="149"/>
      <c r="CP382" s="57" t="s">
        <v>0</v>
      </c>
      <c r="CQ382" s="62" t="str">
        <f t="shared" si="330"/>
        <v/>
      </c>
      <c r="CR382" s="86" t="str">
        <f>IF(CO382="","",MAX(CR$11:CR381)+1)</f>
        <v/>
      </c>
      <c r="CS382" s="63" t="str">
        <f t="shared" si="331"/>
        <v/>
      </c>
      <c r="CT382" s="57" t="s">
        <v>0</v>
      </c>
      <c r="CU382" s="23" t="str">
        <f t="shared" si="364"/>
        <v/>
      </c>
      <c r="CV382" s="57" t="s">
        <v>0</v>
      </c>
      <c r="CW382" s="72" t="str">
        <f>IF(AND(CG382="NEMA",CK382=""),MAX(CW$11:CW381)+1,"")</f>
        <v/>
      </c>
      <c r="CX382" t="s">
        <v>0</v>
      </c>
      <c r="CY382" s="152" t="str">
        <f t="shared" si="332"/>
        <v/>
      </c>
      <c r="CZ382" t="s">
        <v>0</v>
      </c>
      <c r="DA382" s="62" t="str">
        <f t="shared" si="333"/>
        <v/>
      </c>
      <c r="DB382" s="79" t="str">
        <f t="shared" si="334"/>
        <v/>
      </c>
      <c r="DC382" t="s">
        <v>0</v>
      </c>
      <c r="DD382" s="23" t="str">
        <f t="shared" si="365"/>
        <v/>
      </c>
      <c r="DE382" s="57" t="s">
        <v>0</v>
      </c>
      <c r="DF382" s="95" t="str">
        <f t="shared" si="335"/>
        <v/>
      </c>
      <c r="DG382" s="57" t="s">
        <v>0</v>
      </c>
      <c r="DH382" s="68" t="str">
        <f>IF(BZ382="","",MAX(DH$11:DH381)+1)</f>
        <v/>
      </c>
      <c r="DI382" s="86" t="str">
        <f t="shared" si="336"/>
        <v/>
      </c>
      <c r="DJ382" s="86" t="str">
        <f t="shared" si="366"/>
        <v/>
      </c>
      <c r="DK382" s="86" t="str">
        <f t="shared" si="337"/>
        <v/>
      </c>
      <c r="DL382" s="86" t="str">
        <f t="shared" si="338"/>
        <v/>
      </c>
      <c r="DM382" s="86" t="str">
        <f t="shared" si="339"/>
        <v/>
      </c>
      <c r="DN382" s="86" t="str">
        <f t="shared" si="367"/>
        <v/>
      </c>
      <c r="DO382" s="86"/>
      <c r="DP382" s="86"/>
      <c r="DQ382" s="86"/>
      <c r="DR382" s="63" t="e">
        <f>IF(#REF!="","",#REF!)</f>
        <v>#REF!</v>
      </c>
      <c r="DS382" s="57" t="s">
        <v>0</v>
      </c>
    </row>
    <row r="383" spans="1:123" x14ac:dyDescent="0.25">
      <c r="A383" t="s">
        <v>0</v>
      </c>
      <c r="B383" s="62" t="str">
        <f>IF(csv!E374="","",csv!S374)</f>
        <v/>
      </c>
      <c r="C383" s="36" t="s">
        <v>0</v>
      </c>
      <c r="D383" s="36" t="str">
        <f>IF(csv!E374="","",csv!E374)</f>
        <v/>
      </c>
      <c r="E383" s="36" t="str">
        <f>IF(csv!D374="","",csv!D374)</f>
        <v/>
      </c>
      <c r="F383" s="36" t="s">
        <v>0</v>
      </c>
      <c r="G383" s="86" t="str">
        <f>IF(csv!L374="","",csv!L374)</f>
        <v/>
      </c>
      <c r="H383" s="86" t="str">
        <f>IF(csv!M374="","",csv!M374)</f>
        <v/>
      </c>
      <c r="I383" s="36" t="s">
        <v>0</v>
      </c>
      <c r="J383" s="36" t="str">
        <f>IF(csv!O374="","",csv!O374)</f>
        <v/>
      </c>
      <c r="K383" s="36" t="str">
        <f>IF(csv!P374="","",csv!P374)</f>
        <v/>
      </c>
      <c r="L383" s="36" t="s">
        <v>0</v>
      </c>
      <c r="M383" s="79" t="str">
        <f>IF(csv!Q374="","",csv!Q374)</f>
        <v/>
      </c>
      <c r="N383" s="57" t="s">
        <v>0</v>
      </c>
      <c r="O383" s="62" t="str">
        <f>IF(csv!E374="","",csv!S374)</f>
        <v/>
      </c>
      <c r="P383" s="86" t="str">
        <f>IF(O383="","",IF(COUNTIF(O$11:O382,O383)=0,P382+1,P382))</f>
        <v/>
      </c>
      <c r="Q383" s="102" t="str">
        <f t="shared" si="314"/>
        <v/>
      </c>
      <c r="R383" s="103" t="str" cm="1">
        <f t="array" ref="R383">IF(S383="","",INDEX(natjecanjeStaze_naziv,MATCH(S383,natjecanjeStaze_stazaId,0)))</f>
        <v/>
      </c>
      <c r="S383" s="63" t="str">
        <f t="shared" si="315"/>
        <v/>
      </c>
      <c r="T383" s="57" t="s">
        <v>0</v>
      </c>
      <c r="U383" s="191" t="str">
        <f t="shared" si="316"/>
        <v/>
      </c>
      <c r="V383" s="57" t="s">
        <v>0</v>
      </c>
      <c r="W383" s="62" t="str">
        <f t="shared" si="340"/>
        <v/>
      </c>
      <c r="X383" s="86" t="str">
        <f t="shared" si="317"/>
        <v/>
      </c>
      <c r="Y383" s="36" t="str">
        <f t="shared" si="341"/>
        <v/>
      </c>
      <c r="Z383" s="79" t="str">
        <f>IF(Y383="","",MAX(Z$11:Z382)+1)</f>
        <v/>
      </c>
      <c r="AA383" s="57" t="s">
        <v>0</v>
      </c>
      <c r="AB383" s="149"/>
      <c r="AC383" s="57" t="s">
        <v>0</v>
      </c>
      <c r="AD383" s="23" t="str">
        <f t="shared" si="342"/>
        <v/>
      </c>
      <c r="AE383" s="57" t="s">
        <v>0</v>
      </c>
      <c r="AF383" s="191" t="str">
        <f t="shared" si="343"/>
        <v/>
      </c>
      <c r="AG383" s="57" t="s">
        <v>0</v>
      </c>
      <c r="AH383" s="62" t="str">
        <f t="shared" si="344"/>
        <v/>
      </c>
      <c r="AI383" s="36" t="str">
        <f t="shared" si="345"/>
        <v/>
      </c>
      <c r="AJ383" s="86" t="str">
        <f t="shared" si="318"/>
        <v/>
      </c>
      <c r="AK383" s="36" t="str" cm="1">
        <f t="array" ref="AK383">IF(AJ383="",""&amp;AI383,IF(AJ383="NEMA",AI383,INDEX(klub_naziv,MATCH(INDEX(klubAlias_klubId,AJ383),klub_id,0))))</f>
        <v/>
      </c>
      <c r="AL383" s="36" t="str" cm="1">
        <f t="array" ref="AL383">IFERROR(INDEX(registarNatjecatelji,CG383,4),"")</f>
        <v/>
      </c>
      <c r="AM383" s="105" t="str">
        <f t="shared" si="346"/>
        <v/>
      </c>
      <c r="AN383" s="79" t="str">
        <f t="shared" si="347"/>
        <v/>
      </c>
      <c r="AO383" s="57" t="s">
        <v>0</v>
      </c>
      <c r="AP383" s="95" t="str">
        <f>IF(AJ383&lt;&gt;"NEMA","",IF(IFERROR(MATCH(AI383,AI$11:AI382,0),0)&lt;&gt;0,"",AI383))</f>
        <v/>
      </c>
      <c r="AQ383" s="57" t="s">
        <v>0</v>
      </c>
      <c r="AR383" s="149"/>
      <c r="AS383" s="57" t="s">
        <v>0</v>
      </c>
      <c r="AT383" s="62" t="str">
        <f t="shared" si="348"/>
        <v/>
      </c>
      <c r="AU383" s="36" t="str">
        <f>IF(AT383="","",MAX(AU$11:AU382)+1)</f>
        <v/>
      </c>
      <c r="AV383" s="36" t="str">
        <f t="shared" si="349"/>
        <v/>
      </c>
      <c r="AW383" s="36" t="str">
        <f t="shared" si="350"/>
        <v/>
      </c>
      <c r="AX383" s="36" t="str">
        <f>IF(AR383="","",MAX(AX$11:AX382)+1)</f>
        <v/>
      </c>
      <c r="AY383" s="103" t="str">
        <f t="shared" si="351"/>
        <v/>
      </c>
      <c r="AZ383" s="79" t="str">
        <f t="shared" si="352"/>
        <v/>
      </c>
      <c r="BA383" s="57" t="s">
        <v>0</v>
      </c>
      <c r="BB383" s="23" t="str">
        <f t="shared" si="353"/>
        <v/>
      </c>
      <c r="BC383" s="57" t="s">
        <v>0</v>
      </c>
      <c r="BD383" s="191" t="str">
        <f t="shared" si="354"/>
        <v/>
      </c>
      <c r="BE383" s="57" t="s">
        <v>0</v>
      </c>
      <c r="BF383" s="68" t="str">
        <f t="shared" si="355"/>
        <v/>
      </c>
      <c r="BG383" s="102" t="str">
        <f t="shared" si="356"/>
        <v/>
      </c>
      <c r="BH383" s="238" t="str">
        <f t="shared" si="357"/>
        <v/>
      </c>
      <c r="BI383" s="239" t="str">
        <f t="shared" si="319"/>
        <v/>
      </c>
      <c r="BJ383" s="57" t="s">
        <v>0</v>
      </c>
      <c r="BK383" s="62" t="str">
        <f t="shared" si="358"/>
        <v/>
      </c>
      <c r="BL383" s="36" t="str">
        <f t="shared" si="359"/>
        <v/>
      </c>
      <c r="BM383" s="86" t="str">
        <f t="shared" si="320"/>
        <v/>
      </c>
      <c r="BN383" s="86" t="str">
        <f t="shared" si="321"/>
        <v/>
      </c>
      <c r="BO383" s="36" t="str">
        <f t="shared" si="322"/>
        <v/>
      </c>
      <c r="BP383" s="79" t="str">
        <f t="shared" si="323"/>
        <v/>
      </c>
      <c r="BQ383" s="57" t="s">
        <v>0</v>
      </c>
      <c r="BR383" s="95" t="str">
        <f t="shared" si="324"/>
        <v/>
      </c>
      <c r="BS383" s="57" t="s">
        <v>0</v>
      </c>
      <c r="BT383" s="23" t="str">
        <f>IF(OR(BB383&lt;&gt;"NEMA",BR383&lt;&gt;""),"","SELECT '"&amp;BA383&amp;"',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3" s="57" t="s">
        <v>0</v>
      </c>
      <c r="BV383" s="172"/>
      <c r="BW383" s="172"/>
      <c r="BX383" s="172"/>
      <c r="BY383" s="57" t="s">
        <v>0</v>
      </c>
      <c r="BZ383" s="62" t="str">
        <f t="shared" si="325"/>
        <v/>
      </c>
      <c r="CA383" s="63" t="str">
        <f t="shared" si="360"/>
        <v/>
      </c>
      <c r="CB383" s="57" t="s">
        <v>0</v>
      </c>
      <c r="CC383" s="62" t="str">
        <f t="shared" si="326"/>
        <v/>
      </c>
      <c r="CD383" s="63" t="str">
        <f t="shared" si="361"/>
        <v/>
      </c>
      <c r="CE383" s="57" t="s">
        <v>0</v>
      </c>
      <c r="CF383" s="62" t="str">
        <f t="shared" si="327"/>
        <v/>
      </c>
      <c r="CG383" s="63" t="str">
        <f t="shared" si="362"/>
        <v/>
      </c>
      <c r="CH383" s="57" t="s">
        <v>0</v>
      </c>
      <c r="CI383" s="68" t="str">
        <f t="shared" si="363"/>
        <v/>
      </c>
      <c r="CJ383" s="86" t="str" cm="1">
        <f t="array" ref="CJ383">IF(CI383="","",INDEX(imePrezime_id,CI383,0))</f>
        <v/>
      </c>
      <c r="CK383" s="63" t="str">
        <f t="shared" si="328"/>
        <v/>
      </c>
      <c r="CL383" s="57" t="s">
        <v>0</v>
      </c>
      <c r="CM383" s="23" t="str">
        <f t="shared" si="329"/>
        <v/>
      </c>
      <c r="CN383" s="57" t="s">
        <v>0</v>
      </c>
      <c r="CO383" s="149"/>
      <c r="CP383" s="57" t="s">
        <v>0</v>
      </c>
      <c r="CQ383" s="62" t="str">
        <f t="shared" si="330"/>
        <v/>
      </c>
      <c r="CR383" s="86" t="str">
        <f>IF(CO383="","",MAX(CR$11:CR382)+1)</f>
        <v/>
      </c>
      <c r="CS383" s="63" t="str">
        <f t="shared" si="331"/>
        <v/>
      </c>
      <c r="CT383" s="57" t="s">
        <v>0</v>
      </c>
      <c r="CU383" s="23" t="str">
        <f t="shared" si="364"/>
        <v/>
      </c>
      <c r="CV383" s="57" t="s">
        <v>0</v>
      </c>
      <c r="CW383" s="72" t="str">
        <f>IF(AND(CG383="NEMA",CK383=""),MAX(CW$11:CW382)+1,"")</f>
        <v/>
      </c>
      <c r="CX383" t="s">
        <v>0</v>
      </c>
      <c r="CY383" s="152" t="str">
        <f t="shared" si="332"/>
        <v/>
      </c>
      <c r="CZ383" t="s">
        <v>0</v>
      </c>
      <c r="DA383" s="62" t="str">
        <f t="shared" si="333"/>
        <v/>
      </c>
      <c r="DB383" s="79" t="str">
        <f t="shared" si="334"/>
        <v/>
      </c>
      <c r="DC383" t="s">
        <v>0</v>
      </c>
      <c r="DD383" s="23" t="str">
        <f t="shared" si="365"/>
        <v/>
      </c>
      <c r="DE383" s="57" t="s">
        <v>0</v>
      </c>
      <c r="DF383" s="95" t="str">
        <f t="shared" si="335"/>
        <v/>
      </c>
      <c r="DG383" s="57" t="s">
        <v>0</v>
      </c>
      <c r="DH383" s="68" t="str">
        <f>IF(BZ383="","",MAX(DH$11:DH382)+1)</f>
        <v/>
      </c>
      <c r="DI383" s="86" t="str">
        <f t="shared" si="336"/>
        <v/>
      </c>
      <c r="DJ383" s="86" t="str">
        <f t="shared" si="366"/>
        <v/>
      </c>
      <c r="DK383" s="86" t="str">
        <f t="shared" si="337"/>
        <v/>
      </c>
      <c r="DL383" s="86" t="str">
        <f t="shared" si="338"/>
        <v/>
      </c>
      <c r="DM383" s="86" t="str">
        <f t="shared" si="339"/>
        <v/>
      </c>
      <c r="DN383" s="86" t="str">
        <f t="shared" si="367"/>
        <v/>
      </c>
      <c r="DO383" s="86"/>
      <c r="DP383" s="86"/>
      <c r="DQ383" s="86"/>
      <c r="DR383" s="63" t="e">
        <f>IF(#REF!="","",#REF!)</f>
        <v>#REF!</v>
      </c>
      <c r="DS383" s="57" t="s">
        <v>0</v>
      </c>
    </row>
    <row r="384" spans="1:123" x14ac:dyDescent="0.25">
      <c r="A384" t="s">
        <v>0</v>
      </c>
      <c r="B384" s="62" t="str">
        <f>IF(csv!E375="","",csv!S375)</f>
        <v/>
      </c>
      <c r="C384" s="36" t="s">
        <v>0</v>
      </c>
      <c r="D384" s="36" t="str">
        <f>IF(csv!E375="","",csv!E375)</f>
        <v/>
      </c>
      <c r="E384" s="36" t="str">
        <f>IF(csv!D375="","",csv!D375)</f>
        <v/>
      </c>
      <c r="F384" s="36" t="s">
        <v>0</v>
      </c>
      <c r="G384" s="86" t="str">
        <f>IF(csv!L375="","",csv!L375)</f>
        <v/>
      </c>
      <c r="H384" s="86" t="str">
        <f>IF(csv!M375="","",csv!M375)</f>
        <v/>
      </c>
      <c r="I384" s="36" t="s">
        <v>0</v>
      </c>
      <c r="J384" s="36" t="str">
        <f>IF(csv!O375="","",csv!O375)</f>
        <v/>
      </c>
      <c r="K384" s="36" t="str">
        <f>IF(csv!P375="","",csv!P375)</f>
        <v/>
      </c>
      <c r="L384" s="36" t="s">
        <v>0</v>
      </c>
      <c r="M384" s="79" t="str">
        <f>IF(csv!Q375="","",csv!Q375)</f>
        <v/>
      </c>
      <c r="N384" s="57" t="s">
        <v>0</v>
      </c>
      <c r="O384" s="62" t="str">
        <f>IF(csv!E375="","",csv!S375)</f>
        <v/>
      </c>
      <c r="P384" s="86" t="str">
        <f>IF(O384="","",IF(COUNTIF(O$11:O383,O384)=0,P383+1,P383))</f>
        <v/>
      </c>
      <c r="Q384" s="102" t="str">
        <f t="shared" si="314"/>
        <v/>
      </c>
      <c r="R384" s="103" t="str" cm="1">
        <f t="array" ref="R384">IF(S384="","",INDEX(natjecanjeStaze_naziv,MATCH(S384,natjecanjeStaze_stazaId,0)))</f>
        <v/>
      </c>
      <c r="S384" s="63" t="str">
        <f t="shared" si="315"/>
        <v/>
      </c>
      <c r="T384" s="57" t="s">
        <v>0</v>
      </c>
      <c r="U384" s="191" t="str">
        <f t="shared" si="316"/>
        <v/>
      </c>
      <c r="V384" s="57" t="s">
        <v>0</v>
      </c>
      <c r="W384" s="62" t="str">
        <f t="shared" si="340"/>
        <v/>
      </c>
      <c r="X384" s="86" t="str">
        <f t="shared" si="317"/>
        <v/>
      </c>
      <c r="Y384" s="36" t="str">
        <f t="shared" si="341"/>
        <v/>
      </c>
      <c r="Z384" s="79" t="str">
        <f>IF(Y384="","",MAX(Z$11:Z383)+1)</f>
        <v/>
      </c>
      <c r="AA384" s="57" t="s">
        <v>0</v>
      </c>
      <c r="AB384" s="149"/>
      <c r="AC384" s="57" t="s">
        <v>0</v>
      </c>
      <c r="AD384" s="23" t="str">
        <f t="shared" si="342"/>
        <v/>
      </c>
      <c r="AE384" s="57" t="s">
        <v>0</v>
      </c>
      <c r="AF384" s="191" t="str">
        <f t="shared" si="343"/>
        <v/>
      </c>
      <c r="AG384" s="57" t="s">
        <v>0</v>
      </c>
      <c r="AH384" s="62" t="str">
        <f t="shared" si="344"/>
        <v/>
      </c>
      <c r="AI384" s="36" t="str">
        <f t="shared" si="345"/>
        <v/>
      </c>
      <c r="AJ384" s="86" t="str">
        <f t="shared" si="318"/>
        <v/>
      </c>
      <c r="AK384" s="36" t="str" cm="1">
        <f t="array" ref="AK384">IF(AJ384="",""&amp;AI384,IF(AJ384="NEMA",AI384,INDEX(klub_naziv,MATCH(INDEX(klubAlias_klubId,AJ384),klub_id,0))))</f>
        <v/>
      </c>
      <c r="AL384" s="36" t="str" cm="1">
        <f t="array" ref="AL384">IFERROR(INDEX(registarNatjecatelji,CG384,4),"")</f>
        <v/>
      </c>
      <c r="AM384" s="105" t="str">
        <f t="shared" si="346"/>
        <v/>
      </c>
      <c r="AN384" s="79" t="str">
        <f t="shared" si="347"/>
        <v/>
      </c>
      <c r="AO384" s="57" t="s">
        <v>0</v>
      </c>
      <c r="AP384" s="95" t="str">
        <f>IF(AJ384&lt;&gt;"NEMA","",IF(IFERROR(MATCH(AI384,AI$11:AI383,0),0)&lt;&gt;0,"",AI384))</f>
        <v/>
      </c>
      <c r="AQ384" s="57" t="s">
        <v>0</v>
      </c>
      <c r="AR384" s="149"/>
      <c r="AS384" s="57" t="s">
        <v>0</v>
      </c>
      <c r="AT384" s="62" t="str">
        <f t="shared" si="348"/>
        <v/>
      </c>
      <c r="AU384" s="36" t="str">
        <f>IF(AT384="","",MAX(AU$11:AU383)+1)</f>
        <v/>
      </c>
      <c r="AV384" s="36" t="str">
        <f t="shared" si="349"/>
        <v/>
      </c>
      <c r="AW384" s="36" t="str">
        <f t="shared" si="350"/>
        <v/>
      </c>
      <c r="AX384" s="36" t="str">
        <f>IF(AR384="","",MAX(AX$11:AX383)+1)</f>
        <v/>
      </c>
      <c r="AY384" s="103" t="str">
        <f t="shared" si="351"/>
        <v/>
      </c>
      <c r="AZ384" s="79" t="str">
        <f t="shared" si="352"/>
        <v/>
      </c>
      <c r="BA384" s="57" t="s">
        <v>0</v>
      </c>
      <c r="BB384" s="23" t="str">
        <f t="shared" si="353"/>
        <v/>
      </c>
      <c r="BC384" s="57" t="s">
        <v>0</v>
      </c>
      <c r="BD384" s="191" t="str">
        <f t="shared" si="354"/>
        <v/>
      </c>
      <c r="BE384" s="57" t="s">
        <v>0</v>
      </c>
      <c r="BF384" s="68" t="str">
        <f t="shared" si="355"/>
        <v/>
      </c>
      <c r="BG384" s="102" t="str">
        <f t="shared" si="356"/>
        <v/>
      </c>
      <c r="BH384" s="238" t="str">
        <f t="shared" si="357"/>
        <v/>
      </c>
      <c r="BI384" s="239" t="str">
        <f t="shared" si="319"/>
        <v/>
      </c>
      <c r="BJ384" s="57" t="s">
        <v>0</v>
      </c>
      <c r="BK384" s="62" t="str">
        <f t="shared" si="358"/>
        <v/>
      </c>
      <c r="BL384" s="36" t="str">
        <f t="shared" si="359"/>
        <v/>
      </c>
      <c r="BM384" s="86" t="str">
        <f t="shared" si="320"/>
        <v/>
      </c>
      <c r="BN384" s="86" t="str">
        <f t="shared" si="321"/>
        <v/>
      </c>
      <c r="BO384" s="36" t="str">
        <f t="shared" si="322"/>
        <v/>
      </c>
      <c r="BP384" s="79" t="str">
        <f t="shared" si="323"/>
        <v/>
      </c>
      <c r="BQ384" s="57" t="s">
        <v>0</v>
      </c>
      <c r="BR384" s="95" t="str">
        <f t="shared" si="324"/>
        <v/>
      </c>
      <c r="BS384" s="57" t="s">
        <v>0</v>
      </c>
      <c r="BT384" s="23" t="str">
        <f>IF(OR(BB384&lt;&gt;"NEMA",BR384&lt;&gt;""),"","SELECT '"&amp;BA384&amp;"',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4" s="57" t="s">
        <v>0</v>
      </c>
      <c r="BV384" s="172"/>
      <c r="BW384" s="172"/>
      <c r="BX384" s="172"/>
      <c r="BY384" s="57" t="s">
        <v>0</v>
      </c>
      <c r="BZ384" s="62" t="str">
        <f t="shared" si="325"/>
        <v/>
      </c>
      <c r="CA384" s="63" t="str">
        <f t="shared" si="360"/>
        <v/>
      </c>
      <c r="CB384" s="57" t="s">
        <v>0</v>
      </c>
      <c r="CC384" s="62" t="str">
        <f t="shared" si="326"/>
        <v/>
      </c>
      <c r="CD384" s="63" t="str">
        <f t="shared" si="361"/>
        <v/>
      </c>
      <c r="CE384" s="57" t="s">
        <v>0</v>
      </c>
      <c r="CF384" s="62" t="str">
        <f t="shared" si="327"/>
        <v/>
      </c>
      <c r="CG384" s="63" t="str">
        <f t="shared" si="362"/>
        <v/>
      </c>
      <c r="CH384" s="57" t="s">
        <v>0</v>
      </c>
      <c r="CI384" s="68" t="str">
        <f t="shared" si="363"/>
        <v/>
      </c>
      <c r="CJ384" s="86" t="str" cm="1">
        <f t="array" ref="CJ384">IF(CI384="","",INDEX(imePrezime_id,CI384,0))</f>
        <v/>
      </c>
      <c r="CK384" s="63" t="str">
        <f t="shared" si="328"/>
        <v/>
      </c>
      <c r="CL384" s="57" t="s">
        <v>0</v>
      </c>
      <c r="CM384" s="23" t="str">
        <f t="shared" si="329"/>
        <v/>
      </c>
      <c r="CN384" s="57" t="s">
        <v>0</v>
      </c>
      <c r="CO384" s="149"/>
      <c r="CP384" s="57" t="s">
        <v>0</v>
      </c>
      <c r="CQ384" s="62" t="str">
        <f t="shared" si="330"/>
        <v/>
      </c>
      <c r="CR384" s="86" t="str">
        <f>IF(CO384="","",MAX(CR$11:CR383)+1)</f>
        <v/>
      </c>
      <c r="CS384" s="63" t="str">
        <f t="shared" si="331"/>
        <v/>
      </c>
      <c r="CT384" s="57" t="s">
        <v>0</v>
      </c>
      <c r="CU384" s="23" t="str">
        <f t="shared" si="364"/>
        <v/>
      </c>
      <c r="CV384" s="57" t="s">
        <v>0</v>
      </c>
      <c r="CW384" s="72" t="str">
        <f>IF(AND(CG384="NEMA",CK384=""),MAX(CW$11:CW383)+1,"")</f>
        <v/>
      </c>
      <c r="CX384" t="s">
        <v>0</v>
      </c>
      <c r="CY384" s="152" t="str">
        <f t="shared" si="332"/>
        <v/>
      </c>
      <c r="CZ384" t="s">
        <v>0</v>
      </c>
      <c r="DA384" s="62" t="str">
        <f t="shared" si="333"/>
        <v/>
      </c>
      <c r="DB384" s="79" t="str">
        <f t="shared" si="334"/>
        <v/>
      </c>
      <c r="DC384" t="s">
        <v>0</v>
      </c>
      <c r="DD384" s="23" t="str">
        <f t="shared" si="365"/>
        <v/>
      </c>
      <c r="DE384" s="57" t="s">
        <v>0</v>
      </c>
      <c r="DF384" s="95" t="str">
        <f t="shared" si="335"/>
        <v/>
      </c>
      <c r="DG384" s="57" t="s">
        <v>0</v>
      </c>
      <c r="DH384" s="68" t="str">
        <f>IF(BZ384="","",MAX(DH$11:DH383)+1)</f>
        <v/>
      </c>
      <c r="DI384" s="86" t="str">
        <f t="shared" si="336"/>
        <v/>
      </c>
      <c r="DJ384" s="86" t="str">
        <f t="shared" si="366"/>
        <v/>
      </c>
      <c r="DK384" s="86" t="str">
        <f t="shared" si="337"/>
        <v/>
      </c>
      <c r="DL384" s="86" t="str">
        <f t="shared" si="338"/>
        <v/>
      </c>
      <c r="DM384" s="86" t="str">
        <f t="shared" si="339"/>
        <v/>
      </c>
      <c r="DN384" s="86" t="str">
        <f t="shared" si="367"/>
        <v/>
      </c>
      <c r="DO384" s="86"/>
      <c r="DP384" s="86"/>
      <c r="DQ384" s="86"/>
      <c r="DR384" s="63" t="e">
        <f>IF(#REF!="","",#REF!)</f>
        <v>#REF!</v>
      </c>
      <c r="DS384" s="57" t="s">
        <v>0</v>
      </c>
    </row>
    <row r="385" spans="1:123" x14ac:dyDescent="0.25">
      <c r="A385" t="s">
        <v>0</v>
      </c>
      <c r="B385" s="62" t="str">
        <f>IF(csv!E376="","",csv!S376)</f>
        <v/>
      </c>
      <c r="C385" s="36" t="s">
        <v>0</v>
      </c>
      <c r="D385" s="36" t="str">
        <f>IF(csv!E376="","",csv!E376)</f>
        <v/>
      </c>
      <c r="E385" s="36" t="str">
        <f>IF(csv!D376="","",csv!D376)</f>
        <v/>
      </c>
      <c r="F385" s="36" t="s">
        <v>0</v>
      </c>
      <c r="G385" s="86" t="str">
        <f>IF(csv!L376="","",csv!L376)</f>
        <v/>
      </c>
      <c r="H385" s="86" t="str">
        <f>IF(csv!M376="","",csv!M376)</f>
        <v/>
      </c>
      <c r="I385" s="36" t="s">
        <v>0</v>
      </c>
      <c r="J385" s="36" t="str">
        <f>IF(csv!O376="","",csv!O376)</f>
        <v/>
      </c>
      <c r="K385" s="36" t="str">
        <f>IF(csv!P376="","",csv!P376)</f>
        <v/>
      </c>
      <c r="L385" s="36" t="s">
        <v>0</v>
      </c>
      <c r="M385" s="79" t="str">
        <f>IF(csv!Q376="","",csv!Q376)</f>
        <v/>
      </c>
      <c r="N385" s="57" t="s">
        <v>0</v>
      </c>
      <c r="O385" s="62" t="str">
        <f>IF(csv!E376="","",csv!S376)</f>
        <v/>
      </c>
      <c r="P385" s="86" t="str">
        <f>IF(O385="","",IF(COUNTIF(O$11:O384,O385)=0,P384+1,P384))</f>
        <v/>
      </c>
      <c r="Q385" s="102" t="str">
        <f t="shared" si="314"/>
        <v/>
      </c>
      <c r="R385" s="103" t="str" cm="1">
        <f t="array" ref="R385">IF(S385="","",INDEX(natjecanjeStaze_naziv,MATCH(S385,natjecanjeStaze_stazaId,0)))</f>
        <v/>
      </c>
      <c r="S385" s="63" t="str">
        <f t="shared" si="315"/>
        <v/>
      </c>
      <c r="T385" s="57" t="s">
        <v>0</v>
      </c>
      <c r="U385" s="191" t="str">
        <f t="shared" si="316"/>
        <v/>
      </c>
      <c r="V385" s="57" t="s">
        <v>0</v>
      </c>
      <c r="W385" s="62" t="str">
        <f t="shared" si="340"/>
        <v/>
      </c>
      <c r="X385" s="86" t="str">
        <f t="shared" si="317"/>
        <v/>
      </c>
      <c r="Y385" s="36" t="str">
        <f t="shared" si="341"/>
        <v/>
      </c>
      <c r="Z385" s="79" t="str">
        <f>IF(Y385="","",MAX(Z$11:Z384)+1)</f>
        <v/>
      </c>
      <c r="AA385" s="57" t="s">
        <v>0</v>
      </c>
      <c r="AB385" s="149"/>
      <c r="AC385" s="57" t="s">
        <v>0</v>
      </c>
      <c r="AD385" s="23" t="str">
        <f t="shared" si="342"/>
        <v/>
      </c>
      <c r="AE385" s="57" t="s">
        <v>0</v>
      </c>
      <c r="AF385" s="191" t="str">
        <f t="shared" si="343"/>
        <v/>
      </c>
      <c r="AG385" s="57" t="s">
        <v>0</v>
      </c>
      <c r="AH385" s="62" t="str">
        <f t="shared" si="344"/>
        <v/>
      </c>
      <c r="AI385" s="36" t="str">
        <f t="shared" si="345"/>
        <v/>
      </c>
      <c r="AJ385" s="86" t="str">
        <f t="shared" si="318"/>
        <v/>
      </c>
      <c r="AK385" s="36" t="str" cm="1">
        <f t="array" ref="AK385">IF(AJ385="",""&amp;AI385,IF(AJ385="NEMA",AI385,INDEX(klub_naziv,MATCH(INDEX(klubAlias_klubId,AJ385),klub_id,0))))</f>
        <v/>
      </c>
      <c r="AL385" s="36" t="str" cm="1">
        <f t="array" ref="AL385">IFERROR(INDEX(registarNatjecatelji,CG385,4),"")</f>
        <v/>
      </c>
      <c r="AM385" s="105" t="str">
        <f t="shared" si="346"/>
        <v/>
      </c>
      <c r="AN385" s="79" t="str">
        <f t="shared" si="347"/>
        <v/>
      </c>
      <c r="AO385" s="57" t="s">
        <v>0</v>
      </c>
      <c r="AP385" s="95" t="str">
        <f>IF(AJ385&lt;&gt;"NEMA","",IF(IFERROR(MATCH(AI385,AI$11:AI384,0),0)&lt;&gt;0,"",AI385))</f>
        <v/>
      </c>
      <c r="AQ385" s="57" t="s">
        <v>0</v>
      </c>
      <c r="AR385" s="149"/>
      <c r="AS385" s="57" t="s">
        <v>0</v>
      </c>
      <c r="AT385" s="62" t="str">
        <f t="shared" si="348"/>
        <v/>
      </c>
      <c r="AU385" s="36" t="str">
        <f>IF(AT385="","",MAX(AU$11:AU384)+1)</f>
        <v/>
      </c>
      <c r="AV385" s="36" t="str">
        <f t="shared" si="349"/>
        <v/>
      </c>
      <c r="AW385" s="36" t="str">
        <f t="shared" si="350"/>
        <v/>
      </c>
      <c r="AX385" s="36" t="str">
        <f>IF(AR385="","",MAX(AX$11:AX384)+1)</f>
        <v/>
      </c>
      <c r="AY385" s="103" t="str">
        <f t="shared" si="351"/>
        <v/>
      </c>
      <c r="AZ385" s="79" t="str">
        <f t="shared" si="352"/>
        <v/>
      </c>
      <c r="BA385" s="57" t="s">
        <v>0</v>
      </c>
      <c r="BB385" s="23" t="str">
        <f t="shared" si="353"/>
        <v/>
      </c>
      <c r="BC385" s="57" t="s">
        <v>0</v>
      </c>
      <c r="BD385" s="191" t="str">
        <f t="shared" si="354"/>
        <v/>
      </c>
      <c r="BE385" s="57" t="s">
        <v>0</v>
      </c>
      <c r="BF385" s="68" t="str">
        <f t="shared" si="355"/>
        <v/>
      </c>
      <c r="BG385" s="102" t="str">
        <f t="shared" si="356"/>
        <v/>
      </c>
      <c r="BH385" s="238" t="str">
        <f t="shared" si="357"/>
        <v/>
      </c>
      <c r="BI385" s="239" t="str">
        <f t="shared" si="319"/>
        <v/>
      </c>
      <c r="BJ385" s="57" t="s">
        <v>0</v>
      </c>
      <c r="BK385" s="62" t="str">
        <f t="shared" si="358"/>
        <v/>
      </c>
      <c r="BL385" s="36" t="str">
        <f t="shared" si="359"/>
        <v/>
      </c>
      <c r="BM385" s="86" t="str">
        <f t="shared" si="320"/>
        <v/>
      </c>
      <c r="BN385" s="86" t="str">
        <f t="shared" si="321"/>
        <v/>
      </c>
      <c r="BO385" s="36" t="str">
        <f t="shared" si="322"/>
        <v/>
      </c>
      <c r="BP385" s="79" t="str">
        <f t="shared" si="323"/>
        <v/>
      </c>
      <c r="BQ385" s="57" t="s">
        <v>0</v>
      </c>
      <c r="BR385" s="95" t="str">
        <f t="shared" si="324"/>
        <v/>
      </c>
      <c r="BS385" s="57" t="s">
        <v>0</v>
      </c>
      <c r="BT385" s="23" t="str">
        <f>IF(OR(BB385&lt;&gt;"NEMA",BR385&lt;&gt;""),"","SELECT '"&amp;BA385&amp;"',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5" s="57" t="s">
        <v>0</v>
      </c>
      <c r="BV385" s="172"/>
      <c r="BW385" s="172"/>
      <c r="BX385" s="172"/>
      <c r="BY385" s="57" t="s">
        <v>0</v>
      </c>
      <c r="BZ385" s="62" t="str">
        <f t="shared" si="325"/>
        <v/>
      </c>
      <c r="CA385" s="63" t="str">
        <f t="shared" si="360"/>
        <v/>
      </c>
      <c r="CB385" s="57" t="s">
        <v>0</v>
      </c>
      <c r="CC385" s="62" t="str">
        <f t="shared" si="326"/>
        <v/>
      </c>
      <c r="CD385" s="63" t="str">
        <f t="shared" si="361"/>
        <v/>
      </c>
      <c r="CE385" s="57" t="s">
        <v>0</v>
      </c>
      <c r="CF385" s="62" t="str">
        <f t="shared" si="327"/>
        <v/>
      </c>
      <c r="CG385" s="63" t="str">
        <f t="shared" si="362"/>
        <v/>
      </c>
      <c r="CH385" s="57" t="s">
        <v>0</v>
      </c>
      <c r="CI385" s="68" t="str">
        <f t="shared" si="363"/>
        <v/>
      </c>
      <c r="CJ385" s="86" t="str" cm="1">
        <f t="array" ref="CJ385">IF(CI385="","",INDEX(imePrezime_id,CI385,0))</f>
        <v/>
      </c>
      <c r="CK385" s="63" t="str">
        <f t="shared" si="328"/>
        <v/>
      </c>
      <c r="CL385" s="57" t="s">
        <v>0</v>
      </c>
      <c r="CM385" s="23" t="str">
        <f t="shared" si="329"/>
        <v/>
      </c>
      <c r="CN385" s="57" t="s">
        <v>0</v>
      </c>
      <c r="CO385" s="149"/>
      <c r="CP385" s="57" t="s">
        <v>0</v>
      </c>
      <c r="CQ385" s="62" t="str">
        <f t="shared" si="330"/>
        <v/>
      </c>
      <c r="CR385" s="86" t="str">
        <f>IF(CO385="","",MAX(CR$11:CR384)+1)</f>
        <v/>
      </c>
      <c r="CS385" s="63" t="str">
        <f t="shared" si="331"/>
        <v/>
      </c>
      <c r="CT385" s="57" t="s">
        <v>0</v>
      </c>
      <c r="CU385" s="23" t="str">
        <f t="shared" si="364"/>
        <v/>
      </c>
      <c r="CV385" s="57" t="s">
        <v>0</v>
      </c>
      <c r="CW385" s="72" t="str">
        <f>IF(AND(CG385="NEMA",CK385=""),MAX(CW$11:CW384)+1,"")</f>
        <v/>
      </c>
      <c r="CX385" t="s">
        <v>0</v>
      </c>
      <c r="CY385" s="152" t="str">
        <f t="shared" si="332"/>
        <v/>
      </c>
      <c r="CZ385" t="s">
        <v>0</v>
      </c>
      <c r="DA385" s="62" t="str">
        <f t="shared" si="333"/>
        <v/>
      </c>
      <c r="DB385" s="79" t="str">
        <f t="shared" si="334"/>
        <v/>
      </c>
      <c r="DC385" t="s">
        <v>0</v>
      </c>
      <c r="DD385" s="23" t="str">
        <f t="shared" si="365"/>
        <v/>
      </c>
      <c r="DE385" s="57" t="s">
        <v>0</v>
      </c>
      <c r="DF385" s="95" t="str">
        <f t="shared" si="335"/>
        <v/>
      </c>
      <c r="DG385" s="57" t="s">
        <v>0</v>
      </c>
      <c r="DH385" s="68" t="str">
        <f>IF(BZ385="","",MAX(DH$11:DH384)+1)</f>
        <v/>
      </c>
      <c r="DI385" s="86" t="str">
        <f t="shared" si="336"/>
        <v/>
      </c>
      <c r="DJ385" s="86" t="str">
        <f t="shared" si="366"/>
        <v/>
      </c>
      <c r="DK385" s="86" t="str">
        <f t="shared" si="337"/>
        <v/>
      </c>
      <c r="DL385" s="86" t="str">
        <f t="shared" si="338"/>
        <v/>
      </c>
      <c r="DM385" s="86" t="str">
        <f t="shared" si="339"/>
        <v/>
      </c>
      <c r="DN385" s="86" t="str">
        <f t="shared" si="367"/>
        <v/>
      </c>
      <c r="DO385" s="86"/>
      <c r="DP385" s="86"/>
      <c r="DQ385" s="86"/>
      <c r="DR385" s="63" t="e">
        <f>IF(#REF!="","",#REF!)</f>
        <v>#REF!</v>
      </c>
      <c r="DS385" s="57" t="s">
        <v>0</v>
      </c>
    </row>
    <row r="386" spans="1:123" x14ac:dyDescent="0.25">
      <c r="A386" t="s">
        <v>0</v>
      </c>
      <c r="B386" s="62" t="str">
        <f>IF(csv!E377="","",csv!S377)</f>
        <v/>
      </c>
      <c r="C386" s="36" t="s">
        <v>0</v>
      </c>
      <c r="D386" s="36" t="str">
        <f>IF(csv!E377="","",csv!E377)</f>
        <v/>
      </c>
      <c r="E386" s="36" t="str">
        <f>IF(csv!D377="","",csv!D377)</f>
        <v/>
      </c>
      <c r="F386" s="36" t="s">
        <v>0</v>
      </c>
      <c r="G386" s="86" t="str">
        <f>IF(csv!L377="","",csv!L377)</f>
        <v/>
      </c>
      <c r="H386" s="86" t="str">
        <f>IF(csv!M377="","",csv!M377)</f>
        <v/>
      </c>
      <c r="I386" s="36" t="s">
        <v>0</v>
      </c>
      <c r="J386" s="36" t="str">
        <f>IF(csv!O377="","",csv!O377)</f>
        <v/>
      </c>
      <c r="K386" s="36" t="str">
        <f>IF(csv!P377="","",csv!P377)</f>
        <v/>
      </c>
      <c r="L386" s="36" t="s">
        <v>0</v>
      </c>
      <c r="M386" s="79" t="str">
        <f>IF(csv!Q377="","",csv!Q377)</f>
        <v/>
      </c>
      <c r="N386" s="57" t="s">
        <v>0</v>
      </c>
      <c r="O386" s="62" t="str">
        <f>IF(csv!E377="","",csv!S377)</f>
        <v/>
      </c>
      <c r="P386" s="86" t="str">
        <f>IF(O386="","",IF(COUNTIF(O$11:O385,O386)=0,P385+1,P385))</f>
        <v/>
      </c>
      <c r="Q386" s="102" t="str">
        <f t="shared" si="314"/>
        <v/>
      </c>
      <c r="R386" s="103" t="str" cm="1">
        <f t="array" ref="R386">IF(S386="","",INDEX(natjecanjeStaze_naziv,MATCH(S386,natjecanjeStaze_stazaId,0)))</f>
        <v/>
      </c>
      <c r="S386" s="63" t="str">
        <f t="shared" si="315"/>
        <v/>
      </c>
      <c r="T386" s="57" t="s">
        <v>0</v>
      </c>
      <c r="U386" s="191" t="str">
        <f t="shared" si="316"/>
        <v/>
      </c>
      <c r="V386" s="57" t="s">
        <v>0</v>
      </c>
      <c r="W386" s="62" t="str">
        <f t="shared" si="340"/>
        <v/>
      </c>
      <c r="X386" s="86" t="str">
        <f t="shared" si="317"/>
        <v/>
      </c>
      <c r="Y386" s="36" t="str">
        <f t="shared" si="341"/>
        <v/>
      </c>
      <c r="Z386" s="79" t="str">
        <f>IF(Y386="","",MAX(Z$11:Z385)+1)</f>
        <v/>
      </c>
      <c r="AA386" s="57" t="s">
        <v>0</v>
      </c>
      <c r="AB386" s="149"/>
      <c r="AC386" s="57" t="s">
        <v>0</v>
      </c>
      <c r="AD386" s="23" t="str">
        <f t="shared" si="342"/>
        <v/>
      </c>
      <c r="AE386" s="57" t="s">
        <v>0</v>
      </c>
      <c r="AF386" s="191" t="str">
        <f t="shared" si="343"/>
        <v/>
      </c>
      <c r="AG386" s="57" t="s">
        <v>0</v>
      </c>
      <c r="AH386" s="62" t="str">
        <f t="shared" si="344"/>
        <v/>
      </c>
      <c r="AI386" s="36" t="str">
        <f t="shared" si="345"/>
        <v/>
      </c>
      <c r="AJ386" s="86" t="str">
        <f t="shared" si="318"/>
        <v/>
      </c>
      <c r="AK386" s="36" t="str" cm="1">
        <f t="array" ref="AK386">IF(AJ386="",""&amp;AI386,IF(AJ386="NEMA",AI386,INDEX(klub_naziv,MATCH(INDEX(klubAlias_klubId,AJ386),klub_id,0))))</f>
        <v/>
      </c>
      <c r="AL386" s="36" t="str" cm="1">
        <f t="array" ref="AL386">IFERROR(INDEX(registarNatjecatelji,CG386,4),"")</f>
        <v/>
      </c>
      <c r="AM386" s="105" t="str">
        <f t="shared" si="346"/>
        <v/>
      </c>
      <c r="AN386" s="79" t="str">
        <f t="shared" si="347"/>
        <v/>
      </c>
      <c r="AO386" s="57" t="s">
        <v>0</v>
      </c>
      <c r="AP386" s="95" t="str">
        <f>IF(AJ386&lt;&gt;"NEMA","",IF(IFERROR(MATCH(AI386,AI$11:AI385,0),0)&lt;&gt;0,"",AI386))</f>
        <v/>
      </c>
      <c r="AQ386" s="57" t="s">
        <v>0</v>
      </c>
      <c r="AR386" s="149"/>
      <c r="AS386" s="57" t="s">
        <v>0</v>
      </c>
      <c r="AT386" s="62" t="str">
        <f t="shared" si="348"/>
        <v/>
      </c>
      <c r="AU386" s="36" t="str">
        <f>IF(AT386="","",MAX(AU$11:AU385)+1)</f>
        <v/>
      </c>
      <c r="AV386" s="36" t="str">
        <f t="shared" si="349"/>
        <v/>
      </c>
      <c r="AW386" s="36" t="str">
        <f t="shared" si="350"/>
        <v/>
      </c>
      <c r="AX386" s="36" t="str">
        <f>IF(AR386="","",MAX(AX$11:AX385)+1)</f>
        <v/>
      </c>
      <c r="AY386" s="103" t="str">
        <f t="shared" si="351"/>
        <v/>
      </c>
      <c r="AZ386" s="79" t="str">
        <f t="shared" si="352"/>
        <v/>
      </c>
      <c r="BA386" s="57" t="s">
        <v>0</v>
      </c>
      <c r="BB386" s="23" t="str">
        <f t="shared" si="353"/>
        <v/>
      </c>
      <c r="BC386" s="57" t="s">
        <v>0</v>
      </c>
      <c r="BD386" s="191" t="str">
        <f t="shared" si="354"/>
        <v/>
      </c>
      <c r="BE386" s="57" t="s">
        <v>0</v>
      </c>
      <c r="BF386" s="68" t="str">
        <f t="shared" si="355"/>
        <v/>
      </c>
      <c r="BG386" s="102" t="str">
        <f t="shared" si="356"/>
        <v/>
      </c>
      <c r="BH386" s="238" t="str">
        <f t="shared" si="357"/>
        <v/>
      </c>
      <c r="BI386" s="239" t="str">
        <f t="shared" si="319"/>
        <v/>
      </c>
      <c r="BJ386" s="57" t="s">
        <v>0</v>
      </c>
      <c r="BK386" s="62" t="str">
        <f t="shared" si="358"/>
        <v/>
      </c>
      <c r="BL386" s="36" t="str">
        <f t="shared" si="359"/>
        <v/>
      </c>
      <c r="BM386" s="86" t="str">
        <f t="shared" si="320"/>
        <v/>
      </c>
      <c r="BN386" s="86" t="str">
        <f t="shared" si="321"/>
        <v/>
      </c>
      <c r="BO386" s="36" t="str">
        <f t="shared" si="322"/>
        <v/>
      </c>
      <c r="BP386" s="79" t="str">
        <f t="shared" si="323"/>
        <v/>
      </c>
      <c r="BQ386" s="57" t="s">
        <v>0</v>
      </c>
      <c r="BR386" s="95" t="str">
        <f t="shared" si="324"/>
        <v/>
      </c>
      <c r="BS386" s="57" t="s">
        <v>0</v>
      </c>
      <c r="BT386" s="23" t="str">
        <f>IF(OR(BB386&lt;&gt;"NEMA",BR386&lt;&gt;""),"","SELECT '"&amp;BA386&amp;"',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6" s="57" t="s">
        <v>0</v>
      </c>
      <c r="BV386" s="172"/>
      <c r="BW386" s="172"/>
      <c r="BX386" s="172"/>
      <c r="BY386" s="57" t="s">
        <v>0</v>
      </c>
      <c r="BZ386" s="62" t="str">
        <f t="shared" si="325"/>
        <v/>
      </c>
      <c r="CA386" s="63" t="str">
        <f t="shared" si="360"/>
        <v/>
      </c>
      <c r="CB386" s="57" t="s">
        <v>0</v>
      </c>
      <c r="CC386" s="62" t="str">
        <f t="shared" si="326"/>
        <v/>
      </c>
      <c r="CD386" s="63" t="str">
        <f t="shared" si="361"/>
        <v/>
      </c>
      <c r="CE386" s="57" t="s">
        <v>0</v>
      </c>
      <c r="CF386" s="62" t="str">
        <f t="shared" si="327"/>
        <v/>
      </c>
      <c r="CG386" s="63" t="str">
        <f t="shared" si="362"/>
        <v/>
      </c>
      <c r="CH386" s="57" t="s">
        <v>0</v>
      </c>
      <c r="CI386" s="68" t="str">
        <f t="shared" si="363"/>
        <v/>
      </c>
      <c r="CJ386" s="86" t="str" cm="1">
        <f t="array" ref="CJ386">IF(CI386="","",INDEX(imePrezime_id,CI386,0))</f>
        <v/>
      </c>
      <c r="CK386" s="63" t="str">
        <f t="shared" si="328"/>
        <v/>
      </c>
      <c r="CL386" s="57" t="s">
        <v>0</v>
      </c>
      <c r="CM386" s="23" t="str">
        <f t="shared" si="329"/>
        <v/>
      </c>
      <c r="CN386" s="57" t="s">
        <v>0</v>
      </c>
      <c r="CO386" s="149"/>
      <c r="CP386" s="57" t="s">
        <v>0</v>
      </c>
      <c r="CQ386" s="62" t="str">
        <f t="shared" si="330"/>
        <v/>
      </c>
      <c r="CR386" s="86" t="str">
        <f>IF(CO386="","",MAX(CR$11:CR385)+1)</f>
        <v/>
      </c>
      <c r="CS386" s="63" t="str">
        <f t="shared" si="331"/>
        <v/>
      </c>
      <c r="CT386" s="57" t="s">
        <v>0</v>
      </c>
      <c r="CU386" s="23" t="str">
        <f t="shared" si="364"/>
        <v/>
      </c>
      <c r="CV386" s="57" t="s">
        <v>0</v>
      </c>
      <c r="CW386" s="72" t="str">
        <f>IF(AND(CG386="NEMA",CK386=""),MAX(CW$11:CW385)+1,"")</f>
        <v/>
      </c>
      <c r="CX386" t="s">
        <v>0</v>
      </c>
      <c r="CY386" s="152" t="str">
        <f t="shared" si="332"/>
        <v/>
      </c>
      <c r="CZ386" t="s">
        <v>0</v>
      </c>
      <c r="DA386" s="62" t="str">
        <f t="shared" si="333"/>
        <v/>
      </c>
      <c r="DB386" s="79" t="str">
        <f t="shared" si="334"/>
        <v/>
      </c>
      <c r="DC386" t="s">
        <v>0</v>
      </c>
      <c r="DD386" s="23" t="str">
        <f t="shared" si="365"/>
        <v/>
      </c>
      <c r="DE386" s="57" t="s">
        <v>0</v>
      </c>
      <c r="DF386" s="95" t="str">
        <f t="shared" si="335"/>
        <v/>
      </c>
      <c r="DG386" s="57" t="s">
        <v>0</v>
      </c>
      <c r="DH386" s="68" t="str">
        <f>IF(BZ386="","",MAX(DH$11:DH385)+1)</f>
        <v/>
      </c>
      <c r="DI386" s="86" t="str">
        <f t="shared" si="336"/>
        <v/>
      </c>
      <c r="DJ386" s="86" t="str">
        <f t="shared" si="366"/>
        <v/>
      </c>
      <c r="DK386" s="86" t="str">
        <f t="shared" si="337"/>
        <v/>
      </c>
      <c r="DL386" s="86" t="str">
        <f t="shared" si="338"/>
        <v/>
      </c>
      <c r="DM386" s="86" t="str">
        <f t="shared" si="339"/>
        <v/>
      </c>
      <c r="DN386" s="86" t="str">
        <f t="shared" si="367"/>
        <v/>
      </c>
      <c r="DO386" s="86"/>
      <c r="DP386" s="86"/>
      <c r="DQ386" s="86"/>
      <c r="DR386" s="63" t="e">
        <f>IF(#REF!="","",#REF!)</f>
        <v>#REF!</v>
      </c>
      <c r="DS386" s="57" t="s">
        <v>0</v>
      </c>
    </row>
    <row r="387" spans="1:123" x14ac:dyDescent="0.25">
      <c r="A387" t="s">
        <v>0</v>
      </c>
      <c r="B387" s="62" t="str">
        <f>IF(csv!E378="","",csv!S378)</f>
        <v/>
      </c>
      <c r="C387" s="36" t="s">
        <v>0</v>
      </c>
      <c r="D387" s="36" t="str">
        <f>IF(csv!E378="","",csv!E378)</f>
        <v/>
      </c>
      <c r="E387" s="36" t="str">
        <f>IF(csv!D378="","",csv!D378)</f>
        <v/>
      </c>
      <c r="F387" s="36" t="s">
        <v>0</v>
      </c>
      <c r="G387" s="86" t="str">
        <f>IF(csv!L378="","",csv!L378)</f>
        <v/>
      </c>
      <c r="H387" s="86" t="str">
        <f>IF(csv!M378="","",csv!M378)</f>
        <v/>
      </c>
      <c r="I387" s="36" t="s">
        <v>0</v>
      </c>
      <c r="J387" s="36" t="str">
        <f>IF(csv!O378="","",csv!O378)</f>
        <v/>
      </c>
      <c r="K387" s="36" t="str">
        <f>IF(csv!P378="","",csv!P378)</f>
        <v/>
      </c>
      <c r="L387" s="36" t="s">
        <v>0</v>
      </c>
      <c r="M387" s="79" t="str">
        <f>IF(csv!Q378="","",csv!Q378)</f>
        <v/>
      </c>
      <c r="N387" s="57" t="s">
        <v>0</v>
      </c>
      <c r="O387" s="62" t="str">
        <f>IF(csv!E378="","",csv!S378)</f>
        <v/>
      </c>
      <c r="P387" s="86" t="str">
        <f>IF(O387="","",IF(COUNTIF(O$11:O386,O387)=0,P386+1,P386))</f>
        <v/>
      </c>
      <c r="Q387" s="102" t="str">
        <f t="shared" si="314"/>
        <v/>
      </c>
      <c r="R387" s="103" t="str" cm="1">
        <f t="array" ref="R387">IF(S387="","",INDEX(natjecanjeStaze_naziv,MATCH(S387,natjecanjeStaze_stazaId,0)))</f>
        <v/>
      </c>
      <c r="S387" s="63" t="str">
        <f t="shared" si="315"/>
        <v/>
      </c>
      <c r="T387" s="57" t="s">
        <v>0</v>
      </c>
      <c r="U387" s="191" t="str">
        <f t="shared" si="316"/>
        <v/>
      </c>
      <c r="V387" s="57" t="s">
        <v>0</v>
      </c>
      <c r="W387" s="62" t="str">
        <f t="shared" si="340"/>
        <v/>
      </c>
      <c r="X387" s="86" t="str">
        <f t="shared" si="317"/>
        <v/>
      </c>
      <c r="Y387" s="36" t="str">
        <f t="shared" si="341"/>
        <v/>
      </c>
      <c r="Z387" s="79" t="str">
        <f>IF(Y387="","",MAX(Z$11:Z386)+1)</f>
        <v/>
      </c>
      <c r="AA387" s="57" t="s">
        <v>0</v>
      </c>
      <c r="AB387" s="149"/>
      <c r="AC387" s="57" t="s">
        <v>0</v>
      </c>
      <c r="AD387" s="23" t="str">
        <f t="shared" si="342"/>
        <v/>
      </c>
      <c r="AE387" s="57" t="s">
        <v>0</v>
      </c>
      <c r="AF387" s="191" t="str">
        <f t="shared" si="343"/>
        <v/>
      </c>
      <c r="AG387" s="57" t="s">
        <v>0</v>
      </c>
      <c r="AH387" s="62" t="str">
        <f t="shared" si="344"/>
        <v/>
      </c>
      <c r="AI387" s="36" t="str">
        <f t="shared" si="345"/>
        <v/>
      </c>
      <c r="AJ387" s="86" t="str">
        <f t="shared" si="318"/>
        <v/>
      </c>
      <c r="AK387" s="36" t="str" cm="1">
        <f t="array" ref="AK387">IF(AJ387="",""&amp;AI387,IF(AJ387="NEMA",AI387,INDEX(klub_naziv,MATCH(INDEX(klubAlias_klubId,AJ387),klub_id,0))))</f>
        <v/>
      </c>
      <c r="AL387" s="36" t="str" cm="1">
        <f t="array" ref="AL387">IFERROR(INDEX(registarNatjecatelji,CG387,4),"")</f>
        <v/>
      </c>
      <c r="AM387" s="105" t="str">
        <f t="shared" si="346"/>
        <v/>
      </c>
      <c r="AN387" s="79" t="str">
        <f t="shared" si="347"/>
        <v/>
      </c>
      <c r="AO387" s="57" t="s">
        <v>0</v>
      </c>
      <c r="AP387" s="95" t="str">
        <f>IF(AJ387&lt;&gt;"NEMA","",IF(IFERROR(MATCH(AI387,AI$11:AI386,0),0)&lt;&gt;0,"",AI387))</f>
        <v/>
      </c>
      <c r="AQ387" s="57" t="s">
        <v>0</v>
      </c>
      <c r="AR387" s="149"/>
      <c r="AS387" s="57" t="s">
        <v>0</v>
      </c>
      <c r="AT387" s="62" t="str">
        <f t="shared" si="348"/>
        <v/>
      </c>
      <c r="AU387" s="36" t="str">
        <f>IF(AT387="","",MAX(AU$11:AU386)+1)</f>
        <v/>
      </c>
      <c r="AV387" s="36" t="str">
        <f t="shared" si="349"/>
        <v/>
      </c>
      <c r="AW387" s="36" t="str">
        <f t="shared" si="350"/>
        <v/>
      </c>
      <c r="AX387" s="36" t="str">
        <f>IF(AR387="","",MAX(AX$11:AX386)+1)</f>
        <v/>
      </c>
      <c r="AY387" s="103" t="str">
        <f t="shared" si="351"/>
        <v/>
      </c>
      <c r="AZ387" s="79" t="str">
        <f t="shared" si="352"/>
        <v/>
      </c>
      <c r="BA387" s="57" t="s">
        <v>0</v>
      </c>
      <c r="BB387" s="23" t="str">
        <f t="shared" si="353"/>
        <v/>
      </c>
      <c r="BC387" s="57" t="s">
        <v>0</v>
      </c>
      <c r="BD387" s="191" t="str">
        <f t="shared" si="354"/>
        <v/>
      </c>
      <c r="BE387" s="57" t="s">
        <v>0</v>
      </c>
      <c r="BF387" s="68" t="str">
        <f t="shared" si="355"/>
        <v/>
      </c>
      <c r="BG387" s="102" t="str">
        <f t="shared" si="356"/>
        <v/>
      </c>
      <c r="BH387" s="238" t="str">
        <f t="shared" si="357"/>
        <v/>
      </c>
      <c r="BI387" s="239" t="str">
        <f t="shared" si="319"/>
        <v/>
      </c>
      <c r="BJ387" s="57" t="s">
        <v>0</v>
      </c>
      <c r="BK387" s="62" t="str">
        <f t="shared" si="358"/>
        <v/>
      </c>
      <c r="BL387" s="36" t="str">
        <f t="shared" si="359"/>
        <v/>
      </c>
      <c r="BM387" s="86" t="str">
        <f t="shared" si="320"/>
        <v/>
      </c>
      <c r="BN387" s="86" t="str">
        <f t="shared" si="321"/>
        <v/>
      </c>
      <c r="BO387" s="36" t="str">
        <f t="shared" si="322"/>
        <v/>
      </c>
      <c r="BP387" s="79" t="str">
        <f t="shared" si="323"/>
        <v/>
      </c>
      <c r="BQ387" s="57" t="s">
        <v>0</v>
      </c>
      <c r="BR387" s="95" t="str">
        <f t="shared" si="324"/>
        <v/>
      </c>
      <c r="BS387" s="57" t="s">
        <v>0</v>
      </c>
      <c r="BT387" s="23" t="str">
        <f>IF(OR(BB387&lt;&gt;"NEMA",BR387&lt;&gt;""),"","SELECT '"&amp;BA387&amp;"',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7" s="57" t="s">
        <v>0</v>
      </c>
      <c r="BV387" s="172"/>
      <c r="BW387" s="172"/>
      <c r="BX387" s="172"/>
      <c r="BY387" s="57" t="s">
        <v>0</v>
      </c>
      <c r="BZ387" s="62" t="str">
        <f t="shared" si="325"/>
        <v/>
      </c>
      <c r="CA387" s="63" t="str">
        <f t="shared" si="360"/>
        <v/>
      </c>
      <c r="CB387" s="57" t="s">
        <v>0</v>
      </c>
      <c r="CC387" s="62" t="str">
        <f t="shared" si="326"/>
        <v/>
      </c>
      <c r="CD387" s="63" t="str">
        <f t="shared" si="361"/>
        <v/>
      </c>
      <c r="CE387" s="57" t="s">
        <v>0</v>
      </c>
      <c r="CF387" s="62" t="str">
        <f t="shared" si="327"/>
        <v/>
      </c>
      <c r="CG387" s="63" t="str">
        <f t="shared" si="362"/>
        <v/>
      </c>
      <c r="CH387" s="57" t="s">
        <v>0</v>
      </c>
      <c r="CI387" s="68" t="str">
        <f t="shared" si="363"/>
        <v/>
      </c>
      <c r="CJ387" s="86" t="str" cm="1">
        <f t="array" ref="CJ387">IF(CI387="","",INDEX(imePrezime_id,CI387,0))</f>
        <v/>
      </c>
      <c r="CK387" s="63" t="str">
        <f t="shared" si="328"/>
        <v/>
      </c>
      <c r="CL387" s="57" t="s">
        <v>0</v>
      </c>
      <c r="CM387" s="23" t="str">
        <f t="shared" si="329"/>
        <v/>
      </c>
      <c r="CN387" s="57" t="s">
        <v>0</v>
      </c>
      <c r="CO387" s="149"/>
      <c r="CP387" s="57" t="s">
        <v>0</v>
      </c>
      <c r="CQ387" s="62" t="str">
        <f t="shared" si="330"/>
        <v/>
      </c>
      <c r="CR387" s="86" t="str">
        <f>IF(CO387="","",MAX(CR$11:CR386)+1)</f>
        <v/>
      </c>
      <c r="CS387" s="63" t="str">
        <f t="shared" si="331"/>
        <v/>
      </c>
      <c r="CT387" s="57" t="s">
        <v>0</v>
      </c>
      <c r="CU387" s="23" t="str">
        <f t="shared" si="364"/>
        <v/>
      </c>
      <c r="CV387" s="57" t="s">
        <v>0</v>
      </c>
      <c r="CW387" s="72" t="str">
        <f>IF(AND(CG387="NEMA",CK387=""),MAX(CW$11:CW386)+1,"")</f>
        <v/>
      </c>
      <c r="CX387" t="s">
        <v>0</v>
      </c>
      <c r="CY387" s="152" t="str">
        <f t="shared" si="332"/>
        <v/>
      </c>
      <c r="CZ387" t="s">
        <v>0</v>
      </c>
      <c r="DA387" s="62" t="str">
        <f t="shared" si="333"/>
        <v/>
      </c>
      <c r="DB387" s="79" t="str">
        <f t="shared" si="334"/>
        <v/>
      </c>
      <c r="DC387" t="s">
        <v>0</v>
      </c>
      <c r="DD387" s="23" t="str">
        <f t="shared" si="365"/>
        <v/>
      </c>
      <c r="DE387" s="57" t="s">
        <v>0</v>
      </c>
      <c r="DF387" s="95" t="str">
        <f t="shared" si="335"/>
        <v/>
      </c>
      <c r="DG387" s="57" t="s">
        <v>0</v>
      </c>
      <c r="DH387" s="68" t="str">
        <f>IF(BZ387="","",MAX(DH$11:DH386)+1)</f>
        <v/>
      </c>
      <c r="DI387" s="86" t="str">
        <f t="shared" si="336"/>
        <v/>
      </c>
      <c r="DJ387" s="86" t="str">
        <f t="shared" si="366"/>
        <v/>
      </c>
      <c r="DK387" s="86" t="str">
        <f t="shared" si="337"/>
        <v/>
      </c>
      <c r="DL387" s="86" t="str">
        <f t="shared" si="338"/>
        <v/>
      </c>
      <c r="DM387" s="86" t="str">
        <f t="shared" si="339"/>
        <v/>
      </c>
      <c r="DN387" s="86" t="str">
        <f t="shared" si="367"/>
        <v/>
      </c>
      <c r="DO387" s="86"/>
      <c r="DP387" s="86"/>
      <c r="DQ387" s="86"/>
      <c r="DR387" s="63" t="e">
        <f>IF(#REF!="","",#REF!)</f>
        <v>#REF!</v>
      </c>
      <c r="DS387" s="57" t="s">
        <v>0</v>
      </c>
    </row>
    <row r="388" spans="1:123" x14ac:dyDescent="0.25">
      <c r="A388" t="s">
        <v>0</v>
      </c>
      <c r="B388" s="62" t="str">
        <f>IF(csv!E379="","",csv!S379)</f>
        <v/>
      </c>
      <c r="C388" s="36" t="s">
        <v>0</v>
      </c>
      <c r="D388" s="36" t="str">
        <f>IF(csv!E379="","",csv!E379)</f>
        <v/>
      </c>
      <c r="E388" s="36" t="str">
        <f>IF(csv!D379="","",csv!D379)</f>
        <v/>
      </c>
      <c r="F388" s="36" t="s">
        <v>0</v>
      </c>
      <c r="G388" s="86" t="str">
        <f>IF(csv!L379="","",csv!L379)</f>
        <v/>
      </c>
      <c r="H388" s="86" t="str">
        <f>IF(csv!M379="","",csv!M379)</f>
        <v/>
      </c>
      <c r="I388" s="36" t="s">
        <v>0</v>
      </c>
      <c r="J388" s="36" t="str">
        <f>IF(csv!O379="","",csv!O379)</f>
        <v/>
      </c>
      <c r="K388" s="36" t="str">
        <f>IF(csv!P379="","",csv!P379)</f>
        <v/>
      </c>
      <c r="L388" s="36" t="s">
        <v>0</v>
      </c>
      <c r="M388" s="79" t="str">
        <f>IF(csv!Q379="","",csv!Q379)</f>
        <v/>
      </c>
      <c r="N388" s="57" t="s">
        <v>0</v>
      </c>
      <c r="O388" s="62" t="str">
        <f>IF(csv!E379="","",csv!S379)</f>
        <v/>
      </c>
      <c r="P388" s="86" t="str">
        <f>IF(O388="","",IF(COUNTIF(O$11:O387,O388)=0,P387+1,P387))</f>
        <v/>
      </c>
      <c r="Q388" s="102" t="str">
        <f t="shared" si="314"/>
        <v/>
      </c>
      <c r="R388" s="103" t="str" cm="1">
        <f t="array" ref="R388">IF(S388="","",INDEX(natjecanjeStaze_naziv,MATCH(S388,natjecanjeStaze_stazaId,0)))</f>
        <v/>
      </c>
      <c r="S388" s="63" t="str">
        <f t="shared" si="315"/>
        <v/>
      </c>
      <c r="T388" s="57" t="s">
        <v>0</v>
      </c>
      <c r="U388" s="191" t="str">
        <f t="shared" si="316"/>
        <v/>
      </c>
      <c r="V388" s="57" t="s">
        <v>0</v>
      </c>
      <c r="W388" s="62" t="str">
        <f t="shared" si="340"/>
        <v/>
      </c>
      <c r="X388" s="86" t="str">
        <f t="shared" si="317"/>
        <v/>
      </c>
      <c r="Y388" s="36" t="str">
        <f t="shared" si="341"/>
        <v/>
      </c>
      <c r="Z388" s="79" t="str">
        <f>IF(Y388="","",MAX(Z$11:Z387)+1)</f>
        <v/>
      </c>
      <c r="AA388" s="57" t="s">
        <v>0</v>
      </c>
      <c r="AB388" s="149"/>
      <c r="AC388" s="57" t="s">
        <v>0</v>
      </c>
      <c r="AD388" s="23" t="str">
        <f t="shared" si="342"/>
        <v/>
      </c>
      <c r="AE388" s="57" t="s">
        <v>0</v>
      </c>
      <c r="AF388" s="191" t="str">
        <f t="shared" si="343"/>
        <v/>
      </c>
      <c r="AG388" s="57" t="s">
        <v>0</v>
      </c>
      <c r="AH388" s="62" t="str">
        <f t="shared" si="344"/>
        <v/>
      </c>
      <c r="AI388" s="36" t="str">
        <f t="shared" si="345"/>
        <v/>
      </c>
      <c r="AJ388" s="86" t="str">
        <f t="shared" si="318"/>
        <v/>
      </c>
      <c r="AK388" s="36" t="str" cm="1">
        <f t="array" ref="AK388">IF(AJ388="",""&amp;AI388,IF(AJ388="NEMA",AI388,INDEX(klub_naziv,MATCH(INDEX(klubAlias_klubId,AJ388),klub_id,0))))</f>
        <v/>
      </c>
      <c r="AL388" s="36" t="str" cm="1">
        <f t="array" ref="AL388">IFERROR(INDEX(registarNatjecatelji,CG388,4),"")</f>
        <v/>
      </c>
      <c r="AM388" s="105" t="str">
        <f t="shared" si="346"/>
        <v/>
      </c>
      <c r="AN388" s="79" t="str">
        <f t="shared" si="347"/>
        <v/>
      </c>
      <c r="AO388" s="57" t="s">
        <v>0</v>
      </c>
      <c r="AP388" s="95" t="str">
        <f>IF(AJ388&lt;&gt;"NEMA","",IF(IFERROR(MATCH(AI388,AI$11:AI387,0),0)&lt;&gt;0,"",AI388))</f>
        <v/>
      </c>
      <c r="AQ388" s="57" t="s">
        <v>0</v>
      </c>
      <c r="AR388" s="149"/>
      <c r="AS388" s="57" t="s">
        <v>0</v>
      </c>
      <c r="AT388" s="62" t="str">
        <f t="shared" si="348"/>
        <v/>
      </c>
      <c r="AU388" s="36" t="str">
        <f>IF(AT388="","",MAX(AU$11:AU387)+1)</f>
        <v/>
      </c>
      <c r="AV388" s="36" t="str">
        <f t="shared" si="349"/>
        <v/>
      </c>
      <c r="AW388" s="36" t="str">
        <f t="shared" si="350"/>
        <v/>
      </c>
      <c r="AX388" s="36" t="str">
        <f>IF(AR388="","",MAX(AX$11:AX387)+1)</f>
        <v/>
      </c>
      <c r="AY388" s="103" t="str">
        <f t="shared" si="351"/>
        <v/>
      </c>
      <c r="AZ388" s="79" t="str">
        <f t="shared" si="352"/>
        <v/>
      </c>
      <c r="BA388" s="57" t="s">
        <v>0</v>
      </c>
      <c r="BB388" s="23" t="str">
        <f t="shared" si="353"/>
        <v/>
      </c>
      <c r="BC388" s="57" t="s">
        <v>0</v>
      </c>
      <c r="BD388" s="191" t="str">
        <f t="shared" si="354"/>
        <v/>
      </c>
      <c r="BE388" s="57" t="s">
        <v>0</v>
      </c>
      <c r="BF388" s="68" t="str">
        <f t="shared" si="355"/>
        <v/>
      </c>
      <c r="BG388" s="102" t="str">
        <f t="shared" si="356"/>
        <v/>
      </c>
      <c r="BH388" s="238" t="str">
        <f t="shared" si="357"/>
        <v/>
      </c>
      <c r="BI388" s="239" t="str">
        <f t="shared" si="319"/>
        <v/>
      </c>
      <c r="BJ388" s="57" t="s">
        <v>0</v>
      </c>
      <c r="BK388" s="62" t="str">
        <f t="shared" si="358"/>
        <v/>
      </c>
      <c r="BL388" s="36" t="str">
        <f t="shared" si="359"/>
        <v/>
      </c>
      <c r="BM388" s="86" t="str">
        <f t="shared" si="320"/>
        <v/>
      </c>
      <c r="BN388" s="86" t="str">
        <f t="shared" si="321"/>
        <v/>
      </c>
      <c r="BO388" s="36" t="str">
        <f t="shared" si="322"/>
        <v/>
      </c>
      <c r="BP388" s="79" t="str">
        <f t="shared" si="323"/>
        <v/>
      </c>
      <c r="BQ388" s="57" t="s">
        <v>0</v>
      </c>
      <c r="BR388" s="95" t="str">
        <f t="shared" si="324"/>
        <v/>
      </c>
      <c r="BS388" s="57" t="s">
        <v>0</v>
      </c>
      <c r="BT388" s="23" t="str">
        <f>IF(OR(BB388&lt;&gt;"NEMA",BR388&lt;&gt;""),"","SELECT '"&amp;BA388&amp;"',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8" s="57" t="s">
        <v>0</v>
      </c>
      <c r="BV388" s="172"/>
      <c r="BW388" s="172"/>
      <c r="BX388" s="172"/>
      <c r="BY388" s="57" t="s">
        <v>0</v>
      </c>
      <c r="BZ388" s="62" t="str">
        <f t="shared" si="325"/>
        <v/>
      </c>
      <c r="CA388" s="63" t="str">
        <f t="shared" si="360"/>
        <v/>
      </c>
      <c r="CB388" s="57" t="s">
        <v>0</v>
      </c>
      <c r="CC388" s="62" t="str">
        <f t="shared" si="326"/>
        <v/>
      </c>
      <c r="CD388" s="63" t="str">
        <f t="shared" si="361"/>
        <v/>
      </c>
      <c r="CE388" s="57" t="s">
        <v>0</v>
      </c>
      <c r="CF388" s="62" t="str">
        <f t="shared" si="327"/>
        <v/>
      </c>
      <c r="CG388" s="63" t="str">
        <f t="shared" si="362"/>
        <v/>
      </c>
      <c r="CH388" s="57" t="s">
        <v>0</v>
      </c>
      <c r="CI388" s="68" t="str">
        <f t="shared" si="363"/>
        <v/>
      </c>
      <c r="CJ388" s="86" t="str" cm="1">
        <f t="array" ref="CJ388">IF(CI388="","",INDEX(imePrezime_id,CI388,0))</f>
        <v/>
      </c>
      <c r="CK388" s="63" t="str">
        <f t="shared" si="328"/>
        <v/>
      </c>
      <c r="CL388" s="57" t="s">
        <v>0</v>
      </c>
      <c r="CM388" s="23" t="str">
        <f t="shared" si="329"/>
        <v/>
      </c>
      <c r="CN388" s="57" t="s">
        <v>0</v>
      </c>
      <c r="CO388" s="149"/>
      <c r="CP388" s="57" t="s">
        <v>0</v>
      </c>
      <c r="CQ388" s="62" t="str">
        <f t="shared" si="330"/>
        <v/>
      </c>
      <c r="CR388" s="86" t="str">
        <f>IF(CO388="","",MAX(CR$11:CR387)+1)</f>
        <v/>
      </c>
      <c r="CS388" s="63" t="str">
        <f t="shared" si="331"/>
        <v/>
      </c>
      <c r="CT388" s="57" t="s">
        <v>0</v>
      </c>
      <c r="CU388" s="23" t="str">
        <f t="shared" si="364"/>
        <v/>
      </c>
      <c r="CV388" s="57" t="s">
        <v>0</v>
      </c>
      <c r="CW388" s="72" t="str">
        <f>IF(AND(CG388="NEMA",CK388=""),MAX(CW$11:CW387)+1,"")</f>
        <v/>
      </c>
      <c r="CX388" t="s">
        <v>0</v>
      </c>
      <c r="CY388" s="152" t="str">
        <f t="shared" si="332"/>
        <v/>
      </c>
      <c r="CZ388" t="s">
        <v>0</v>
      </c>
      <c r="DA388" s="62" t="str">
        <f t="shared" si="333"/>
        <v/>
      </c>
      <c r="DB388" s="79" t="str">
        <f t="shared" si="334"/>
        <v/>
      </c>
      <c r="DC388" t="s">
        <v>0</v>
      </c>
      <c r="DD388" s="23" t="str">
        <f t="shared" si="365"/>
        <v/>
      </c>
      <c r="DE388" s="57" t="s">
        <v>0</v>
      </c>
      <c r="DF388" s="95" t="str">
        <f t="shared" si="335"/>
        <v/>
      </c>
      <c r="DG388" s="57" t="s">
        <v>0</v>
      </c>
      <c r="DH388" s="68" t="str">
        <f>IF(BZ388="","",MAX(DH$11:DH387)+1)</f>
        <v/>
      </c>
      <c r="DI388" s="86" t="str">
        <f t="shared" si="336"/>
        <v/>
      </c>
      <c r="DJ388" s="86" t="str">
        <f t="shared" si="366"/>
        <v/>
      </c>
      <c r="DK388" s="86" t="str">
        <f t="shared" si="337"/>
        <v/>
      </c>
      <c r="DL388" s="86" t="str">
        <f t="shared" si="338"/>
        <v/>
      </c>
      <c r="DM388" s="86" t="str">
        <f t="shared" si="339"/>
        <v/>
      </c>
      <c r="DN388" s="86" t="str">
        <f t="shared" si="367"/>
        <v/>
      </c>
      <c r="DO388" s="86"/>
      <c r="DP388" s="86"/>
      <c r="DQ388" s="86"/>
      <c r="DR388" s="63" t="e">
        <f>IF(#REF!="","",#REF!)</f>
        <v>#REF!</v>
      </c>
      <c r="DS388" s="57" t="s">
        <v>0</v>
      </c>
    </row>
    <row r="389" spans="1:123" x14ac:dyDescent="0.25">
      <c r="A389" t="s">
        <v>0</v>
      </c>
      <c r="B389" s="62" t="str">
        <f>IF(csv!E380="","",csv!S380)</f>
        <v/>
      </c>
      <c r="C389" s="36" t="s">
        <v>0</v>
      </c>
      <c r="D389" s="36" t="str">
        <f>IF(csv!E380="","",csv!E380)</f>
        <v/>
      </c>
      <c r="E389" s="36" t="str">
        <f>IF(csv!D380="","",csv!D380)</f>
        <v/>
      </c>
      <c r="F389" s="36" t="s">
        <v>0</v>
      </c>
      <c r="G389" s="86" t="str">
        <f>IF(csv!L380="","",csv!L380)</f>
        <v/>
      </c>
      <c r="H389" s="86" t="str">
        <f>IF(csv!M380="","",csv!M380)</f>
        <v/>
      </c>
      <c r="I389" s="36" t="s">
        <v>0</v>
      </c>
      <c r="J389" s="36" t="str">
        <f>IF(csv!O380="","",csv!O380)</f>
        <v/>
      </c>
      <c r="K389" s="36" t="str">
        <f>IF(csv!P380="","",csv!P380)</f>
        <v/>
      </c>
      <c r="L389" s="36" t="s">
        <v>0</v>
      </c>
      <c r="M389" s="79" t="str">
        <f>IF(csv!Q380="","",csv!Q380)</f>
        <v/>
      </c>
      <c r="N389" s="57" t="s">
        <v>0</v>
      </c>
      <c r="O389" s="62" t="str">
        <f>IF(csv!E380="","",csv!S380)</f>
        <v/>
      </c>
      <c r="P389" s="86" t="str">
        <f>IF(O389="","",IF(COUNTIF(O$11:O388,O389)=0,P388+1,P388))</f>
        <v/>
      </c>
      <c r="Q389" s="102" t="str">
        <f t="shared" si="314"/>
        <v/>
      </c>
      <c r="R389" s="103" t="str" cm="1">
        <f t="array" ref="R389">IF(S389="","",INDEX(natjecanjeStaze_naziv,MATCH(S389,natjecanjeStaze_stazaId,0)))</f>
        <v/>
      </c>
      <c r="S389" s="63" t="str">
        <f t="shared" si="315"/>
        <v/>
      </c>
      <c r="T389" s="57" t="s">
        <v>0</v>
      </c>
      <c r="U389" s="191" t="str">
        <f t="shared" si="316"/>
        <v/>
      </c>
      <c r="V389" s="57" t="s">
        <v>0</v>
      </c>
      <c r="W389" s="62" t="str">
        <f t="shared" si="340"/>
        <v/>
      </c>
      <c r="X389" s="86" t="str">
        <f t="shared" si="317"/>
        <v/>
      </c>
      <c r="Y389" s="36" t="str">
        <f t="shared" si="341"/>
        <v/>
      </c>
      <c r="Z389" s="79" t="str">
        <f>IF(Y389="","",MAX(Z$11:Z388)+1)</f>
        <v/>
      </c>
      <c r="AA389" s="57" t="s">
        <v>0</v>
      </c>
      <c r="AB389" s="149"/>
      <c r="AC389" s="57" t="s">
        <v>0</v>
      </c>
      <c r="AD389" s="23" t="str">
        <f t="shared" si="342"/>
        <v/>
      </c>
      <c r="AE389" s="57" t="s">
        <v>0</v>
      </c>
      <c r="AF389" s="191" t="str">
        <f t="shared" si="343"/>
        <v/>
      </c>
      <c r="AG389" s="57" t="s">
        <v>0</v>
      </c>
      <c r="AH389" s="62" t="str">
        <f t="shared" si="344"/>
        <v/>
      </c>
      <c r="AI389" s="36" t="str">
        <f t="shared" si="345"/>
        <v/>
      </c>
      <c r="AJ389" s="86" t="str">
        <f t="shared" si="318"/>
        <v/>
      </c>
      <c r="AK389" s="36" t="str" cm="1">
        <f t="array" ref="AK389">IF(AJ389="",""&amp;AI389,IF(AJ389="NEMA",AI389,INDEX(klub_naziv,MATCH(INDEX(klubAlias_klubId,AJ389),klub_id,0))))</f>
        <v/>
      </c>
      <c r="AL389" s="36" t="str" cm="1">
        <f t="array" ref="AL389">IFERROR(INDEX(registarNatjecatelji,CG389,4),"")</f>
        <v/>
      </c>
      <c r="AM389" s="105" t="str">
        <f t="shared" si="346"/>
        <v/>
      </c>
      <c r="AN389" s="79" t="str">
        <f t="shared" si="347"/>
        <v/>
      </c>
      <c r="AO389" s="57" t="s">
        <v>0</v>
      </c>
      <c r="AP389" s="95" t="str">
        <f>IF(AJ389&lt;&gt;"NEMA","",IF(IFERROR(MATCH(AI389,AI$11:AI388,0),0)&lt;&gt;0,"",AI389))</f>
        <v/>
      </c>
      <c r="AQ389" s="57" t="s">
        <v>0</v>
      </c>
      <c r="AR389" s="149"/>
      <c r="AS389" s="57" t="s">
        <v>0</v>
      </c>
      <c r="AT389" s="62" t="str">
        <f t="shared" si="348"/>
        <v/>
      </c>
      <c r="AU389" s="36" t="str">
        <f>IF(AT389="","",MAX(AU$11:AU388)+1)</f>
        <v/>
      </c>
      <c r="AV389" s="36" t="str">
        <f t="shared" si="349"/>
        <v/>
      </c>
      <c r="AW389" s="36" t="str">
        <f t="shared" si="350"/>
        <v/>
      </c>
      <c r="AX389" s="36" t="str">
        <f>IF(AR389="","",MAX(AX$11:AX388)+1)</f>
        <v/>
      </c>
      <c r="AY389" s="103" t="str">
        <f t="shared" si="351"/>
        <v/>
      </c>
      <c r="AZ389" s="79" t="str">
        <f t="shared" si="352"/>
        <v/>
      </c>
      <c r="BA389" s="57" t="s">
        <v>0</v>
      </c>
      <c r="BB389" s="23" t="str">
        <f t="shared" si="353"/>
        <v/>
      </c>
      <c r="BC389" s="57" t="s">
        <v>0</v>
      </c>
      <c r="BD389" s="191" t="str">
        <f t="shared" si="354"/>
        <v/>
      </c>
      <c r="BE389" s="57" t="s">
        <v>0</v>
      </c>
      <c r="BF389" s="68" t="str">
        <f t="shared" si="355"/>
        <v/>
      </c>
      <c r="BG389" s="102" t="str">
        <f t="shared" si="356"/>
        <v/>
      </c>
      <c r="BH389" s="238" t="str">
        <f t="shared" si="357"/>
        <v/>
      </c>
      <c r="BI389" s="239" t="str">
        <f t="shared" si="319"/>
        <v/>
      </c>
      <c r="BJ389" s="57" t="s">
        <v>0</v>
      </c>
      <c r="BK389" s="62" t="str">
        <f t="shared" si="358"/>
        <v/>
      </c>
      <c r="BL389" s="36" t="str">
        <f t="shared" si="359"/>
        <v/>
      </c>
      <c r="BM389" s="86" t="str">
        <f t="shared" si="320"/>
        <v/>
      </c>
      <c r="BN389" s="86" t="str">
        <f t="shared" si="321"/>
        <v/>
      </c>
      <c r="BO389" s="36" t="str">
        <f t="shared" si="322"/>
        <v/>
      </c>
      <c r="BP389" s="79" t="str">
        <f t="shared" si="323"/>
        <v/>
      </c>
      <c r="BQ389" s="57" t="s">
        <v>0</v>
      </c>
      <c r="BR389" s="95" t="str">
        <f t="shared" si="324"/>
        <v/>
      </c>
      <c r="BS389" s="57" t="s">
        <v>0</v>
      </c>
      <c r="BT389" s="23" t="str">
        <f>IF(OR(BB389&lt;&gt;"NEMA",BR389&lt;&gt;""),"","SELECT '"&amp;BA389&amp;"',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89" s="57" t="s">
        <v>0</v>
      </c>
      <c r="BV389" s="172"/>
      <c r="BW389" s="172"/>
      <c r="BX389" s="172"/>
      <c r="BY389" s="57" t="s">
        <v>0</v>
      </c>
      <c r="BZ389" s="62" t="str">
        <f t="shared" si="325"/>
        <v/>
      </c>
      <c r="CA389" s="63" t="str">
        <f t="shared" si="360"/>
        <v/>
      </c>
      <c r="CB389" s="57" t="s">
        <v>0</v>
      </c>
      <c r="CC389" s="62" t="str">
        <f t="shared" si="326"/>
        <v/>
      </c>
      <c r="CD389" s="63" t="str">
        <f t="shared" si="361"/>
        <v/>
      </c>
      <c r="CE389" s="57" t="s">
        <v>0</v>
      </c>
      <c r="CF389" s="62" t="str">
        <f t="shared" si="327"/>
        <v/>
      </c>
      <c r="CG389" s="63" t="str">
        <f t="shared" si="362"/>
        <v/>
      </c>
      <c r="CH389" s="57" t="s">
        <v>0</v>
      </c>
      <c r="CI389" s="68" t="str">
        <f t="shared" si="363"/>
        <v/>
      </c>
      <c r="CJ389" s="86" t="str" cm="1">
        <f t="array" ref="CJ389">IF(CI389="","",INDEX(imePrezime_id,CI389,0))</f>
        <v/>
      </c>
      <c r="CK389" s="63" t="str">
        <f t="shared" si="328"/>
        <v/>
      </c>
      <c r="CL389" s="57" t="s">
        <v>0</v>
      </c>
      <c r="CM389" s="23" t="str">
        <f t="shared" si="329"/>
        <v/>
      </c>
      <c r="CN389" s="57" t="s">
        <v>0</v>
      </c>
      <c r="CO389" s="149"/>
      <c r="CP389" s="57" t="s">
        <v>0</v>
      </c>
      <c r="CQ389" s="62" t="str">
        <f t="shared" si="330"/>
        <v/>
      </c>
      <c r="CR389" s="86" t="str">
        <f>IF(CO389="","",MAX(CR$11:CR388)+1)</f>
        <v/>
      </c>
      <c r="CS389" s="63" t="str">
        <f t="shared" si="331"/>
        <v/>
      </c>
      <c r="CT389" s="57" t="s">
        <v>0</v>
      </c>
      <c r="CU389" s="23" t="str">
        <f t="shared" si="364"/>
        <v/>
      </c>
      <c r="CV389" s="57" t="s">
        <v>0</v>
      </c>
      <c r="CW389" s="72" t="str">
        <f>IF(AND(CG389="NEMA",CK389=""),MAX(CW$11:CW388)+1,"")</f>
        <v/>
      </c>
      <c r="CX389" t="s">
        <v>0</v>
      </c>
      <c r="CY389" s="152" t="str">
        <f t="shared" si="332"/>
        <v/>
      </c>
      <c r="CZ389" t="s">
        <v>0</v>
      </c>
      <c r="DA389" s="62" t="str">
        <f t="shared" si="333"/>
        <v/>
      </c>
      <c r="DB389" s="79" t="str">
        <f t="shared" si="334"/>
        <v/>
      </c>
      <c r="DC389" t="s">
        <v>0</v>
      </c>
      <c r="DD389" s="23" t="str">
        <f t="shared" si="365"/>
        <v/>
      </c>
      <c r="DE389" s="57" t="s">
        <v>0</v>
      </c>
      <c r="DF389" s="95" t="str">
        <f t="shared" si="335"/>
        <v/>
      </c>
      <c r="DG389" s="57" t="s">
        <v>0</v>
      </c>
      <c r="DH389" s="68" t="str">
        <f>IF(BZ389="","",MAX(DH$11:DH388)+1)</f>
        <v/>
      </c>
      <c r="DI389" s="86" t="str">
        <f t="shared" si="336"/>
        <v/>
      </c>
      <c r="DJ389" s="86" t="str">
        <f t="shared" si="366"/>
        <v/>
      </c>
      <c r="DK389" s="86" t="str">
        <f t="shared" si="337"/>
        <v/>
      </c>
      <c r="DL389" s="86" t="str">
        <f t="shared" si="338"/>
        <v/>
      </c>
      <c r="DM389" s="86" t="str">
        <f t="shared" si="339"/>
        <v/>
      </c>
      <c r="DN389" s="86" t="str">
        <f t="shared" si="367"/>
        <v/>
      </c>
      <c r="DO389" s="86"/>
      <c r="DP389" s="86"/>
      <c r="DQ389" s="86"/>
      <c r="DR389" s="63" t="e">
        <f>IF(#REF!="","",#REF!)</f>
        <v>#REF!</v>
      </c>
      <c r="DS389" s="57" t="s">
        <v>0</v>
      </c>
    </row>
    <row r="390" spans="1:123" x14ac:dyDescent="0.25">
      <c r="A390" t="s">
        <v>0</v>
      </c>
      <c r="B390" s="62" t="str">
        <f>IF(csv!E381="","",csv!S381)</f>
        <v/>
      </c>
      <c r="C390" s="36" t="s">
        <v>0</v>
      </c>
      <c r="D390" s="36" t="str">
        <f>IF(csv!E381="","",csv!E381)</f>
        <v/>
      </c>
      <c r="E390" s="36" t="str">
        <f>IF(csv!D381="","",csv!D381)</f>
        <v/>
      </c>
      <c r="F390" s="36" t="s">
        <v>0</v>
      </c>
      <c r="G390" s="86" t="str">
        <f>IF(csv!L381="","",csv!L381)</f>
        <v/>
      </c>
      <c r="H390" s="86" t="str">
        <f>IF(csv!M381="","",csv!M381)</f>
        <v/>
      </c>
      <c r="I390" s="36" t="s">
        <v>0</v>
      </c>
      <c r="J390" s="36" t="str">
        <f>IF(csv!O381="","",csv!O381)</f>
        <v/>
      </c>
      <c r="K390" s="36" t="str">
        <f>IF(csv!P381="","",csv!P381)</f>
        <v/>
      </c>
      <c r="L390" s="36" t="s">
        <v>0</v>
      </c>
      <c r="M390" s="79" t="str">
        <f>IF(csv!Q381="","",csv!Q381)</f>
        <v/>
      </c>
      <c r="N390" s="57" t="s">
        <v>0</v>
      </c>
      <c r="O390" s="62" t="str">
        <f>IF(csv!E381="","",csv!S381)</f>
        <v/>
      </c>
      <c r="P390" s="86" t="str">
        <f>IF(O390="","",IF(COUNTIF(O$11:O389,O390)=0,P389+1,P389))</f>
        <v/>
      </c>
      <c r="Q390" s="102" t="str">
        <f t="shared" si="314"/>
        <v/>
      </c>
      <c r="R390" s="103" t="str" cm="1">
        <f t="array" ref="R390">IF(S390="","",INDEX(natjecanjeStaze_naziv,MATCH(S390,natjecanjeStaze_stazaId,0)))</f>
        <v/>
      </c>
      <c r="S390" s="63" t="str">
        <f t="shared" si="315"/>
        <v/>
      </c>
      <c r="T390" s="57" t="s">
        <v>0</v>
      </c>
      <c r="U390" s="191" t="str">
        <f t="shared" si="316"/>
        <v/>
      </c>
      <c r="V390" s="57" t="s">
        <v>0</v>
      </c>
      <c r="W390" s="62" t="str">
        <f t="shared" si="340"/>
        <v/>
      </c>
      <c r="X390" s="86" t="str">
        <f t="shared" si="317"/>
        <v/>
      </c>
      <c r="Y390" s="36" t="str">
        <f t="shared" si="341"/>
        <v/>
      </c>
      <c r="Z390" s="79" t="str">
        <f>IF(Y390="","",MAX(Z$11:Z389)+1)</f>
        <v/>
      </c>
      <c r="AA390" s="57" t="s">
        <v>0</v>
      </c>
      <c r="AB390" s="149"/>
      <c r="AC390" s="57" t="s">
        <v>0</v>
      </c>
      <c r="AD390" s="23" t="str">
        <f t="shared" si="342"/>
        <v/>
      </c>
      <c r="AE390" s="57" t="s">
        <v>0</v>
      </c>
      <c r="AF390" s="191" t="str">
        <f t="shared" si="343"/>
        <v/>
      </c>
      <c r="AG390" s="57" t="s">
        <v>0</v>
      </c>
      <c r="AH390" s="62" t="str">
        <f t="shared" si="344"/>
        <v/>
      </c>
      <c r="AI390" s="36" t="str">
        <f t="shared" si="345"/>
        <v/>
      </c>
      <c r="AJ390" s="86" t="str">
        <f t="shared" si="318"/>
        <v/>
      </c>
      <c r="AK390" s="36" t="str" cm="1">
        <f t="array" ref="AK390">IF(AJ390="",""&amp;AI390,IF(AJ390="NEMA",AI390,INDEX(klub_naziv,MATCH(INDEX(klubAlias_klubId,AJ390),klub_id,0))))</f>
        <v/>
      </c>
      <c r="AL390" s="36" t="str" cm="1">
        <f t="array" ref="AL390">IFERROR(INDEX(registarNatjecatelji,CG390,4),"")</f>
        <v/>
      </c>
      <c r="AM390" s="105" t="str">
        <f t="shared" si="346"/>
        <v/>
      </c>
      <c r="AN390" s="79" t="str">
        <f t="shared" si="347"/>
        <v/>
      </c>
      <c r="AO390" s="57" t="s">
        <v>0</v>
      </c>
      <c r="AP390" s="95" t="str">
        <f>IF(AJ390&lt;&gt;"NEMA","",IF(IFERROR(MATCH(AI390,AI$11:AI389,0),0)&lt;&gt;0,"",AI390))</f>
        <v/>
      </c>
      <c r="AQ390" s="57" t="s">
        <v>0</v>
      </c>
      <c r="AR390" s="149"/>
      <c r="AS390" s="57" t="s">
        <v>0</v>
      </c>
      <c r="AT390" s="62" t="str">
        <f t="shared" si="348"/>
        <v/>
      </c>
      <c r="AU390" s="36" t="str">
        <f>IF(AT390="","",MAX(AU$11:AU389)+1)</f>
        <v/>
      </c>
      <c r="AV390" s="36" t="str">
        <f t="shared" si="349"/>
        <v/>
      </c>
      <c r="AW390" s="36" t="str">
        <f t="shared" si="350"/>
        <v/>
      </c>
      <c r="AX390" s="36" t="str">
        <f>IF(AR390="","",MAX(AX$11:AX389)+1)</f>
        <v/>
      </c>
      <c r="AY390" s="103" t="str">
        <f t="shared" si="351"/>
        <v/>
      </c>
      <c r="AZ390" s="79" t="str">
        <f t="shared" si="352"/>
        <v/>
      </c>
      <c r="BA390" s="57" t="s">
        <v>0</v>
      </c>
      <c r="BB390" s="23" t="str">
        <f t="shared" si="353"/>
        <v/>
      </c>
      <c r="BC390" s="57" t="s">
        <v>0</v>
      </c>
      <c r="BD390" s="191" t="str">
        <f t="shared" si="354"/>
        <v/>
      </c>
      <c r="BE390" s="57" t="s">
        <v>0</v>
      </c>
      <c r="BF390" s="68" t="str">
        <f t="shared" si="355"/>
        <v/>
      </c>
      <c r="BG390" s="102" t="str">
        <f t="shared" si="356"/>
        <v/>
      </c>
      <c r="BH390" s="238" t="str">
        <f t="shared" si="357"/>
        <v/>
      </c>
      <c r="BI390" s="239" t="str">
        <f t="shared" si="319"/>
        <v/>
      </c>
      <c r="BJ390" s="57" t="s">
        <v>0</v>
      </c>
      <c r="BK390" s="62" t="str">
        <f t="shared" si="358"/>
        <v/>
      </c>
      <c r="BL390" s="36" t="str">
        <f t="shared" si="359"/>
        <v/>
      </c>
      <c r="BM390" s="86" t="str">
        <f t="shared" si="320"/>
        <v/>
      </c>
      <c r="BN390" s="86" t="str">
        <f t="shared" si="321"/>
        <v/>
      </c>
      <c r="BO390" s="36" t="str">
        <f t="shared" si="322"/>
        <v/>
      </c>
      <c r="BP390" s="79" t="str">
        <f t="shared" si="323"/>
        <v/>
      </c>
      <c r="BQ390" s="57" t="s">
        <v>0</v>
      </c>
      <c r="BR390" s="95" t="str">
        <f t="shared" si="324"/>
        <v/>
      </c>
      <c r="BS390" s="57" t="s">
        <v>0</v>
      </c>
      <c r="BT390" s="23" t="str">
        <f>IF(OR(BB390&lt;&gt;"NEMA",BR390&lt;&gt;""),"","SELECT '"&amp;BA390&amp;"',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0" s="57" t="s">
        <v>0</v>
      </c>
      <c r="BV390" s="172"/>
      <c r="BW390" s="172"/>
      <c r="BX390" s="172"/>
      <c r="BY390" s="57" t="s">
        <v>0</v>
      </c>
      <c r="BZ390" s="62" t="str">
        <f t="shared" si="325"/>
        <v/>
      </c>
      <c r="CA390" s="63" t="str">
        <f t="shared" si="360"/>
        <v/>
      </c>
      <c r="CB390" s="57" t="s">
        <v>0</v>
      </c>
      <c r="CC390" s="62" t="str">
        <f t="shared" si="326"/>
        <v/>
      </c>
      <c r="CD390" s="63" t="str">
        <f t="shared" si="361"/>
        <v/>
      </c>
      <c r="CE390" s="57" t="s">
        <v>0</v>
      </c>
      <c r="CF390" s="62" t="str">
        <f t="shared" si="327"/>
        <v/>
      </c>
      <c r="CG390" s="63" t="str">
        <f t="shared" si="362"/>
        <v/>
      </c>
      <c r="CH390" s="57" t="s">
        <v>0</v>
      </c>
      <c r="CI390" s="68" t="str">
        <f t="shared" si="363"/>
        <v/>
      </c>
      <c r="CJ390" s="86" t="str" cm="1">
        <f t="array" ref="CJ390">IF(CI390="","",INDEX(imePrezime_id,CI390,0))</f>
        <v/>
      </c>
      <c r="CK390" s="63" t="str">
        <f t="shared" si="328"/>
        <v/>
      </c>
      <c r="CL390" s="57" t="s">
        <v>0</v>
      </c>
      <c r="CM390" s="23" t="str">
        <f t="shared" si="329"/>
        <v/>
      </c>
      <c r="CN390" s="57" t="s">
        <v>0</v>
      </c>
      <c r="CO390" s="149"/>
      <c r="CP390" s="57" t="s">
        <v>0</v>
      </c>
      <c r="CQ390" s="62" t="str">
        <f t="shared" si="330"/>
        <v/>
      </c>
      <c r="CR390" s="86" t="str">
        <f>IF(CO390="","",MAX(CR$11:CR389)+1)</f>
        <v/>
      </c>
      <c r="CS390" s="63" t="str">
        <f t="shared" si="331"/>
        <v/>
      </c>
      <c r="CT390" s="57" t="s">
        <v>0</v>
      </c>
      <c r="CU390" s="23" t="str">
        <f t="shared" si="364"/>
        <v/>
      </c>
      <c r="CV390" s="57" t="s">
        <v>0</v>
      </c>
      <c r="CW390" s="72" t="str">
        <f>IF(AND(CG390="NEMA",CK390=""),MAX(CW$11:CW389)+1,"")</f>
        <v/>
      </c>
      <c r="CX390" t="s">
        <v>0</v>
      </c>
      <c r="CY390" s="152" t="str">
        <f t="shared" si="332"/>
        <v/>
      </c>
      <c r="CZ390" t="s">
        <v>0</v>
      </c>
      <c r="DA390" s="62" t="str">
        <f t="shared" si="333"/>
        <v/>
      </c>
      <c r="DB390" s="79" t="str">
        <f t="shared" si="334"/>
        <v/>
      </c>
      <c r="DC390" t="s">
        <v>0</v>
      </c>
      <c r="DD390" s="23" t="str">
        <f t="shared" si="365"/>
        <v/>
      </c>
      <c r="DE390" s="57" t="s">
        <v>0</v>
      </c>
      <c r="DF390" s="95" t="str">
        <f t="shared" si="335"/>
        <v/>
      </c>
      <c r="DG390" s="57" t="s">
        <v>0</v>
      </c>
      <c r="DH390" s="68" t="str">
        <f>IF(BZ390="","",MAX(DH$11:DH389)+1)</f>
        <v/>
      </c>
      <c r="DI390" s="86" t="str">
        <f t="shared" si="336"/>
        <v/>
      </c>
      <c r="DJ390" s="86" t="str">
        <f t="shared" si="366"/>
        <v/>
      </c>
      <c r="DK390" s="86" t="str">
        <f t="shared" si="337"/>
        <v/>
      </c>
      <c r="DL390" s="86" t="str">
        <f t="shared" si="338"/>
        <v/>
      </c>
      <c r="DM390" s="86" t="str">
        <f t="shared" si="339"/>
        <v/>
      </c>
      <c r="DN390" s="86" t="str">
        <f t="shared" si="367"/>
        <v/>
      </c>
      <c r="DO390" s="86"/>
      <c r="DP390" s="86"/>
      <c r="DQ390" s="86"/>
      <c r="DR390" s="63" t="e">
        <f>IF(#REF!="","",#REF!)</f>
        <v>#REF!</v>
      </c>
      <c r="DS390" s="57" t="s">
        <v>0</v>
      </c>
    </row>
    <row r="391" spans="1:123" x14ac:dyDescent="0.25">
      <c r="A391" t="s">
        <v>0</v>
      </c>
      <c r="B391" s="62" t="str">
        <f>IF(csv!E382="","",csv!S382)</f>
        <v/>
      </c>
      <c r="C391" s="36" t="s">
        <v>0</v>
      </c>
      <c r="D391" s="36" t="str">
        <f>IF(csv!E382="","",csv!E382)</f>
        <v/>
      </c>
      <c r="E391" s="36" t="str">
        <f>IF(csv!D382="","",csv!D382)</f>
        <v/>
      </c>
      <c r="F391" s="36" t="s">
        <v>0</v>
      </c>
      <c r="G391" s="86" t="str">
        <f>IF(csv!L382="","",csv!L382)</f>
        <v/>
      </c>
      <c r="H391" s="86" t="str">
        <f>IF(csv!M382="","",csv!M382)</f>
        <v/>
      </c>
      <c r="I391" s="36" t="s">
        <v>0</v>
      </c>
      <c r="J391" s="36" t="str">
        <f>IF(csv!O382="","",csv!O382)</f>
        <v/>
      </c>
      <c r="K391" s="36" t="str">
        <f>IF(csv!P382="","",csv!P382)</f>
        <v/>
      </c>
      <c r="L391" s="36" t="s">
        <v>0</v>
      </c>
      <c r="M391" s="79" t="str">
        <f>IF(csv!Q382="","",csv!Q382)</f>
        <v/>
      </c>
      <c r="N391" s="57" t="s">
        <v>0</v>
      </c>
      <c r="O391" s="62" t="str">
        <f>IF(csv!E382="","",csv!S382)</f>
        <v/>
      </c>
      <c r="P391" s="86" t="str">
        <f>IF(O391="","",IF(COUNTIF(O$11:O390,O391)=0,P390+1,P390))</f>
        <v/>
      </c>
      <c r="Q391" s="102" t="str">
        <f t="shared" si="314"/>
        <v/>
      </c>
      <c r="R391" s="103" t="str" cm="1">
        <f t="array" ref="R391">IF(S391="","",INDEX(natjecanjeStaze_naziv,MATCH(S391,natjecanjeStaze_stazaId,0)))</f>
        <v/>
      </c>
      <c r="S391" s="63" t="str">
        <f t="shared" si="315"/>
        <v/>
      </c>
      <c r="T391" s="57" t="s">
        <v>0</v>
      </c>
      <c r="U391" s="191" t="str">
        <f t="shared" si="316"/>
        <v/>
      </c>
      <c r="V391" s="57" t="s">
        <v>0</v>
      </c>
      <c r="W391" s="62" t="str">
        <f t="shared" si="340"/>
        <v/>
      </c>
      <c r="X391" s="86" t="str">
        <f t="shared" si="317"/>
        <v/>
      </c>
      <c r="Y391" s="36" t="str">
        <f t="shared" si="341"/>
        <v/>
      </c>
      <c r="Z391" s="79" t="str">
        <f>IF(Y391="","",MAX(Z$11:Z390)+1)</f>
        <v/>
      </c>
      <c r="AA391" s="57" t="s">
        <v>0</v>
      </c>
      <c r="AB391" s="149"/>
      <c r="AC391" s="57" t="s">
        <v>0</v>
      </c>
      <c r="AD391" s="23" t="str">
        <f t="shared" si="342"/>
        <v/>
      </c>
      <c r="AE391" s="57" t="s">
        <v>0</v>
      </c>
      <c r="AF391" s="191" t="str">
        <f t="shared" si="343"/>
        <v/>
      </c>
      <c r="AG391" s="57" t="s">
        <v>0</v>
      </c>
      <c r="AH391" s="62" t="str">
        <f t="shared" si="344"/>
        <v/>
      </c>
      <c r="AI391" s="36" t="str">
        <f t="shared" si="345"/>
        <v/>
      </c>
      <c r="AJ391" s="86" t="str">
        <f t="shared" si="318"/>
        <v/>
      </c>
      <c r="AK391" s="36" t="str" cm="1">
        <f t="array" ref="AK391">IF(AJ391="",""&amp;AI391,IF(AJ391="NEMA",AI391,INDEX(klub_naziv,MATCH(INDEX(klubAlias_klubId,AJ391),klub_id,0))))</f>
        <v/>
      </c>
      <c r="AL391" s="36" t="str" cm="1">
        <f t="array" ref="AL391">IFERROR(INDEX(registarNatjecatelji,CG391,4),"")</f>
        <v/>
      </c>
      <c r="AM391" s="105" t="str">
        <f t="shared" si="346"/>
        <v/>
      </c>
      <c r="AN391" s="79" t="str">
        <f t="shared" si="347"/>
        <v/>
      </c>
      <c r="AO391" s="57" t="s">
        <v>0</v>
      </c>
      <c r="AP391" s="95" t="str">
        <f>IF(AJ391&lt;&gt;"NEMA","",IF(IFERROR(MATCH(AI391,AI$11:AI390,0),0)&lt;&gt;0,"",AI391))</f>
        <v/>
      </c>
      <c r="AQ391" s="57" t="s">
        <v>0</v>
      </c>
      <c r="AR391" s="149"/>
      <c r="AS391" s="57" t="s">
        <v>0</v>
      </c>
      <c r="AT391" s="62" t="str">
        <f t="shared" si="348"/>
        <v/>
      </c>
      <c r="AU391" s="36" t="str">
        <f>IF(AT391="","",MAX(AU$11:AU390)+1)</f>
        <v/>
      </c>
      <c r="AV391" s="36" t="str">
        <f t="shared" si="349"/>
        <v/>
      </c>
      <c r="AW391" s="36" t="str">
        <f t="shared" si="350"/>
        <v/>
      </c>
      <c r="AX391" s="36" t="str">
        <f>IF(AR391="","",MAX(AX$11:AX390)+1)</f>
        <v/>
      </c>
      <c r="AY391" s="103" t="str">
        <f t="shared" si="351"/>
        <v/>
      </c>
      <c r="AZ391" s="79" t="str">
        <f t="shared" si="352"/>
        <v/>
      </c>
      <c r="BA391" s="57" t="s">
        <v>0</v>
      </c>
      <c r="BB391" s="23" t="str">
        <f t="shared" si="353"/>
        <v/>
      </c>
      <c r="BC391" s="57" t="s">
        <v>0</v>
      </c>
      <c r="BD391" s="191" t="str">
        <f t="shared" si="354"/>
        <v/>
      </c>
      <c r="BE391" s="57" t="s">
        <v>0</v>
      </c>
      <c r="BF391" s="68" t="str">
        <f t="shared" si="355"/>
        <v/>
      </c>
      <c r="BG391" s="102" t="str">
        <f t="shared" si="356"/>
        <v/>
      </c>
      <c r="BH391" s="238" t="str">
        <f t="shared" si="357"/>
        <v/>
      </c>
      <c r="BI391" s="239" t="str">
        <f t="shared" si="319"/>
        <v/>
      </c>
      <c r="BJ391" s="57" t="s">
        <v>0</v>
      </c>
      <c r="BK391" s="62" t="str">
        <f t="shared" si="358"/>
        <v/>
      </c>
      <c r="BL391" s="36" t="str">
        <f t="shared" si="359"/>
        <v/>
      </c>
      <c r="BM391" s="86" t="str">
        <f t="shared" si="320"/>
        <v/>
      </c>
      <c r="BN391" s="86" t="str">
        <f t="shared" si="321"/>
        <v/>
      </c>
      <c r="BO391" s="36" t="str">
        <f t="shared" si="322"/>
        <v/>
      </c>
      <c r="BP391" s="79" t="str">
        <f t="shared" si="323"/>
        <v/>
      </c>
      <c r="BQ391" s="57" t="s">
        <v>0</v>
      </c>
      <c r="BR391" s="95" t="str">
        <f t="shared" si="324"/>
        <v/>
      </c>
      <c r="BS391" s="57" t="s">
        <v>0</v>
      </c>
      <c r="BT391" s="23" t="str">
        <f>IF(OR(BB391&lt;&gt;"NEMA",BR391&lt;&gt;""),"","SELECT '"&amp;BA391&amp;"',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1" s="57" t="s">
        <v>0</v>
      </c>
      <c r="BV391" s="172"/>
      <c r="BW391" s="172"/>
      <c r="BX391" s="172"/>
      <c r="BY391" s="57" t="s">
        <v>0</v>
      </c>
      <c r="BZ391" s="62" t="str">
        <f t="shared" si="325"/>
        <v/>
      </c>
      <c r="CA391" s="63" t="str">
        <f t="shared" si="360"/>
        <v/>
      </c>
      <c r="CB391" s="57" t="s">
        <v>0</v>
      </c>
      <c r="CC391" s="62" t="str">
        <f t="shared" si="326"/>
        <v/>
      </c>
      <c r="CD391" s="63" t="str">
        <f t="shared" si="361"/>
        <v/>
      </c>
      <c r="CE391" s="57" t="s">
        <v>0</v>
      </c>
      <c r="CF391" s="62" t="str">
        <f t="shared" si="327"/>
        <v/>
      </c>
      <c r="CG391" s="63" t="str">
        <f t="shared" si="362"/>
        <v/>
      </c>
      <c r="CH391" s="57" t="s">
        <v>0</v>
      </c>
      <c r="CI391" s="68" t="str">
        <f t="shared" si="363"/>
        <v/>
      </c>
      <c r="CJ391" s="86" t="str" cm="1">
        <f t="array" ref="CJ391">IF(CI391="","",INDEX(imePrezime_id,CI391,0))</f>
        <v/>
      </c>
      <c r="CK391" s="63" t="str">
        <f t="shared" si="328"/>
        <v/>
      </c>
      <c r="CL391" s="57" t="s">
        <v>0</v>
      </c>
      <c r="CM391" s="23" t="str">
        <f t="shared" si="329"/>
        <v/>
      </c>
      <c r="CN391" s="57" t="s">
        <v>0</v>
      </c>
      <c r="CO391" s="149"/>
      <c r="CP391" s="57" t="s">
        <v>0</v>
      </c>
      <c r="CQ391" s="62" t="str">
        <f t="shared" si="330"/>
        <v/>
      </c>
      <c r="CR391" s="86" t="str">
        <f>IF(CO391="","",MAX(CR$11:CR390)+1)</f>
        <v/>
      </c>
      <c r="CS391" s="63" t="str">
        <f t="shared" si="331"/>
        <v/>
      </c>
      <c r="CT391" s="57" t="s">
        <v>0</v>
      </c>
      <c r="CU391" s="23" t="str">
        <f t="shared" si="364"/>
        <v/>
      </c>
      <c r="CV391" s="57" t="s">
        <v>0</v>
      </c>
      <c r="CW391" s="72" t="str">
        <f>IF(AND(CG391="NEMA",CK391=""),MAX(CW$11:CW390)+1,"")</f>
        <v/>
      </c>
      <c r="CX391" t="s">
        <v>0</v>
      </c>
      <c r="CY391" s="152" t="str">
        <f t="shared" si="332"/>
        <v/>
      </c>
      <c r="CZ391" t="s">
        <v>0</v>
      </c>
      <c r="DA391" s="62" t="str">
        <f t="shared" si="333"/>
        <v/>
      </c>
      <c r="DB391" s="79" t="str">
        <f t="shared" si="334"/>
        <v/>
      </c>
      <c r="DC391" t="s">
        <v>0</v>
      </c>
      <c r="DD391" s="23" t="str">
        <f t="shared" si="365"/>
        <v/>
      </c>
      <c r="DE391" s="57" t="s">
        <v>0</v>
      </c>
      <c r="DF391" s="95" t="str">
        <f t="shared" si="335"/>
        <v/>
      </c>
      <c r="DG391" s="57" t="s">
        <v>0</v>
      </c>
      <c r="DH391" s="68" t="str">
        <f>IF(BZ391="","",MAX(DH$11:DH390)+1)</f>
        <v/>
      </c>
      <c r="DI391" s="86" t="str">
        <f t="shared" si="336"/>
        <v/>
      </c>
      <c r="DJ391" s="86" t="str">
        <f t="shared" si="366"/>
        <v/>
      </c>
      <c r="DK391" s="86" t="str">
        <f t="shared" si="337"/>
        <v/>
      </c>
      <c r="DL391" s="86" t="str">
        <f t="shared" si="338"/>
        <v/>
      </c>
      <c r="DM391" s="86" t="str">
        <f t="shared" si="339"/>
        <v/>
      </c>
      <c r="DN391" s="86" t="str">
        <f t="shared" si="367"/>
        <v/>
      </c>
      <c r="DO391" s="86"/>
      <c r="DP391" s="86"/>
      <c r="DQ391" s="86"/>
      <c r="DR391" s="63" t="e">
        <f>IF(#REF!="","",#REF!)</f>
        <v>#REF!</v>
      </c>
      <c r="DS391" s="57" t="s">
        <v>0</v>
      </c>
    </row>
    <row r="392" spans="1:123" x14ac:dyDescent="0.25">
      <c r="A392" t="s">
        <v>0</v>
      </c>
      <c r="B392" s="62" t="str">
        <f>IF(csv!E383="","",csv!S383)</f>
        <v/>
      </c>
      <c r="C392" s="36" t="s">
        <v>0</v>
      </c>
      <c r="D392" s="36" t="str">
        <f>IF(csv!E383="","",csv!E383)</f>
        <v/>
      </c>
      <c r="E392" s="36" t="str">
        <f>IF(csv!D383="","",csv!D383)</f>
        <v/>
      </c>
      <c r="F392" s="36" t="s">
        <v>0</v>
      </c>
      <c r="G392" s="86" t="str">
        <f>IF(csv!L383="","",csv!L383)</f>
        <v/>
      </c>
      <c r="H392" s="86" t="str">
        <f>IF(csv!M383="","",csv!M383)</f>
        <v/>
      </c>
      <c r="I392" s="36" t="s">
        <v>0</v>
      </c>
      <c r="J392" s="36" t="str">
        <f>IF(csv!O383="","",csv!O383)</f>
        <v/>
      </c>
      <c r="K392" s="36" t="str">
        <f>IF(csv!P383="","",csv!P383)</f>
        <v/>
      </c>
      <c r="L392" s="36" t="s">
        <v>0</v>
      </c>
      <c r="M392" s="79" t="str">
        <f>IF(csv!Q383="","",csv!Q383)</f>
        <v/>
      </c>
      <c r="N392" s="57" t="s">
        <v>0</v>
      </c>
      <c r="O392" s="62" t="str">
        <f>IF(csv!E383="","",csv!S383)</f>
        <v/>
      </c>
      <c r="P392" s="86" t="str">
        <f>IF(O392="","",IF(COUNTIF(O$11:O391,O392)=0,P391+1,P391))</f>
        <v/>
      </c>
      <c r="Q392" s="102" t="str">
        <f t="shared" si="314"/>
        <v/>
      </c>
      <c r="R392" s="103" t="str" cm="1">
        <f t="array" ref="R392">IF(S392="","",INDEX(natjecanjeStaze_naziv,MATCH(S392,natjecanjeStaze_stazaId,0)))</f>
        <v/>
      </c>
      <c r="S392" s="63" t="str">
        <f t="shared" si="315"/>
        <v/>
      </c>
      <c r="T392" s="57" t="s">
        <v>0</v>
      </c>
      <c r="U392" s="191" t="str">
        <f t="shared" si="316"/>
        <v/>
      </c>
      <c r="V392" s="57" t="s">
        <v>0</v>
      </c>
      <c r="W392" s="62" t="str">
        <f t="shared" si="340"/>
        <v/>
      </c>
      <c r="X392" s="86" t="str">
        <f t="shared" si="317"/>
        <v/>
      </c>
      <c r="Y392" s="36" t="str">
        <f t="shared" si="341"/>
        <v/>
      </c>
      <c r="Z392" s="79" t="str">
        <f>IF(Y392="","",MAX(Z$11:Z391)+1)</f>
        <v/>
      </c>
      <c r="AA392" s="57" t="s">
        <v>0</v>
      </c>
      <c r="AB392" s="149"/>
      <c r="AC392" s="57" t="s">
        <v>0</v>
      </c>
      <c r="AD392" s="23" t="str">
        <f t="shared" si="342"/>
        <v/>
      </c>
      <c r="AE392" s="57" t="s">
        <v>0</v>
      </c>
      <c r="AF392" s="191" t="str">
        <f t="shared" si="343"/>
        <v/>
      </c>
      <c r="AG392" s="57" t="s">
        <v>0</v>
      </c>
      <c r="AH392" s="62" t="str">
        <f t="shared" si="344"/>
        <v/>
      </c>
      <c r="AI392" s="36" t="str">
        <f t="shared" si="345"/>
        <v/>
      </c>
      <c r="AJ392" s="86" t="str">
        <f t="shared" si="318"/>
        <v/>
      </c>
      <c r="AK392" s="36" t="str" cm="1">
        <f t="array" ref="AK392">IF(AJ392="",""&amp;AI392,IF(AJ392="NEMA",AI392,INDEX(klub_naziv,MATCH(INDEX(klubAlias_klubId,AJ392),klub_id,0))))</f>
        <v/>
      </c>
      <c r="AL392" s="36" t="str" cm="1">
        <f t="array" ref="AL392">IFERROR(INDEX(registarNatjecatelji,CG392,4),"")</f>
        <v/>
      </c>
      <c r="AM392" s="105" t="str">
        <f t="shared" si="346"/>
        <v/>
      </c>
      <c r="AN392" s="79" t="str">
        <f t="shared" si="347"/>
        <v/>
      </c>
      <c r="AO392" s="57" t="s">
        <v>0</v>
      </c>
      <c r="AP392" s="95" t="str">
        <f>IF(AJ392&lt;&gt;"NEMA","",IF(IFERROR(MATCH(AI392,AI$11:AI391,0),0)&lt;&gt;0,"",AI392))</f>
        <v/>
      </c>
      <c r="AQ392" s="57" t="s">
        <v>0</v>
      </c>
      <c r="AR392" s="149"/>
      <c r="AS392" s="57" t="s">
        <v>0</v>
      </c>
      <c r="AT392" s="62" t="str">
        <f t="shared" si="348"/>
        <v/>
      </c>
      <c r="AU392" s="36" t="str">
        <f>IF(AT392="","",MAX(AU$11:AU391)+1)</f>
        <v/>
      </c>
      <c r="AV392" s="36" t="str">
        <f t="shared" si="349"/>
        <v/>
      </c>
      <c r="AW392" s="36" t="str">
        <f t="shared" si="350"/>
        <v/>
      </c>
      <c r="AX392" s="36" t="str">
        <f>IF(AR392="","",MAX(AX$11:AX391)+1)</f>
        <v/>
      </c>
      <c r="AY392" s="103" t="str">
        <f t="shared" si="351"/>
        <v/>
      </c>
      <c r="AZ392" s="79" t="str">
        <f t="shared" si="352"/>
        <v/>
      </c>
      <c r="BA392" s="57" t="s">
        <v>0</v>
      </c>
      <c r="BB392" s="23" t="str">
        <f t="shared" si="353"/>
        <v/>
      </c>
      <c r="BC392" s="57" t="s">
        <v>0</v>
      </c>
      <c r="BD392" s="191" t="str">
        <f t="shared" si="354"/>
        <v/>
      </c>
      <c r="BE392" s="57" t="s">
        <v>0</v>
      </c>
      <c r="BF392" s="68" t="str">
        <f t="shared" si="355"/>
        <v/>
      </c>
      <c r="BG392" s="102" t="str">
        <f t="shared" si="356"/>
        <v/>
      </c>
      <c r="BH392" s="238" t="str">
        <f t="shared" si="357"/>
        <v/>
      </c>
      <c r="BI392" s="239" t="str">
        <f t="shared" si="319"/>
        <v/>
      </c>
      <c r="BJ392" s="57" t="s">
        <v>0</v>
      </c>
      <c r="BK392" s="62" t="str">
        <f t="shared" si="358"/>
        <v/>
      </c>
      <c r="BL392" s="36" t="str">
        <f t="shared" si="359"/>
        <v/>
      </c>
      <c r="BM392" s="86" t="str">
        <f t="shared" si="320"/>
        <v/>
      </c>
      <c r="BN392" s="86" t="str">
        <f t="shared" si="321"/>
        <v/>
      </c>
      <c r="BO392" s="36" t="str">
        <f t="shared" si="322"/>
        <v/>
      </c>
      <c r="BP392" s="79" t="str">
        <f t="shared" si="323"/>
        <v/>
      </c>
      <c r="BQ392" s="57" t="s">
        <v>0</v>
      </c>
      <c r="BR392" s="95" t="str">
        <f t="shared" si="324"/>
        <v/>
      </c>
      <c r="BS392" s="57" t="s">
        <v>0</v>
      </c>
      <c r="BT392" s="23" t="str">
        <f>IF(OR(BB392&lt;&gt;"NEMA",BR392&lt;&gt;""),"","SELECT '"&amp;BA392&amp;"',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2" s="57" t="s">
        <v>0</v>
      </c>
      <c r="BV392" s="172"/>
      <c r="BW392" s="172"/>
      <c r="BX392" s="172"/>
      <c r="BY392" s="57" t="s">
        <v>0</v>
      </c>
      <c r="BZ392" s="62" t="str">
        <f t="shared" si="325"/>
        <v/>
      </c>
      <c r="CA392" s="63" t="str">
        <f t="shared" si="360"/>
        <v/>
      </c>
      <c r="CB392" s="57" t="s">
        <v>0</v>
      </c>
      <c r="CC392" s="62" t="str">
        <f t="shared" si="326"/>
        <v/>
      </c>
      <c r="CD392" s="63" t="str">
        <f t="shared" si="361"/>
        <v/>
      </c>
      <c r="CE392" s="57" t="s">
        <v>0</v>
      </c>
      <c r="CF392" s="62" t="str">
        <f t="shared" si="327"/>
        <v/>
      </c>
      <c r="CG392" s="63" t="str">
        <f t="shared" si="362"/>
        <v/>
      </c>
      <c r="CH392" s="57" t="s">
        <v>0</v>
      </c>
      <c r="CI392" s="68" t="str">
        <f t="shared" si="363"/>
        <v/>
      </c>
      <c r="CJ392" s="86" t="str" cm="1">
        <f t="array" ref="CJ392">IF(CI392="","",INDEX(imePrezime_id,CI392,0))</f>
        <v/>
      </c>
      <c r="CK392" s="63" t="str">
        <f t="shared" si="328"/>
        <v/>
      </c>
      <c r="CL392" s="57" t="s">
        <v>0</v>
      </c>
      <c r="CM392" s="23" t="str">
        <f t="shared" si="329"/>
        <v/>
      </c>
      <c r="CN392" s="57" t="s">
        <v>0</v>
      </c>
      <c r="CO392" s="149"/>
      <c r="CP392" s="57" t="s">
        <v>0</v>
      </c>
      <c r="CQ392" s="62" t="str">
        <f t="shared" si="330"/>
        <v/>
      </c>
      <c r="CR392" s="86" t="str">
        <f>IF(CO392="","",MAX(CR$11:CR391)+1)</f>
        <v/>
      </c>
      <c r="CS392" s="63" t="str">
        <f t="shared" si="331"/>
        <v/>
      </c>
      <c r="CT392" s="57" t="s">
        <v>0</v>
      </c>
      <c r="CU392" s="23" t="str">
        <f t="shared" si="364"/>
        <v/>
      </c>
      <c r="CV392" s="57" t="s">
        <v>0</v>
      </c>
      <c r="CW392" s="72" t="str">
        <f>IF(AND(CG392="NEMA",CK392=""),MAX(CW$11:CW391)+1,"")</f>
        <v/>
      </c>
      <c r="CX392" t="s">
        <v>0</v>
      </c>
      <c r="CY392" s="152" t="str">
        <f t="shared" si="332"/>
        <v/>
      </c>
      <c r="CZ392" t="s">
        <v>0</v>
      </c>
      <c r="DA392" s="62" t="str">
        <f t="shared" si="333"/>
        <v/>
      </c>
      <c r="DB392" s="79" t="str">
        <f t="shared" si="334"/>
        <v/>
      </c>
      <c r="DC392" t="s">
        <v>0</v>
      </c>
      <c r="DD392" s="23" t="str">
        <f t="shared" si="365"/>
        <v/>
      </c>
      <c r="DE392" s="57" t="s">
        <v>0</v>
      </c>
      <c r="DF392" s="95" t="str">
        <f t="shared" si="335"/>
        <v/>
      </c>
      <c r="DG392" s="57" t="s">
        <v>0</v>
      </c>
      <c r="DH392" s="68" t="str">
        <f>IF(BZ392="","",MAX(DH$11:DH391)+1)</f>
        <v/>
      </c>
      <c r="DI392" s="86" t="str">
        <f t="shared" si="336"/>
        <v/>
      </c>
      <c r="DJ392" s="86" t="str">
        <f t="shared" si="366"/>
        <v/>
      </c>
      <c r="DK392" s="86" t="str">
        <f t="shared" si="337"/>
        <v/>
      </c>
      <c r="DL392" s="86" t="str">
        <f t="shared" si="338"/>
        <v/>
      </c>
      <c r="DM392" s="86" t="str">
        <f t="shared" si="339"/>
        <v/>
      </c>
      <c r="DN392" s="86" t="str">
        <f t="shared" si="367"/>
        <v/>
      </c>
      <c r="DO392" s="86"/>
      <c r="DP392" s="86"/>
      <c r="DQ392" s="86"/>
      <c r="DR392" s="63" t="e">
        <f>IF(#REF!="","",#REF!)</f>
        <v>#REF!</v>
      </c>
      <c r="DS392" s="57" t="s">
        <v>0</v>
      </c>
    </row>
    <row r="393" spans="1:123" x14ac:dyDescent="0.25">
      <c r="A393" t="s">
        <v>0</v>
      </c>
      <c r="B393" s="62" t="str">
        <f>IF(csv!E384="","",csv!S384)</f>
        <v/>
      </c>
      <c r="C393" s="36" t="s">
        <v>0</v>
      </c>
      <c r="D393" s="36" t="str">
        <f>IF(csv!E384="","",csv!E384)</f>
        <v/>
      </c>
      <c r="E393" s="36" t="str">
        <f>IF(csv!D384="","",csv!D384)</f>
        <v/>
      </c>
      <c r="F393" s="36" t="s">
        <v>0</v>
      </c>
      <c r="G393" s="86" t="str">
        <f>IF(csv!L384="","",csv!L384)</f>
        <v/>
      </c>
      <c r="H393" s="86" t="str">
        <f>IF(csv!M384="","",csv!M384)</f>
        <v/>
      </c>
      <c r="I393" s="36" t="s">
        <v>0</v>
      </c>
      <c r="J393" s="36" t="str">
        <f>IF(csv!O384="","",csv!O384)</f>
        <v/>
      </c>
      <c r="K393" s="36" t="str">
        <f>IF(csv!P384="","",csv!P384)</f>
        <v/>
      </c>
      <c r="L393" s="36" t="s">
        <v>0</v>
      </c>
      <c r="M393" s="79" t="str">
        <f>IF(csv!Q384="","",csv!Q384)</f>
        <v/>
      </c>
      <c r="N393" s="57" t="s">
        <v>0</v>
      </c>
      <c r="O393" s="62" t="str">
        <f>IF(csv!E384="","",csv!S384)</f>
        <v/>
      </c>
      <c r="P393" s="86" t="str">
        <f>IF(O393="","",IF(COUNTIF(O$11:O392,O393)=0,P392+1,P392))</f>
        <v/>
      </c>
      <c r="Q393" s="102" t="str">
        <f t="shared" si="314"/>
        <v/>
      </c>
      <c r="R393" s="103" t="str" cm="1">
        <f t="array" ref="R393">IF(S393="","",INDEX(natjecanjeStaze_naziv,MATCH(S393,natjecanjeStaze_stazaId,0)))</f>
        <v/>
      </c>
      <c r="S393" s="63" t="str">
        <f t="shared" si="315"/>
        <v/>
      </c>
      <c r="T393" s="57" t="s">
        <v>0</v>
      </c>
      <c r="U393" s="191" t="str">
        <f t="shared" si="316"/>
        <v/>
      </c>
      <c r="V393" s="57" t="s">
        <v>0</v>
      </c>
      <c r="W393" s="62" t="str">
        <f t="shared" si="340"/>
        <v/>
      </c>
      <c r="X393" s="86" t="str">
        <f t="shared" si="317"/>
        <v/>
      </c>
      <c r="Y393" s="36" t="str">
        <f t="shared" si="341"/>
        <v/>
      </c>
      <c r="Z393" s="79" t="str">
        <f>IF(Y393="","",MAX(Z$11:Z392)+1)</f>
        <v/>
      </c>
      <c r="AA393" s="57" t="s">
        <v>0</v>
      </c>
      <c r="AB393" s="149"/>
      <c r="AC393" s="57" t="s">
        <v>0</v>
      </c>
      <c r="AD393" s="23" t="str">
        <f t="shared" si="342"/>
        <v/>
      </c>
      <c r="AE393" s="57" t="s">
        <v>0</v>
      </c>
      <c r="AF393" s="191" t="str">
        <f t="shared" si="343"/>
        <v/>
      </c>
      <c r="AG393" s="57" t="s">
        <v>0</v>
      </c>
      <c r="AH393" s="62" t="str">
        <f t="shared" si="344"/>
        <v/>
      </c>
      <c r="AI393" s="36" t="str">
        <f t="shared" si="345"/>
        <v/>
      </c>
      <c r="AJ393" s="86" t="str">
        <f t="shared" si="318"/>
        <v/>
      </c>
      <c r="AK393" s="36" t="str" cm="1">
        <f t="array" ref="AK393">IF(AJ393="",""&amp;AI393,IF(AJ393="NEMA",AI393,INDEX(klub_naziv,MATCH(INDEX(klubAlias_klubId,AJ393),klub_id,0))))</f>
        <v/>
      </c>
      <c r="AL393" s="36" t="str" cm="1">
        <f t="array" ref="AL393">IFERROR(INDEX(registarNatjecatelji,CG393,4),"")</f>
        <v/>
      </c>
      <c r="AM393" s="105" t="str">
        <f t="shared" si="346"/>
        <v/>
      </c>
      <c r="AN393" s="79" t="str">
        <f t="shared" si="347"/>
        <v/>
      </c>
      <c r="AO393" s="57" t="s">
        <v>0</v>
      </c>
      <c r="AP393" s="95" t="str">
        <f>IF(AJ393&lt;&gt;"NEMA","",IF(IFERROR(MATCH(AI393,AI$11:AI392,0),0)&lt;&gt;0,"",AI393))</f>
        <v/>
      </c>
      <c r="AQ393" s="57" t="s">
        <v>0</v>
      </c>
      <c r="AR393" s="149"/>
      <c r="AS393" s="57" t="s">
        <v>0</v>
      </c>
      <c r="AT393" s="62" t="str">
        <f t="shared" si="348"/>
        <v/>
      </c>
      <c r="AU393" s="36" t="str">
        <f>IF(AT393="","",MAX(AU$11:AU392)+1)</f>
        <v/>
      </c>
      <c r="AV393" s="36" t="str">
        <f t="shared" si="349"/>
        <v/>
      </c>
      <c r="AW393" s="36" t="str">
        <f t="shared" si="350"/>
        <v/>
      </c>
      <c r="AX393" s="36" t="str">
        <f>IF(AR393="","",MAX(AX$11:AX392)+1)</f>
        <v/>
      </c>
      <c r="AY393" s="103" t="str">
        <f t="shared" si="351"/>
        <v/>
      </c>
      <c r="AZ393" s="79" t="str">
        <f t="shared" si="352"/>
        <v/>
      </c>
      <c r="BA393" s="57" t="s">
        <v>0</v>
      </c>
      <c r="BB393" s="23" t="str">
        <f t="shared" si="353"/>
        <v/>
      </c>
      <c r="BC393" s="57" t="s">
        <v>0</v>
      </c>
      <c r="BD393" s="191" t="str">
        <f t="shared" si="354"/>
        <v/>
      </c>
      <c r="BE393" s="57" t="s">
        <v>0</v>
      </c>
      <c r="BF393" s="68" t="str">
        <f t="shared" si="355"/>
        <v/>
      </c>
      <c r="BG393" s="102" t="str">
        <f t="shared" si="356"/>
        <v/>
      </c>
      <c r="BH393" s="238" t="str">
        <f t="shared" si="357"/>
        <v/>
      </c>
      <c r="BI393" s="239" t="str">
        <f t="shared" si="319"/>
        <v/>
      </c>
      <c r="BJ393" s="57" t="s">
        <v>0</v>
      </c>
      <c r="BK393" s="62" t="str">
        <f t="shared" si="358"/>
        <v/>
      </c>
      <c r="BL393" s="36" t="str">
        <f t="shared" si="359"/>
        <v/>
      </c>
      <c r="BM393" s="86" t="str">
        <f t="shared" si="320"/>
        <v/>
      </c>
      <c r="BN393" s="86" t="str">
        <f t="shared" si="321"/>
        <v/>
      </c>
      <c r="BO393" s="36" t="str">
        <f t="shared" si="322"/>
        <v/>
      </c>
      <c r="BP393" s="79" t="str">
        <f t="shared" si="323"/>
        <v/>
      </c>
      <c r="BQ393" s="57" t="s">
        <v>0</v>
      </c>
      <c r="BR393" s="95" t="str">
        <f t="shared" si="324"/>
        <v/>
      </c>
      <c r="BS393" s="57" t="s">
        <v>0</v>
      </c>
      <c r="BT393" s="23" t="str">
        <f>IF(OR(BB393&lt;&gt;"NEMA",BR393&lt;&gt;""),"","SELECT '"&amp;BA393&amp;"',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3" s="57" t="s">
        <v>0</v>
      </c>
      <c r="BV393" s="172"/>
      <c r="BW393" s="172"/>
      <c r="BX393" s="172"/>
      <c r="BY393" s="57" t="s">
        <v>0</v>
      </c>
      <c r="BZ393" s="62" t="str">
        <f t="shared" si="325"/>
        <v/>
      </c>
      <c r="CA393" s="63" t="str">
        <f t="shared" si="360"/>
        <v/>
      </c>
      <c r="CB393" s="57" t="s">
        <v>0</v>
      </c>
      <c r="CC393" s="62" t="str">
        <f t="shared" si="326"/>
        <v/>
      </c>
      <c r="CD393" s="63" t="str">
        <f t="shared" si="361"/>
        <v/>
      </c>
      <c r="CE393" s="57" t="s">
        <v>0</v>
      </c>
      <c r="CF393" s="62" t="str">
        <f t="shared" si="327"/>
        <v/>
      </c>
      <c r="CG393" s="63" t="str">
        <f t="shared" si="362"/>
        <v/>
      </c>
      <c r="CH393" s="57" t="s">
        <v>0</v>
      </c>
      <c r="CI393" s="68" t="str">
        <f t="shared" si="363"/>
        <v/>
      </c>
      <c r="CJ393" s="86" t="str" cm="1">
        <f t="array" ref="CJ393">IF(CI393="","",INDEX(imePrezime_id,CI393,0))</f>
        <v/>
      </c>
      <c r="CK393" s="63" t="str">
        <f t="shared" si="328"/>
        <v/>
      </c>
      <c r="CL393" s="57" t="s">
        <v>0</v>
      </c>
      <c r="CM393" s="23" t="str">
        <f t="shared" si="329"/>
        <v/>
      </c>
      <c r="CN393" s="57" t="s">
        <v>0</v>
      </c>
      <c r="CO393" s="149"/>
      <c r="CP393" s="57" t="s">
        <v>0</v>
      </c>
      <c r="CQ393" s="62" t="str">
        <f t="shared" si="330"/>
        <v/>
      </c>
      <c r="CR393" s="86" t="str">
        <f>IF(CO393="","",MAX(CR$11:CR392)+1)</f>
        <v/>
      </c>
      <c r="CS393" s="63" t="str">
        <f t="shared" si="331"/>
        <v/>
      </c>
      <c r="CT393" s="57" t="s">
        <v>0</v>
      </c>
      <c r="CU393" s="23" t="str">
        <f t="shared" si="364"/>
        <v/>
      </c>
      <c r="CV393" s="57" t="s">
        <v>0</v>
      </c>
      <c r="CW393" s="72" t="str">
        <f>IF(AND(CG393="NEMA",CK393=""),MAX(CW$11:CW392)+1,"")</f>
        <v/>
      </c>
      <c r="CX393" t="s">
        <v>0</v>
      </c>
      <c r="CY393" s="152" t="str">
        <f t="shared" si="332"/>
        <v/>
      </c>
      <c r="CZ393" t="s">
        <v>0</v>
      </c>
      <c r="DA393" s="62" t="str">
        <f t="shared" si="333"/>
        <v/>
      </c>
      <c r="DB393" s="79" t="str">
        <f t="shared" si="334"/>
        <v/>
      </c>
      <c r="DC393" t="s">
        <v>0</v>
      </c>
      <c r="DD393" s="23" t="str">
        <f t="shared" si="365"/>
        <v/>
      </c>
      <c r="DE393" s="57" t="s">
        <v>0</v>
      </c>
      <c r="DF393" s="95" t="str">
        <f t="shared" si="335"/>
        <v/>
      </c>
      <c r="DG393" s="57" t="s">
        <v>0</v>
      </c>
      <c r="DH393" s="68" t="str">
        <f>IF(BZ393="","",MAX(DH$11:DH392)+1)</f>
        <v/>
      </c>
      <c r="DI393" s="86" t="str">
        <f t="shared" si="336"/>
        <v/>
      </c>
      <c r="DJ393" s="86" t="str">
        <f t="shared" si="366"/>
        <v/>
      </c>
      <c r="DK393" s="86" t="str">
        <f t="shared" si="337"/>
        <v/>
      </c>
      <c r="DL393" s="86" t="str">
        <f t="shared" si="338"/>
        <v/>
      </c>
      <c r="DM393" s="86" t="str">
        <f t="shared" si="339"/>
        <v/>
      </c>
      <c r="DN393" s="86" t="str">
        <f t="shared" si="367"/>
        <v/>
      </c>
      <c r="DO393" s="86"/>
      <c r="DP393" s="86"/>
      <c r="DQ393" s="86"/>
      <c r="DR393" s="63" t="e">
        <f>IF(#REF!="","",#REF!)</f>
        <v>#REF!</v>
      </c>
      <c r="DS393" s="57" t="s">
        <v>0</v>
      </c>
    </row>
    <row r="394" spans="1:123" x14ac:dyDescent="0.25">
      <c r="A394" t="s">
        <v>0</v>
      </c>
      <c r="B394" s="62" t="str">
        <f>IF(csv!E385="","",csv!S385)</f>
        <v/>
      </c>
      <c r="C394" s="36" t="s">
        <v>0</v>
      </c>
      <c r="D394" s="36" t="str">
        <f>IF(csv!E385="","",csv!E385)</f>
        <v/>
      </c>
      <c r="E394" s="36" t="str">
        <f>IF(csv!D385="","",csv!D385)</f>
        <v/>
      </c>
      <c r="F394" s="36" t="s">
        <v>0</v>
      </c>
      <c r="G394" s="86" t="str">
        <f>IF(csv!L385="","",csv!L385)</f>
        <v/>
      </c>
      <c r="H394" s="86" t="str">
        <f>IF(csv!M385="","",csv!M385)</f>
        <v/>
      </c>
      <c r="I394" s="36" t="s">
        <v>0</v>
      </c>
      <c r="J394" s="36" t="str">
        <f>IF(csv!O385="","",csv!O385)</f>
        <v/>
      </c>
      <c r="K394" s="36" t="str">
        <f>IF(csv!P385="","",csv!P385)</f>
        <v/>
      </c>
      <c r="L394" s="36" t="s">
        <v>0</v>
      </c>
      <c r="M394" s="79" t="str">
        <f>IF(csv!Q385="","",csv!Q385)</f>
        <v/>
      </c>
      <c r="N394" s="57" t="s">
        <v>0</v>
      </c>
      <c r="O394" s="62" t="str">
        <f>IF(csv!E385="","",csv!S385)</f>
        <v/>
      </c>
      <c r="P394" s="86" t="str">
        <f>IF(O394="","",IF(COUNTIF(O$11:O393,O394)=0,P393+1,P393))</f>
        <v/>
      </c>
      <c r="Q394" s="102" t="str">
        <f t="shared" si="314"/>
        <v/>
      </c>
      <c r="R394" s="103" t="str" cm="1">
        <f t="array" ref="R394">IF(S394="","",INDEX(natjecanjeStaze_naziv,MATCH(S394,natjecanjeStaze_stazaId,0)))</f>
        <v/>
      </c>
      <c r="S394" s="63" t="str">
        <f t="shared" si="315"/>
        <v/>
      </c>
      <c r="T394" s="57" t="s">
        <v>0</v>
      </c>
      <c r="U394" s="191" t="str">
        <f t="shared" si="316"/>
        <v/>
      </c>
      <c r="V394" s="57" t="s">
        <v>0</v>
      </c>
      <c r="W394" s="62" t="str">
        <f t="shared" si="340"/>
        <v/>
      </c>
      <c r="X394" s="86" t="str">
        <f t="shared" si="317"/>
        <v/>
      </c>
      <c r="Y394" s="36" t="str">
        <f t="shared" si="341"/>
        <v/>
      </c>
      <c r="Z394" s="79" t="str">
        <f>IF(Y394="","",MAX(Z$11:Z393)+1)</f>
        <v/>
      </c>
      <c r="AA394" s="57" t="s">
        <v>0</v>
      </c>
      <c r="AB394" s="149"/>
      <c r="AC394" s="57" t="s">
        <v>0</v>
      </c>
      <c r="AD394" s="23" t="str">
        <f t="shared" si="342"/>
        <v/>
      </c>
      <c r="AE394" s="57" t="s">
        <v>0</v>
      </c>
      <c r="AF394" s="191" t="str">
        <f t="shared" si="343"/>
        <v/>
      </c>
      <c r="AG394" s="57" t="s">
        <v>0</v>
      </c>
      <c r="AH394" s="62" t="str">
        <f t="shared" si="344"/>
        <v/>
      </c>
      <c r="AI394" s="36" t="str">
        <f t="shared" si="345"/>
        <v/>
      </c>
      <c r="AJ394" s="86" t="str">
        <f t="shared" si="318"/>
        <v/>
      </c>
      <c r="AK394" s="36" t="str" cm="1">
        <f t="array" ref="AK394">IF(AJ394="",""&amp;AI394,IF(AJ394="NEMA",AI394,INDEX(klub_naziv,MATCH(INDEX(klubAlias_klubId,AJ394),klub_id,0))))</f>
        <v/>
      </c>
      <c r="AL394" s="36" t="str" cm="1">
        <f t="array" ref="AL394">IFERROR(INDEX(registarNatjecatelji,CG394,4),"")</f>
        <v/>
      </c>
      <c r="AM394" s="105" t="str">
        <f t="shared" si="346"/>
        <v/>
      </c>
      <c r="AN394" s="79" t="str">
        <f t="shared" si="347"/>
        <v/>
      </c>
      <c r="AO394" s="57" t="s">
        <v>0</v>
      </c>
      <c r="AP394" s="95" t="str">
        <f>IF(AJ394&lt;&gt;"NEMA","",IF(IFERROR(MATCH(AI394,AI$11:AI393,0),0)&lt;&gt;0,"",AI394))</f>
        <v/>
      </c>
      <c r="AQ394" s="57" t="s">
        <v>0</v>
      </c>
      <c r="AR394" s="149"/>
      <c r="AS394" s="57" t="s">
        <v>0</v>
      </c>
      <c r="AT394" s="62" t="str">
        <f t="shared" si="348"/>
        <v/>
      </c>
      <c r="AU394" s="36" t="str">
        <f>IF(AT394="","",MAX(AU$11:AU393)+1)</f>
        <v/>
      </c>
      <c r="AV394" s="36" t="str">
        <f t="shared" si="349"/>
        <v/>
      </c>
      <c r="AW394" s="36" t="str">
        <f t="shared" si="350"/>
        <v/>
      </c>
      <c r="AX394" s="36" t="str">
        <f>IF(AR394="","",MAX(AX$11:AX393)+1)</f>
        <v/>
      </c>
      <c r="AY394" s="103" t="str">
        <f t="shared" si="351"/>
        <v/>
      </c>
      <c r="AZ394" s="79" t="str">
        <f t="shared" si="352"/>
        <v/>
      </c>
      <c r="BA394" s="57" t="s">
        <v>0</v>
      </c>
      <c r="BB394" s="23" t="str">
        <f t="shared" si="353"/>
        <v/>
      </c>
      <c r="BC394" s="57" t="s">
        <v>0</v>
      </c>
      <c r="BD394" s="191" t="str">
        <f t="shared" si="354"/>
        <v/>
      </c>
      <c r="BE394" s="57" t="s">
        <v>0</v>
      </c>
      <c r="BF394" s="68" t="str">
        <f t="shared" si="355"/>
        <v/>
      </c>
      <c r="BG394" s="102" t="str">
        <f t="shared" si="356"/>
        <v/>
      </c>
      <c r="BH394" s="238" t="str">
        <f t="shared" si="357"/>
        <v/>
      </c>
      <c r="BI394" s="239" t="str">
        <f t="shared" si="319"/>
        <v/>
      </c>
      <c r="BJ394" s="57" t="s">
        <v>0</v>
      </c>
      <c r="BK394" s="62" t="str">
        <f t="shared" si="358"/>
        <v/>
      </c>
      <c r="BL394" s="36" t="str">
        <f t="shared" si="359"/>
        <v/>
      </c>
      <c r="BM394" s="86" t="str">
        <f t="shared" si="320"/>
        <v/>
      </c>
      <c r="BN394" s="86" t="str">
        <f t="shared" si="321"/>
        <v/>
      </c>
      <c r="BO394" s="36" t="str">
        <f t="shared" si="322"/>
        <v/>
      </c>
      <c r="BP394" s="79" t="str">
        <f t="shared" si="323"/>
        <v/>
      </c>
      <c r="BQ394" s="57" t="s">
        <v>0</v>
      </c>
      <c r="BR394" s="95" t="str">
        <f t="shared" si="324"/>
        <v/>
      </c>
      <c r="BS394" s="57" t="s">
        <v>0</v>
      </c>
      <c r="BT394" s="23" t="str">
        <f>IF(OR(BB394&lt;&gt;"NEMA",BR394&lt;&gt;""),"","SELECT '"&amp;BA394&amp;"',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4" s="57" t="s">
        <v>0</v>
      </c>
      <c r="BV394" s="172"/>
      <c r="BW394" s="172"/>
      <c r="BX394" s="172"/>
      <c r="BY394" s="57" t="s">
        <v>0</v>
      </c>
      <c r="BZ394" s="62" t="str">
        <f t="shared" si="325"/>
        <v/>
      </c>
      <c r="CA394" s="63" t="str">
        <f t="shared" si="360"/>
        <v/>
      </c>
      <c r="CB394" s="57" t="s">
        <v>0</v>
      </c>
      <c r="CC394" s="62" t="str">
        <f t="shared" si="326"/>
        <v/>
      </c>
      <c r="CD394" s="63" t="str">
        <f t="shared" si="361"/>
        <v/>
      </c>
      <c r="CE394" s="57" t="s">
        <v>0</v>
      </c>
      <c r="CF394" s="62" t="str">
        <f t="shared" si="327"/>
        <v/>
      </c>
      <c r="CG394" s="63" t="str">
        <f t="shared" si="362"/>
        <v/>
      </c>
      <c r="CH394" s="57" t="s">
        <v>0</v>
      </c>
      <c r="CI394" s="68" t="str">
        <f t="shared" si="363"/>
        <v/>
      </c>
      <c r="CJ394" s="86" t="str" cm="1">
        <f t="array" ref="CJ394">IF(CI394="","",INDEX(imePrezime_id,CI394,0))</f>
        <v/>
      </c>
      <c r="CK394" s="63" t="str">
        <f t="shared" si="328"/>
        <v/>
      </c>
      <c r="CL394" s="57" t="s">
        <v>0</v>
      </c>
      <c r="CM394" s="23" t="str">
        <f t="shared" si="329"/>
        <v/>
      </c>
      <c r="CN394" s="57" t="s">
        <v>0</v>
      </c>
      <c r="CO394" s="149"/>
      <c r="CP394" s="57" t="s">
        <v>0</v>
      </c>
      <c r="CQ394" s="62" t="str">
        <f t="shared" si="330"/>
        <v/>
      </c>
      <c r="CR394" s="86" t="str">
        <f>IF(CO394="","",MAX(CR$11:CR393)+1)</f>
        <v/>
      </c>
      <c r="CS394" s="63" t="str">
        <f t="shared" si="331"/>
        <v/>
      </c>
      <c r="CT394" s="57" t="s">
        <v>0</v>
      </c>
      <c r="CU394" s="23" t="str">
        <f t="shared" si="364"/>
        <v/>
      </c>
      <c r="CV394" s="57" t="s">
        <v>0</v>
      </c>
      <c r="CW394" s="72" t="str">
        <f>IF(AND(CG394="NEMA",CK394=""),MAX(CW$11:CW393)+1,"")</f>
        <v/>
      </c>
      <c r="CX394" t="s">
        <v>0</v>
      </c>
      <c r="CY394" s="152" t="str">
        <f t="shared" si="332"/>
        <v/>
      </c>
      <c r="CZ394" t="s">
        <v>0</v>
      </c>
      <c r="DA394" s="62" t="str">
        <f t="shared" si="333"/>
        <v/>
      </c>
      <c r="DB394" s="79" t="str">
        <f t="shared" si="334"/>
        <v/>
      </c>
      <c r="DC394" t="s">
        <v>0</v>
      </c>
      <c r="DD394" s="23" t="str">
        <f t="shared" si="365"/>
        <v/>
      </c>
      <c r="DE394" s="57" t="s">
        <v>0</v>
      </c>
      <c r="DF394" s="95" t="str">
        <f t="shared" si="335"/>
        <v/>
      </c>
      <c r="DG394" s="57" t="s">
        <v>0</v>
      </c>
      <c r="DH394" s="68" t="str">
        <f>IF(BZ394="","",MAX(DH$11:DH393)+1)</f>
        <v/>
      </c>
      <c r="DI394" s="86" t="str">
        <f t="shared" si="336"/>
        <v/>
      </c>
      <c r="DJ394" s="86" t="str">
        <f t="shared" si="366"/>
        <v/>
      </c>
      <c r="DK394" s="86" t="str">
        <f t="shared" si="337"/>
        <v/>
      </c>
      <c r="DL394" s="86" t="str">
        <f t="shared" si="338"/>
        <v/>
      </c>
      <c r="DM394" s="86" t="str">
        <f t="shared" si="339"/>
        <v/>
      </c>
      <c r="DN394" s="86" t="str">
        <f t="shared" si="367"/>
        <v/>
      </c>
      <c r="DO394" s="86"/>
      <c r="DP394" s="86"/>
      <c r="DQ394" s="86"/>
      <c r="DR394" s="63" t="e">
        <f>IF(#REF!="","",#REF!)</f>
        <v>#REF!</v>
      </c>
      <c r="DS394" s="57" t="s">
        <v>0</v>
      </c>
    </row>
    <row r="395" spans="1:123" x14ac:dyDescent="0.25">
      <c r="A395" t="s">
        <v>0</v>
      </c>
      <c r="B395" s="62" t="str">
        <f>IF(csv!E386="","",csv!S386)</f>
        <v/>
      </c>
      <c r="C395" s="36" t="s">
        <v>0</v>
      </c>
      <c r="D395" s="36" t="str">
        <f>IF(csv!E386="","",csv!E386)</f>
        <v/>
      </c>
      <c r="E395" s="36" t="str">
        <f>IF(csv!D386="","",csv!D386)</f>
        <v/>
      </c>
      <c r="F395" s="36" t="s">
        <v>0</v>
      </c>
      <c r="G395" s="86" t="str">
        <f>IF(csv!L386="","",csv!L386)</f>
        <v/>
      </c>
      <c r="H395" s="86" t="str">
        <f>IF(csv!M386="","",csv!M386)</f>
        <v/>
      </c>
      <c r="I395" s="36" t="s">
        <v>0</v>
      </c>
      <c r="J395" s="36" t="str">
        <f>IF(csv!O386="","",csv!O386)</f>
        <v/>
      </c>
      <c r="K395" s="36" t="str">
        <f>IF(csv!P386="","",csv!P386)</f>
        <v/>
      </c>
      <c r="L395" s="36" t="s">
        <v>0</v>
      </c>
      <c r="M395" s="79" t="str">
        <f>IF(csv!Q386="","",csv!Q386)</f>
        <v/>
      </c>
      <c r="N395" s="57" t="s">
        <v>0</v>
      </c>
      <c r="O395" s="62" t="str">
        <f>IF(csv!E386="","",csv!S386)</f>
        <v/>
      </c>
      <c r="P395" s="86" t="str">
        <f>IF(O395="","",IF(COUNTIF(O$11:O394,O395)=0,P394+1,P394))</f>
        <v/>
      </c>
      <c r="Q395" s="102" t="str">
        <f t="shared" si="314"/>
        <v/>
      </c>
      <c r="R395" s="103" t="str" cm="1">
        <f t="array" ref="R395">IF(S395="","",INDEX(natjecanjeStaze_naziv,MATCH(S395,natjecanjeStaze_stazaId,0)))</f>
        <v/>
      </c>
      <c r="S395" s="63" t="str">
        <f t="shared" si="315"/>
        <v/>
      </c>
      <c r="T395" s="57" t="s">
        <v>0</v>
      </c>
      <c r="U395" s="191" t="str">
        <f t="shared" si="316"/>
        <v/>
      </c>
      <c r="V395" s="57" t="s">
        <v>0</v>
      </c>
      <c r="W395" s="62" t="str">
        <f t="shared" si="340"/>
        <v/>
      </c>
      <c r="X395" s="86" t="str">
        <f t="shared" si="317"/>
        <v/>
      </c>
      <c r="Y395" s="36" t="str">
        <f t="shared" si="341"/>
        <v/>
      </c>
      <c r="Z395" s="79" t="str">
        <f>IF(Y395="","",MAX(Z$11:Z394)+1)</f>
        <v/>
      </c>
      <c r="AA395" s="57" t="s">
        <v>0</v>
      </c>
      <c r="AB395" s="149"/>
      <c r="AC395" s="57" t="s">
        <v>0</v>
      </c>
      <c r="AD395" s="23" t="str">
        <f t="shared" si="342"/>
        <v/>
      </c>
      <c r="AE395" s="57" t="s">
        <v>0</v>
      </c>
      <c r="AF395" s="191" t="str">
        <f t="shared" si="343"/>
        <v/>
      </c>
      <c r="AG395" s="57" t="s">
        <v>0</v>
      </c>
      <c r="AH395" s="62" t="str">
        <f t="shared" si="344"/>
        <v/>
      </c>
      <c r="AI395" s="36" t="str">
        <f t="shared" si="345"/>
        <v/>
      </c>
      <c r="AJ395" s="86" t="str">
        <f t="shared" si="318"/>
        <v/>
      </c>
      <c r="AK395" s="36" t="str" cm="1">
        <f t="array" ref="AK395">IF(AJ395="",""&amp;AI395,IF(AJ395="NEMA",AI395,INDEX(klub_naziv,MATCH(INDEX(klubAlias_klubId,AJ395),klub_id,0))))</f>
        <v/>
      </c>
      <c r="AL395" s="36" t="str" cm="1">
        <f t="array" ref="AL395">IFERROR(INDEX(registarNatjecatelji,CG395,4),"")</f>
        <v/>
      </c>
      <c r="AM395" s="105" t="str">
        <f t="shared" si="346"/>
        <v/>
      </c>
      <c r="AN395" s="79" t="str">
        <f t="shared" si="347"/>
        <v/>
      </c>
      <c r="AO395" s="57" t="s">
        <v>0</v>
      </c>
      <c r="AP395" s="95" t="str">
        <f>IF(AJ395&lt;&gt;"NEMA","",IF(IFERROR(MATCH(AI395,AI$11:AI394,0),0)&lt;&gt;0,"",AI395))</f>
        <v/>
      </c>
      <c r="AQ395" s="57" t="s">
        <v>0</v>
      </c>
      <c r="AR395" s="149"/>
      <c r="AS395" s="57" t="s">
        <v>0</v>
      </c>
      <c r="AT395" s="62" t="str">
        <f t="shared" si="348"/>
        <v/>
      </c>
      <c r="AU395" s="36" t="str">
        <f>IF(AT395="","",MAX(AU$11:AU394)+1)</f>
        <v/>
      </c>
      <c r="AV395" s="36" t="str">
        <f t="shared" si="349"/>
        <v/>
      </c>
      <c r="AW395" s="36" t="str">
        <f t="shared" si="350"/>
        <v/>
      </c>
      <c r="AX395" s="36" t="str">
        <f>IF(AR395="","",MAX(AX$11:AX394)+1)</f>
        <v/>
      </c>
      <c r="AY395" s="103" t="str">
        <f t="shared" si="351"/>
        <v/>
      </c>
      <c r="AZ395" s="79" t="str">
        <f t="shared" si="352"/>
        <v/>
      </c>
      <c r="BA395" s="57" t="s">
        <v>0</v>
      </c>
      <c r="BB395" s="23" t="str">
        <f t="shared" si="353"/>
        <v/>
      </c>
      <c r="BC395" s="57" t="s">
        <v>0</v>
      </c>
      <c r="BD395" s="191" t="str">
        <f t="shared" si="354"/>
        <v/>
      </c>
      <c r="BE395" s="57" t="s">
        <v>0</v>
      </c>
      <c r="BF395" s="68" t="str">
        <f t="shared" si="355"/>
        <v/>
      </c>
      <c r="BG395" s="102" t="str">
        <f t="shared" si="356"/>
        <v/>
      </c>
      <c r="BH395" s="238" t="str">
        <f t="shared" si="357"/>
        <v/>
      </c>
      <c r="BI395" s="239" t="str">
        <f t="shared" si="319"/>
        <v/>
      </c>
      <c r="BJ395" s="57" t="s">
        <v>0</v>
      </c>
      <c r="BK395" s="62" t="str">
        <f t="shared" si="358"/>
        <v/>
      </c>
      <c r="BL395" s="36" t="str">
        <f t="shared" si="359"/>
        <v/>
      </c>
      <c r="BM395" s="86" t="str">
        <f t="shared" si="320"/>
        <v/>
      </c>
      <c r="BN395" s="86" t="str">
        <f t="shared" si="321"/>
        <v/>
      </c>
      <c r="BO395" s="36" t="str">
        <f t="shared" si="322"/>
        <v/>
      </c>
      <c r="BP395" s="79" t="str">
        <f t="shared" si="323"/>
        <v/>
      </c>
      <c r="BQ395" s="57" t="s">
        <v>0</v>
      </c>
      <c r="BR395" s="95" t="str">
        <f t="shared" si="324"/>
        <v/>
      </c>
      <c r="BS395" s="57" t="s">
        <v>0</v>
      </c>
      <c r="BT395" s="23" t="str">
        <f>IF(OR(BB395&lt;&gt;"NEMA",BR395&lt;&gt;""),"","SELECT '"&amp;BA395&amp;"',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5" s="57" t="s">
        <v>0</v>
      </c>
      <c r="BV395" s="172"/>
      <c r="BW395" s="172"/>
      <c r="BX395" s="172"/>
      <c r="BY395" s="57" t="s">
        <v>0</v>
      </c>
      <c r="BZ395" s="62" t="str">
        <f t="shared" si="325"/>
        <v/>
      </c>
      <c r="CA395" s="63" t="str">
        <f t="shared" si="360"/>
        <v/>
      </c>
      <c r="CB395" s="57" t="s">
        <v>0</v>
      </c>
      <c r="CC395" s="62" t="str">
        <f t="shared" si="326"/>
        <v/>
      </c>
      <c r="CD395" s="63" t="str">
        <f t="shared" si="361"/>
        <v/>
      </c>
      <c r="CE395" s="57" t="s">
        <v>0</v>
      </c>
      <c r="CF395" s="62" t="str">
        <f t="shared" si="327"/>
        <v/>
      </c>
      <c r="CG395" s="63" t="str">
        <f t="shared" si="362"/>
        <v/>
      </c>
      <c r="CH395" s="57" t="s">
        <v>0</v>
      </c>
      <c r="CI395" s="68" t="str">
        <f t="shared" si="363"/>
        <v/>
      </c>
      <c r="CJ395" s="86" t="str" cm="1">
        <f t="array" ref="CJ395">IF(CI395="","",INDEX(imePrezime_id,CI395,0))</f>
        <v/>
      </c>
      <c r="CK395" s="63" t="str">
        <f t="shared" si="328"/>
        <v/>
      </c>
      <c r="CL395" s="57" t="s">
        <v>0</v>
      </c>
      <c r="CM395" s="23" t="str">
        <f t="shared" si="329"/>
        <v/>
      </c>
      <c r="CN395" s="57" t="s">
        <v>0</v>
      </c>
      <c r="CO395" s="149"/>
      <c r="CP395" s="57" t="s">
        <v>0</v>
      </c>
      <c r="CQ395" s="62" t="str">
        <f t="shared" si="330"/>
        <v/>
      </c>
      <c r="CR395" s="86" t="str">
        <f>IF(CO395="","",MAX(CR$11:CR394)+1)</f>
        <v/>
      </c>
      <c r="CS395" s="63" t="str">
        <f t="shared" si="331"/>
        <v/>
      </c>
      <c r="CT395" s="57" t="s">
        <v>0</v>
      </c>
      <c r="CU395" s="23" t="str">
        <f t="shared" si="364"/>
        <v/>
      </c>
      <c r="CV395" s="57" t="s">
        <v>0</v>
      </c>
      <c r="CW395" s="72" t="str">
        <f>IF(AND(CG395="NEMA",CK395=""),MAX(CW$11:CW394)+1,"")</f>
        <v/>
      </c>
      <c r="CX395" t="s">
        <v>0</v>
      </c>
      <c r="CY395" s="152" t="str">
        <f t="shared" si="332"/>
        <v/>
      </c>
      <c r="CZ395" t="s">
        <v>0</v>
      </c>
      <c r="DA395" s="62" t="str">
        <f t="shared" si="333"/>
        <v/>
      </c>
      <c r="DB395" s="79" t="str">
        <f t="shared" si="334"/>
        <v/>
      </c>
      <c r="DC395" t="s">
        <v>0</v>
      </c>
      <c r="DD395" s="23" t="str">
        <f t="shared" si="365"/>
        <v/>
      </c>
      <c r="DE395" s="57" t="s">
        <v>0</v>
      </c>
      <c r="DF395" s="95" t="str">
        <f t="shared" si="335"/>
        <v/>
      </c>
      <c r="DG395" s="57" t="s">
        <v>0</v>
      </c>
      <c r="DH395" s="68" t="str">
        <f>IF(BZ395="","",MAX(DH$11:DH394)+1)</f>
        <v/>
      </c>
      <c r="DI395" s="86" t="str">
        <f t="shared" si="336"/>
        <v/>
      </c>
      <c r="DJ395" s="86" t="str">
        <f t="shared" si="366"/>
        <v/>
      </c>
      <c r="DK395" s="86" t="str">
        <f t="shared" si="337"/>
        <v/>
      </c>
      <c r="DL395" s="86" t="str">
        <f t="shared" si="338"/>
        <v/>
      </c>
      <c r="DM395" s="86" t="str">
        <f t="shared" si="339"/>
        <v/>
      </c>
      <c r="DN395" s="86" t="str">
        <f t="shared" si="367"/>
        <v/>
      </c>
      <c r="DO395" s="86"/>
      <c r="DP395" s="86"/>
      <c r="DQ395" s="86"/>
      <c r="DR395" s="63" t="e">
        <f>IF(#REF!="","",#REF!)</f>
        <v>#REF!</v>
      </c>
      <c r="DS395" s="57" t="s">
        <v>0</v>
      </c>
    </row>
    <row r="396" spans="1:123" x14ac:dyDescent="0.25">
      <c r="A396" t="s">
        <v>0</v>
      </c>
      <c r="B396" s="62" t="str">
        <f>IF(csv!E387="","",csv!S387)</f>
        <v/>
      </c>
      <c r="C396" s="36" t="s">
        <v>0</v>
      </c>
      <c r="D396" s="36" t="str">
        <f>IF(csv!E387="","",csv!E387)</f>
        <v/>
      </c>
      <c r="E396" s="36" t="str">
        <f>IF(csv!D387="","",csv!D387)</f>
        <v/>
      </c>
      <c r="F396" s="36" t="s">
        <v>0</v>
      </c>
      <c r="G396" s="86" t="str">
        <f>IF(csv!L387="","",csv!L387)</f>
        <v/>
      </c>
      <c r="H396" s="86" t="str">
        <f>IF(csv!M387="","",csv!M387)</f>
        <v/>
      </c>
      <c r="I396" s="36" t="s">
        <v>0</v>
      </c>
      <c r="J396" s="36" t="str">
        <f>IF(csv!O387="","",csv!O387)</f>
        <v/>
      </c>
      <c r="K396" s="36" t="str">
        <f>IF(csv!P387="","",csv!P387)</f>
        <v/>
      </c>
      <c r="L396" s="36" t="s">
        <v>0</v>
      </c>
      <c r="M396" s="79" t="str">
        <f>IF(csv!Q387="","",csv!Q387)</f>
        <v/>
      </c>
      <c r="N396" s="57" t="s">
        <v>0</v>
      </c>
      <c r="O396" s="62" t="str">
        <f>IF(csv!E387="","",csv!S387)</f>
        <v/>
      </c>
      <c r="P396" s="86" t="str">
        <f>IF(O396="","",IF(COUNTIF(O$11:O395,O396)=0,P395+1,P395))</f>
        <v/>
      </c>
      <c r="Q396" s="102" t="str">
        <f t="shared" ref="Q396:Q411" si="368">IF(O396="","",IFERROR(INDEX(kategorija_id,MATCH(O396,kategorija_oznaka,0)),INDEX(kategorijaAlias_id,MATCH(O396,kategorijaAlias_oznaka,0))))</f>
        <v/>
      </c>
      <c r="R396" s="103" t="str" cm="1">
        <f t="array" ref="R396">IF(S396="","",INDEX(natjecanjeStaze_naziv,MATCH(S396,natjecanjeStaze_stazaId,0)))</f>
        <v/>
      </c>
      <c r="S396" s="63" t="str">
        <f t="shared" ref="S396:S411" si="369">IF(BL396="","",INDEX(natjecanjeStaze_stazaId,MATCH(O396,natjecanjeStaze_kategorija,0)))</f>
        <v/>
      </c>
      <c r="T396" s="57" t="s">
        <v>0</v>
      </c>
      <c r="U396" s="191" t="str">
        <f t="shared" ref="U396:U411" si="370">IF(O396="","",INDEX(kategorija_oznaka,MATCH(Q396,kategorija_id,0)))</f>
        <v/>
      </c>
      <c r="V396" s="57" t="s">
        <v>0</v>
      </c>
      <c r="W396" s="62" t="str">
        <f t="shared" si="340"/>
        <v/>
      </c>
      <c r="X396" s="86" t="str">
        <f t="shared" ref="X396:X459" si="371">IF(W396="","",IFERROR(INDEX(drzava_id,MATCH(W396,drzava_oznaka,0)),"NEMA"))</f>
        <v/>
      </c>
      <c r="Y396" s="36" t="str">
        <f t="shared" si="341"/>
        <v/>
      </c>
      <c r="Z396" s="79" t="str">
        <f>IF(Y396="","",MAX(Z$11:Z395)+1)</f>
        <v/>
      </c>
      <c r="AA396" s="57" t="s">
        <v>0</v>
      </c>
      <c r="AB396" s="149"/>
      <c r="AC396" s="57" t="s">
        <v>0</v>
      </c>
      <c r="AD396" s="23" t="str">
        <f t="shared" si="342"/>
        <v/>
      </c>
      <c r="AE396" s="57" t="s">
        <v>0</v>
      </c>
      <c r="AF396" s="191" t="str">
        <f t="shared" si="343"/>
        <v/>
      </c>
      <c r="AG396" s="57" t="s">
        <v>0</v>
      </c>
      <c r="AH396" s="62" t="str">
        <f t="shared" si="344"/>
        <v/>
      </c>
      <c r="AI396" s="36" t="str">
        <f t="shared" si="345"/>
        <v/>
      </c>
      <c r="AJ396" s="86" t="str">
        <f t="shared" ref="AJ396:AJ459" si="372">IF(AI396="","",IF(IFERROR(MATCH(AI396,klub_naziv,0),"")&lt;&gt;"","",IFERROR(MATCH(AI396,klubAlias_alias,0),"NEMA")))</f>
        <v/>
      </c>
      <c r="AK396" s="36" t="str" cm="1">
        <f t="array" ref="AK396">IF(AJ396="",""&amp;AI396,IF(AJ396="NEMA",AI396,INDEX(klub_naziv,MATCH(INDEX(klubAlias_klubId,AJ396),klub_id,0))))</f>
        <v/>
      </c>
      <c r="AL396" s="36" t="str" cm="1">
        <f t="array" ref="AL396">IFERROR(INDEX(registarNatjecatelji,CG396,4),"")</f>
        <v/>
      </c>
      <c r="AM396" s="105" t="str">
        <f t="shared" si="346"/>
        <v/>
      </c>
      <c r="AN396" s="79" t="str">
        <f t="shared" si="347"/>
        <v/>
      </c>
      <c r="AO396" s="57" t="s">
        <v>0</v>
      </c>
      <c r="AP396" s="95" t="str">
        <f>IF(AJ396&lt;&gt;"NEMA","",IF(IFERROR(MATCH(AI396,AI$11:AI395,0),0)&lt;&gt;0,"",AI396))</f>
        <v/>
      </c>
      <c r="AQ396" s="57" t="s">
        <v>0</v>
      </c>
      <c r="AR396" s="149"/>
      <c r="AS396" s="57" t="s">
        <v>0</v>
      </c>
      <c r="AT396" s="62" t="str">
        <f t="shared" si="348"/>
        <v/>
      </c>
      <c r="AU396" s="36" t="str">
        <f>IF(AT396="","",MAX(AU$11:AU395)+1)</f>
        <v/>
      </c>
      <c r="AV396" s="36" t="str">
        <f t="shared" si="349"/>
        <v/>
      </c>
      <c r="AW396" s="36" t="str">
        <f t="shared" si="350"/>
        <v/>
      </c>
      <c r="AX396" s="36" t="str">
        <f>IF(AR396="","",MAX(AX$11:AX395)+1)</f>
        <v/>
      </c>
      <c r="AY396" s="103" t="str">
        <f t="shared" si="351"/>
        <v/>
      </c>
      <c r="AZ396" s="79" t="str">
        <f t="shared" si="352"/>
        <v/>
      </c>
      <c r="BA396" s="57" t="s">
        <v>0</v>
      </c>
      <c r="BB396" s="23" t="str">
        <f t="shared" si="353"/>
        <v/>
      </c>
      <c r="BC396" s="57" t="s">
        <v>0</v>
      </c>
      <c r="BD396" s="191" t="str">
        <f t="shared" si="354"/>
        <v/>
      </c>
      <c r="BE396" s="57" t="s">
        <v>0</v>
      </c>
      <c r="BF396" s="68" t="str">
        <f t="shared" si="355"/>
        <v/>
      </c>
      <c r="BG396" s="102" t="str">
        <f t="shared" si="356"/>
        <v/>
      </c>
      <c r="BH396" s="238" t="str">
        <f t="shared" si="357"/>
        <v/>
      </c>
      <c r="BI396" s="239" t="str">
        <f t="shared" ref="BI396:BI459" si="373">IF(CF396="","",IF(N(BH396)&gt;max_minuta*60,2,INDEX(statusRezultat_id,MATCH(VALUE(BG396),statusRezultat_oEvent,0))))</f>
        <v/>
      </c>
      <c r="BJ396" s="57" t="s">
        <v>0</v>
      </c>
      <c r="BK396" s="62" t="str">
        <f t="shared" si="358"/>
        <v/>
      </c>
      <c r="BL396" s="36" t="str">
        <f t="shared" si="359"/>
        <v/>
      </c>
      <c r="BM396" s="86" t="str">
        <f t="shared" ref="BM396:BM459" si="374">IF(BL396="","",IFERROR(INDEX(imePrezime_id,MATCH(BK396&amp;" – "&amp;BL396,imePrezime_imePrezime,0)),"NEMA"))</f>
        <v/>
      </c>
      <c r="BN396" s="86" t="str">
        <f t="shared" ref="BN396:BN459" si="375">IF(BM396&lt;&gt;"NEMA","",IFERROR(INDEX(imePrezimeAlias_imePrezimeId,MATCH(BK396&amp;" "&amp;BL396,imePrezimeAlias_alias,0)),"NEMA"))</f>
        <v/>
      </c>
      <c r="BO396" s="36" t="str">
        <f t="shared" ref="BO396:BO459" si="376">IF(BL396="","",IF(OR(BN396="",BN396="NEMA"),BK396,INDEX(imePrezime_ime,MATCH(BN396,imePrezime_id,0))))</f>
        <v/>
      </c>
      <c r="BP396" s="79" t="str">
        <f t="shared" ref="BP396:BP411" si="377">IF(BL396="","",IF(OR(BN396="",BN396="NEMA"),BL396,INDEX(imePrezime_prezime,MATCH(BN396,imePrezime_id,0))))</f>
        <v/>
      </c>
      <c r="BQ396" s="57" t="s">
        <v>0</v>
      </c>
      <c r="BR396" s="95" t="str">
        <f t="shared" ref="BR396:BR411" si="378">IF(OR(BL396="",BN396&lt;&gt;"NEMA"),"",BK396&amp;" "&amp;BL396)</f>
        <v/>
      </c>
      <c r="BS396" s="57" t="s">
        <v>0</v>
      </c>
      <c r="BT396" s="23" t="str">
        <f>IF(OR(BB396&lt;&gt;"NEMA",BR396&lt;&gt;""),"","SELECT '"&amp;BA396&amp;"',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6" s="57" t="s">
        <v>0</v>
      </c>
      <c r="BV396" s="172"/>
      <c r="BW396" s="172"/>
      <c r="BX396" s="172"/>
      <c r="BY396" s="57" t="s">
        <v>0</v>
      </c>
      <c r="BZ396" s="62" t="str">
        <f t="shared" ref="BZ396:BZ411" si="379">IF(BL396="","",CC396 &amp; IF(O396="",""," – " &amp; O396))</f>
        <v/>
      </c>
      <c r="CA396" s="63" t="str">
        <f t="shared" si="360"/>
        <v/>
      </c>
      <c r="CB396" s="57" t="s">
        <v>0</v>
      </c>
      <c r="CC396" s="62" t="str">
        <f t="shared" ref="CC396:CC411" si="380">IF(BL396="","",CF396 &amp; IF(BD396="",""," – " &amp; BD396))</f>
        <v/>
      </c>
      <c r="CD396" s="63" t="str">
        <f t="shared" si="361"/>
        <v/>
      </c>
      <c r="CE396" s="57" t="s">
        <v>0</v>
      </c>
      <c r="CF396" s="62" t="str">
        <f t="shared" ref="CF396:CF411" si="381">IF(BL396="","",BO396&amp;" – "&amp;BP396)</f>
        <v/>
      </c>
      <c r="CG396" s="63" t="str">
        <f t="shared" si="362"/>
        <v/>
      </c>
      <c r="CH396" s="57" t="s">
        <v>0</v>
      </c>
      <c r="CI396" s="68" t="str">
        <f t="shared" si="363"/>
        <v/>
      </c>
      <c r="CJ396" s="86" t="str" cm="1">
        <f t="array" ref="CJ396">IF(CI396="","",INDEX(imePrezime_id,CI396,0))</f>
        <v/>
      </c>
      <c r="CK396" s="63" t="str">
        <f t="shared" ref="CK396:CK411" si="382">IF(OR(CF396="",CG396&lt;&gt;"NEMA"),"",IFERROR(INDEX(imePrezimeAlias_imePrezimeId,MATCH(BK396&amp;" "&amp;BL396,imePrezimeAlias_alias,0)),""))</f>
        <v/>
      </c>
      <c r="CL396" s="57" t="s">
        <v>0</v>
      </c>
      <c r="CM396" s="23" t="str">
        <f t="shared" ref="CM396:CM411" si="383">IF(OR(CG396&lt;&gt;"NEMA",CK396&lt;&gt;""),"","SELECT '"&amp;CF396&amp;"', ime, prezime FROM imeprezime WHERE ime LIKE '%"&amp;MID(BK396,2,LEN(BK396)-2)&amp;"%' Or prezime LIKE '%"&amp;MID(BL396,2,LEN(BL396)-2)&amp;"%' Or ime LIKE '%"&amp;MID(BL396,2,LEN(BL396)-2)&amp;"%' Or prezime LIKE '%"&amp;MID(BK396,2,LEN(BK396)-2)&amp;"%' ORDER BY ime, prezime;")</f>
        <v/>
      </c>
      <c r="CN396" s="57" t="s">
        <v>0</v>
      </c>
      <c r="CO396" s="149"/>
      <c r="CP396" s="57" t="s">
        <v>0</v>
      </c>
      <c r="CQ396" s="62" t="str">
        <f t="shared" ref="CQ396:CQ411" si="384">IF(CO396="","",BK396&amp;" "&amp;BL396)</f>
        <v/>
      </c>
      <c r="CR396" s="86" t="str">
        <f>IF(CO396="","",MAX(CR$11:CR395)+1)</f>
        <v/>
      </c>
      <c r="CS396" s="63" t="str">
        <f t="shared" ref="CS396:CS411" si="385">IF(CO396="","",INDEX(imePrezime_id,MATCH(IF(IFERROR(SEARCH("–",CO396),0)&lt;&gt;0,CO396,SUBSTITUTE(CO396," "," – ",1)),imePrezime_imePrezime,0)))</f>
        <v/>
      </c>
      <c r="CT396" s="57" t="s">
        <v>0</v>
      </c>
      <c r="CU396" s="23" t="str">
        <f t="shared" si="364"/>
        <v/>
      </c>
      <c r="CV396" s="57" t="s">
        <v>0</v>
      </c>
      <c r="CW396" s="72" t="str">
        <f>IF(AND(CG396="NEMA",CK396=""),MAX(CW$11:CW395)+1,"")</f>
        <v/>
      </c>
      <c r="CX396" t="s">
        <v>0</v>
      </c>
      <c r="CY396" s="152" t="str">
        <f t="shared" ref="CY396:CY411" si="386">IF(O396="","",LEFT(INDEX(kategorija_oznaka,MATCH(Q396,kategorija_id,0)),1))</f>
        <v/>
      </c>
      <c r="CZ396" t="s">
        <v>0</v>
      </c>
      <c r="DA396" s="62" t="str">
        <f t="shared" ref="DA396:DA411" si="387">IF(CW396="","",IF(M396&lt;&gt;"CRO","","INSERT INTO osoba (id,reg_broj,oib,spol_id,dat_rodjenja) VALUES ("&amp;CW396&amp;",(SELECT max(reg_broj)+1 FROM osoba),Null,'"&amp;CY396&amp;"',Null); INSERT INTO osoba_log (id,reg_broj,oib,spol_id,dat_rodjenja,dnevnik_id) SELECT id,reg_broj,oib,spol_id,dat_rodjenja,"&amp;CW$3&amp;" FROM osoba WHERE id = "&amp;CW396&amp;";"))</f>
        <v/>
      </c>
      <c r="DB396" s="79" t="str">
        <f t="shared" ref="DB396:DB459" si="388">IF(CW396="","","INSERT INTO imeprezime (id,osoba_id,rbr,ime,prezime,klub_id,identitet_id,sintaksa_id,info,aktivno,dnevnik_id) VALUES ("&amp;CW396&amp;","&amp;IF(DA396="","Null",CW396)&amp;",1,'"&amp;BK396&amp;"','"&amp;BL396&amp;"',(SELECT id FROM klub WHERE naziv = '"&amp;BD396&amp;"'),Null,1,'',1,"&amp;CW$3&amp;");")</f>
        <v/>
      </c>
      <c r="DC396" t="s">
        <v>0</v>
      </c>
      <c r="DD396" s="23" t="str">
        <f t="shared" si="365"/>
        <v/>
      </c>
      <c r="DE396" s="57" t="s">
        <v>0</v>
      </c>
      <c r="DF396" s="95" t="str">
        <f t="shared" ref="DF396:DF411" si="389">IF(BZ396="","",IF(CA396&lt;&gt;"NEMA","ime-pre-klu"&amp;IF(AJ396="","","(ali)")&amp;"-kat",IF(CD396&lt;&gt;"NEMA","ime-pre-klu"&amp;IF(AJ396="","","(ali)"),IF(CG396&lt;&gt;"NEMA","ime-pre",IF(CW396&lt;&gt;"","novo",""))))&amp;IF(AND(BG396="0",BH396&gt;max_minuta*60),"-ot",""))</f>
        <v/>
      </c>
      <c r="DG396" s="57" t="s">
        <v>0</v>
      </c>
      <c r="DH396" s="68" t="str">
        <f>IF(BZ396="","",MAX(DH$11:DH395)+1)</f>
        <v/>
      </c>
      <c r="DI396" s="86" t="str">
        <f t="shared" ref="DI396:DI411" si="390">IF(CF396="","",S396)</f>
        <v/>
      </c>
      <c r="DJ396" s="86" t="str">
        <f t="shared" si="366"/>
        <v/>
      </c>
      <c r="DK396" s="86" t="str">
        <f t="shared" ref="DK396:DK411" si="391">IF(BH396="","",BH396)</f>
        <v/>
      </c>
      <c r="DL396" s="86" t="str">
        <f t="shared" ref="DL396:DL411" si="392">IF(BI396="","",BI396)</f>
        <v/>
      </c>
      <c r="DM396" s="86" t="str">
        <f t="shared" ref="DM396:DM411" si="393">IF(CF396="","",IF(OR(CA396="",CA396="NEMA"),0,1))</f>
        <v/>
      </c>
      <c r="DN396" s="86" t="str">
        <f t="shared" si="367"/>
        <v/>
      </c>
      <c r="DO396" s="86"/>
      <c r="DP396" s="86"/>
      <c r="DQ396" s="86"/>
      <c r="DR396" s="63" t="e">
        <f>IF(#REF!="","",#REF!)</f>
        <v>#REF!</v>
      </c>
      <c r="DS396" s="57" t="s">
        <v>0</v>
      </c>
    </row>
    <row r="397" spans="1:123" x14ac:dyDescent="0.25">
      <c r="A397" t="s">
        <v>0</v>
      </c>
      <c r="B397" s="62" t="str">
        <f>IF(csv!E388="","",csv!S388)</f>
        <v/>
      </c>
      <c r="C397" s="36" t="s">
        <v>0</v>
      </c>
      <c r="D397" s="36" t="str">
        <f>IF(csv!E388="","",csv!E388)</f>
        <v/>
      </c>
      <c r="E397" s="36" t="str">
        <f>IF(csv!D388="","",csv!D388)</f>
        <v/>
      </c>
      <c r="F397" s="36" t="s">
        <v>0</v>
      </c>
      <c r="G397" s="86" t="str">
        <f>IF(csv!L388="","",csv!L388)</f>
        <v/>
      </c>
      <c r="H397" s="86" t="str">
        <f>IF(csv!M388="","",csv!M388)</f>
        <v/>
      </c>
      <c r="I397" s="36" t="s">
        <v>0</v>
      </c>
      <c r="J397" s="36" t="str">
        <f>IF(csv!O388="","",csv!O388)</f>
        <v/>
      </c>
      <c r="K397" s="36" t="str">
        <f>IF(csv!P388="","",csv!P388)</f>
        <v/>
      </c>
      <c r="L397" s="36" t="s">
        <v>0</v>
      </c>
      <c r="M397" s="79" t="str">
        <f>IF(csv!Q388="","",csv!Q388)</f>
        <v/>
      </c>
      <c r="N397" s="57" t="s">
        <v>0</v>
      </c>
      <c r="O397" s="62" t="str">
        <f>IF(csv!E388="","",csv!S388)</f>
        <v/>
      </c>
      <c r="P397" s="86" t="str">
        <f>IF(O397="","",IF(COUNTIF(O$11:O396,O397)=0,P396+1,P396))</f>
        <v/>
      </c>
      <c r="Q397" s="102" t="str">
        <f t="shared" si="368"/>
        <v/>
      </c>
      <c r="R397" s="103" t="str" cm="1">
        <f t="array" ref="R397">IF(S397="","",INDEX(natjecanjeStaze_naziv,MATCH(S397,natjecanjeStaze_stazaId,0)))</f>
        <v/>
      </c>
      <c r="S397" s="63" t="str">
        <f t="shared" si="369"/>
        <v/>
      </c>
      <c r="T397" s="57" t="s">
        <v>0</v>
      </c>
      <c r="U397" s="191" t="str">
        <f t="shared" si="370"/>
        <v/>
      </c>
      <c r="V397" s="57" t="s">
        <v>0</v>
      </c>
      <c r="W397" s="62" t="str">
        <f t="shared" ref="W397:W411" si="394">IF(M397="","",M397)</f>
        <v/>
      </c>
      <c r="X397" s="86" t="str">
        <f t="shared" si="371"/>
        <v/>
      </c>
      <c r="Y397" s="36" t="str">
        <f t="shared" ref="Y397:Y411" si="395">IF(OR(X397="",X397&lt;&gt;"NEMA"),"",M397)</f>
        <v/>
      </c>
      <c r="Z397" s="79" t="str">
        <f>IF(Y397="","",MAX(Z$11:Z396)+1)</f>
        <v/>
      </c>
      <c r="AA397" s="57" t="s">
        <v>0</v>
      </c>
      <c r="AB397" s="149"/>
      <c r="AC397" s="57" t="s">
        <v>0</v>
      </c>
      <c r="AD397" s="23" t="str">
        <f t="shared" ref="AD397:AD411" si="396">IF(Y397="","","INSERT INTO drzava(id,naziv,oznaka) VALUES ("&amp;Z397&amp;",'"&amp;AB397&amp;"','"&amp;UPPER(LEFT(Y397,1))&amp;LOWER(RIGHT(Y397,2))&amp;"');")</f>
        <v/>
      </c>
      <c r="AE397" s="57" t="s">
        <v>0</v>
      </c>
      <c r="AF397" s="191" t="str">
        <f t="shared" ref="AF397:AF411" si="397">IF(X397="","",IF(X397="NEMA",Y397,W397))</f>
        <v/>
      </c>
      <c r="AG397" s="57" t="s">
        <v>0</v>
      </c>
      <c r="AH397" s="62" t="str">
        <f t="shared" ref="AH397:AH411" si="398">IF(J397="","",J397)</f>
        <v/>
      </c>
      <c r="AI397" s="36" t="str">
        <f t="shared" ref="AI397:AI411" si="399">IF(K397="","",K397)</f>
        <v/>
      </c>
      <c r="AJ397" s="86" t="str">
        <f t="shared" si="372"/>
        <v/>
      </c>
      <c r="AK397" s="36" t="str" cm="1">
        <f t="array" ref="AK397">IF(AJ397="",""&amp;AI397,IF(AJ397="NEMA",AI397,INDEX(klub_naziv,MATCH(INDEX(klubAlias_klubId,AJ397),klub_id,0))))</f>
        <v/>
      </c>
      <c r="AL397" s="36" t="str" cm="1">
        <f t="array" ref="AL397">IFERROR(INDEX(registarNatjecatelji,CG397,4),"")</f>
        <v/>
      </c>
      <c r="AM397" s="105" t="str">
        <f t="shared" ref="AM397:AM411" si="400">IF(AK397=AL397,"",1)</f>
        <v/>
      </c>
      <c r="AN397" s="79" t="str">
        <f t="shared" ref="AN397:AN411" si="401">IF(AND(AL397&lt;&gt;"",AL397&lt;&gt;AK397),AL397,""&amp;AK397)</f>
        <v/>
      </c>
      <c r="AO397" s="57" t="s">
        <v>0</v>
      </c>
      <c r="AP397" s="95" t="str">
        <f>IF(AJ397&lt;&gt;"NEMA","",IF(IFERROR(MATCH(AI397,AI$11:AI396,0),0)&lt;&gt;0,"",AI397))</f>
        <v/>
      </c>
      <c r="AQ397" s="57" t="s">
        <v>0</v>
      </c>
      <c r="AR397" s="149"/>
      <c r="AS397" s="57" t="s">
        <v>0</v>
      </c>
      <c r="AT397" s="62" t="str">
        <f t="shared" ref="AT397:AT411" si="402">IF(AP397="","",IF(AR397="",AP397,""))</f>
        <v/>
      </c>
      <c r="AU397" s="36" t="str">
        <f>IF(AT397="","",MAX(AU$11:AU396)+1)</f>
        <v/>
      </c>
      <c r="AV397" s="36" t="str">
        <f t="shared" ref="AV397:AV411" si="403">IF(AT397="","",IF(X397="","",IF(X397="NEMA",Z397,X397)))</f>
        <v/>
      </c>
      <c r="AW397" s="36" t="str">
        <f t="shared" ref="AW397:AW411" si="404">IF(AT397="","","INSERT INTO klub(id,naziv,drzava_id,aktivan) VALUES ("&amp;AU397&amp;",'"&amp;AT397&amp;"',"&amp;AV397&amp;",1);")</f>
        <v/>
      </c>
      <c r="AX397" s="36" t="str">
        <f>IF(AR397="","",MAX(AX$11:AX396)+1)</f>
        <v/>
      </c>
      <c r="AY397" s="103" t="str">
        <f t="shared" ref="AY397:AY411" si="405">IF(AR397="","",INDEX(klub_id,MATCH(AR397,klub_naziv,0)))</f>
        <v/>
      </c>
      <c r="AZ397" s="79" t="str">
        <f t="shared" ref="AZ397:AZ411" si="406">IF(AR397="","","INSERT INTO klub_alias(id,alias,klub_id) VALUES ("&amp;AX397&amp;",'"&amp;AR397&amp;"',"&amp;AY397&amp;");")</f>
        <v/>
      </c>
      <c r="BA397" s="57" t="s">
        <v>0</v>
      </c>
      <c r="BB397" s="23" t="str">
        <f t="shared" ref="BB397:BB411" si="407">""&amp;AW397&amp;AZ397</f>
        <v/>
      </c>
      <c r="BC397" s="57" t="s">
        <v>0</v>
      </c>
      <c r="BD397" s="191" t="str">
        <f t="shared" ref="BD397:BD411" si="408">IF(AN397="","",IF(AR397="",AN397,AR397))</f>
        <v/>
      </c>
      <c r="BE397" s="57" t="s">
        <v>0</v>
      </c>
      <c r="BF397" s="68" t="str">
        <f t="shared" ref="BF397:BF411" si="409">IF(G397="","",G397)</f>
        <v/>
      </c>
      <c r="BG397" s="102" t="str">
        <f t="shared" ref="BG397:BG411" si="410">IF(H397="","",H397)</f>
        <v/>
      </c>
      <c r="BH397" s="238" t="str">
        <f t="shared" ref="BH397:BH411" si="411">IF(BF397="","",VALUE(LEFT(BF397,SEARCH(":",BF397)-1))*60+VALUE(RIGHT(BF397,2)))</f>
        <v/>
      </c>
      <c r="BI397" s="239" t="str">
        <f t="shared" si="373"/>
        <v/>
      </c>
      <c r="BJ397" s="57" t="s">
        <v>0</v>
      </c>
      <c r="BK397" s="62" t="str">
        <f t="shared" ref="BK397:BK411" si="412">IF(D397="","",D397)</f>
        <v/>
      </c>
      <c r="BL397" s="36" t="str">
        <f t="shared" ref="BL397:BL411" si="413">IF(E397="","",E397)</f>
        <v/>
      </c>
      <c r="BM397" s="86" t="str">
        <f t="shared" si="374"/>
        <v/>
      </c>
      <c r="BN397" s="86" t="str">
        <f t="shared" si="375"/>
        <v/>
      </c>
      <c r="BO397" s="36" t="str">
        <f t="shared" si="376"/>
        <v/>
      </c>
      <c r="BP397" s="79" t="str">
        <f t="shared" si="377"/>
        <v/>
      </c>
      <c r="BQ397" s="57" t="s">
        <v>0</v>
      </c>
      <c r="BR397" s="95" t="str">
        <f t="shared" si="378"/>
        <v/>
      </c>
      <c r="BS397" s="57" t="s">
        <v>0</v>
      </c>
      <c r="BT397" s="23" t="str">
        <f>IF(OR(BB397&lt;&gt;"NEMA",BR397&lt;&gt;""),"","SELECT '"&amp;BA397&amp;"',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7" s="57" t="s">
        <v>0</v>
      </c>
      <c r="BV397" s="172"/>
      <c r="BW397" s="172"/>
      <c r="BX397" s="172"/>
      <c r="BY397" s="57" t="s">
        <v>0</v>
      </c>
      <c r="BZ397" s="62" t="str">
        <f t="shared" si="379"/>
        <v/>
      </c>
      <c r="CA397" s="63" t="str">
        <f t="shared" ref="CA397:CA411" si="414">IF(BZ397="","",IFERROR(MATCH(BZ397,registar,0),"NEMA"))</f>
        <v/>
      </c>
      <c r="CB397" s="57" t="s">
        <v>0</v>
      </c>
      <c r="CC397" s="62" t="str">
        <f t="shared" si="380"/>
        <v/>
      </c>
      <c r="CD397" s="63" t="str">
        <f t="shared" ref="CD397:CD411" si="415">IF(CC397="","",IFERROR(MATCH(CC397,imePrezime_klub,0),"NEMA"))</f>
        <v/>
      </c>
      <c r="CE397" s="57" t="s">
        <v>0</v>
      </c>
      <c r="CF397" s="62" t="str">
        <f t="shared" si="381"/>
        <v/>
      </c>
      <c r="CG397" s="63" t="str">
        <f t="shared" ref="CG397:CG411" si="416">IF(CF397="","",IFERROR(MATCH(CF397,imePrezime_imePrezime,0),"NEMA"))</f>
        <v/>
      </c>
      <c r="CH397" s="57" t="s">
        <v>0</v>
      </c>
      <c r="CI397" s="68" t="str">
        <f t="shared" ref="CI397:CI411" si="417">IF(CA397="","",IF(CA397&lt;&gt;"NEMA",CA397,IF(CD397&lt;&gt;"NEMA",CD397,IF(CG397&lt;&gt;"NEMA",CG397,""))))</f>
        <v/>
      </c>
      <c r="CJ397" s="86" t="str" cm="1">
        <f t="array" ref="CJ397">IF(CI397="","",INDEX(imePrezime_id,CI397,0))</f>
        <v/>
      </c>
      <c r="CK397" s="63" t="str">
        <f t="shared" si="382"/>
        <v/>
      </c>
      <c r="CL397" s="57" t="s">
        <v>0</v>
      </c>
      <c r="CM397" s="23" t="str">
        <f t="shared" si="383"/>
        <v/>
      </c>
      <c r="CN397" s="57" t="s">
        <v>0</v>
      </c>
      <c r="CO397" s="149"/>
      <c r="CP397" s="57" t="s">
        <v>0</v>
      </c>
      <c r="CQ397" s="62" t="str">
        <f t="shared" si="384"/>
        <v/>
      </c>
      <c r="CR397" s="86" t="str">
        <f>IF(CO397="","",MAX(CR$11:CR396)+1)</f>
        <v/>
      </c>
      <c r="CS397" s="63" t="str">
        <f t="shared" si="385"/>
        <v/>
      </c>
      <c r="CT397" s="57" t="s">
        <v>0</v>
      </c>
      <c r="CU397" s="23" t="str">
        <f t="shared" ref="CU397:CU411" si="418">IF(CO397="","","INSERT INTO imeprezime_alias(id,alias,imeprezime_id) VALUES ("&amp;CR397&amp;",'"&amp;CO397&amp;"',"&amp;CS397&amp;");")</f>
        <v/>
      </c>
      <c r="CV397" s="57" t="s">
        <v>0</v>
      </c>
      <c r="CW397" s="72" t="str">
        <f>IF(AND(CG397="NEMA",CK397=""),MAX(CW$11:CW396)+1,"")</f>
        <v/>
      </c>
      <c r="CX397" t="s">
        <v>0</v>
      </c>
      <c r="CY397" s="152" t="str">
        <f t="shared" si="386"/>
        <v/>
      </c>
      <c r="CZ397" t="s">
        <v>0</v>
      </c>
      <c r="DA397" s="62" t="str">
        <f t="shared" si="387"/>
        <v/>
      </c>
      <c r="DB397" s="79" t="str">
        <f t="shared" si="388"/>
        <v/>
      </c>
      <c r="DC397" t="s">
        <v>0</v>
      </c>
      <c r="DD397" s="23" t="str">
        <f t="shared" ref="DD397:DD411" si="419">IF(DA397="",DB397,DA397&amp;" "&amp;DB397)</f>
        <v/>
      </c>
      <c r="DE397" s="57" t="s">
        <v>0</v>
      </c>
      <c r="DF397" s="95" t="str">
        <f t="shared" si="389"/>
        <v/>
      </c>
      <c r="DG397" s="57" t="s">
        <v>0</v>
      </c>
      <c r="DH397" s="68" t="str">
        <f>IF(BZ397="","",MAX(DH$11:DH396)+1)</f>
        <v/>
      </c>
      <c r="DI397" s="86" t="str">
        <f t="shared" si="390"/>
        <v/>
      </c>
      <c r="DJ397" s="86" t="str">
        <f t="shared" ref="DJ397:DJ411" si="420">IF(CJ397&lt;&gt;"",CJ397,CW397)</f>
        <v/>
      </c>
      <c r="DK397" s="86" t="str">
        <f t="shared" si="391"/>
        <v/>
      </c>
      <c r="DL397" s="86" t="str">
        <f t="shared" si="392"/>
        <v/>
      </c>
      <c r="DM397" s="86" t="str">
        <f t="shared" si="393"/>
        <v/>
      </c>
      <c r="DN397" s="86" t="str">
        <f t="shared" ref="DN397:DN411" si="421">IF(DH397="","",INDEX(uparivanje_id,MATCH(DF397,uparivanje_oznaka,0)))</f>
        <v/>
      </c>
      <c r="DO397" s="86"/>
      <c r="DP397" s="86"/>
      <c r="DQ397" s="86"/>
      <c r="DR397" s="63" t="e">
        <f>IF(#REF!="","",#REF!)</f>
        <v>#REF!</v>
      </c>
      <c r="DS397" s="57" t="s">
        <v>0</v>
      </c>
    </row>
    <row r="398" spans="1:123" x14ac:dyDescent="0.25">
      <c r="A398" t="s">
        <v>0</v>
      </c>
      <c r="B398" s="62" t="str">
        <f>IF(csv!E389="","",csv!S389)</f>
        <v/>
      </c>
      <c r="C398" s="36" t="s">
        <v>0</v>
      </c>
      <c r="D398" s="36" t="str">
        <f>IF(csv!E389="","",csv!E389)</f>
        <v/>
      </c>
      <c r="E398" s="36" t="str">
        <f>IF(csv!D389="","",csv!D389)</f>
        <v/>
      </c>
      <c r="F398" s="36" t="s">
        <v>0</v>
      </c>
      <c r="G398" s="86" t="str">
        <f>IF(csv!L389="","",csv!L389)</f>
        <v/>
      </c>
      <c r="H398" s="86" t="str">
        <f>IF(csv!M389="","",csv!M389)</f>
        <v/>
      </c>
      <c r="I398" s="36" t="s">
        <v>0</v>
      </c>
      <c r="J398" s="36" t="str">
        <f>IF(csv!O389="","",csv!O389)</f>
        <v/>
      </c>
      <c r="K398" s="36" t="str">
        <f>IF(csv!P389="","",csv!P389)</f>
        <v/>
      </c>
      <c r="L398" s="36" t="s">
        <v>0</v>
      </c>
      <c r="M398" s="79" t="str">
        <f>IF(csv!Q389="","",csv!Q389)</f>
        <v/>
      </c>
      <c r="N398" s="57" t="s">
        <v>0</v>
      </c>
      <c r="O398" s="62" t="str">
        <f>IF(csv!E389="","",csv!S389)</f>
        <v/>
      </c>
      <c r="P398" s="86" t="str">
        <f>IF(O398="","",IF(COUNTIF(O$11:O397,O398)=0,P397+1,P397))</f>
        <v/>
      </c>
      <c r="Q398" s="102" t="str">
        <f t="shared" si="368"/>
        <v/>
      </c>
      <c r="R398" s="103" t="str" cm="1">
        <f t="array" ref="R398">IF(S398="","",INDEX(natjecanjeStaze_naziv,MATCH(S398,natjecanjeStaze_stazaId,0)))</f>
        <v/>
      </c>
      <c r="S398" s="63" t="str">
        <f t="shared" si="369"/>
        <v/>
      </c>
      <c r="T398" s="57" t="s">
        <v>0</v>
      </c>
      <c r="U398" s="191" t="str">
        <f t="shared" si="370"/>
        <v/>
      </c>
      <c r="V398" s="57" t="s">
        <v>0</v>
      </c>
      <c r="W398" s="62" t="str">
        <f t="shared" si="394"/>
        <v/>
      </c>
      <c r="X398" s="86" t="str">
        <f t="shared" si="371"/>
        <v/>
      </c>
      <c r="Y398" s="36" t="str">
        <f t="shared" si="395"/>
        <v/>
      </c>
      <c r="Z398" s="79" t="str">
        <f>IF(Y398="","",MAX(Z$11:Z397)+1)</f>
        <v/>
      </c>
      <c r="AA398" s="57" t="s">
        <v>0</v>
      </c>
      <c r="AB398" s="149"/>
      <c r="AC398" s="57" t="s">
        <v>0</v>
      </c>
      <c r="AD398" s="23" t="str">
        <f t="shared" si="396"/>
        <v/>
      </c>
      <c r="AE398" s="57" t="s">
        <v>0</v>
      </c>
      <c r="AF398" s="191" t="str">
        <f t="shared" si="397"/>
        <v/>
      </c>
      <c r="AG398" s="57" t="s">
        <v>0</v>
      </c>
      <c r="AH398" s="62" t="str">
        <f t="shared" si="398"/>
        <v/>
      </c>
      <c r="AI398" s="36" t="str">
        <f t="shared" si="399"/>
        <v/>
      </c>
      <c r="AJ398" s="86" t="str">
        <f t="shared" si="372"/>
        <v/>
      </c>
      <c r="AK398" s="36" t="str" cm="1">
        <f t="array" ref="AK398">IF(AJ398="",""&amp;AI398,IF(AJ398="NEMA",AI398,INDEX(klub_naziv,MATCH(INDEX(klubAlias_klubId,AJ398),klub_id,0))))</f>
        <v/>
      </c>
      <c r="AL398" s="36" t="str" cm="1">
        <f t="array" ref="AL398">IFERROR(INDEX(registarNatjecatelji,CG398,4),"")</f>
        <v/>
      </c>
      <c r="AM398" s="105" t="str">
        <f t="shared" si="400"/>
        <v/>
      </c>
      <c r="AN398" s="79" t="str">
        <f t="shared" si="401"/>
        <v/>
      </c>
      <c r="AO398" s="57" t="s">
        <v>0</v>
      </c>
      <c r="AP398" s="95" t="str">
        <f>IF(AJ398&lt;&gt;"NEMA","",IF(IFERROR(MATCH(AI398,AI$11:AI397,0),0)&lt;&gt;0,"",AI398))</f>
        <v/>
      </c>
      <c r="AQ398" s="57" t="s">
        <v>0</v>
      </c>
      <c r="AR398" s="149"/>
      <c r="AS398" s="57" t="s">
        <v>0</v>
      </c>
      <c r="AT398" s="62" t="str">
        <f t="shared" si="402"/>
        <v/>
      </c>
      <c r="AU398" s="36" t="str">
        <f>IF(AT398="","",MAX(AU$11:AU397)+1)</f>
        <v/>
      </c>
      <c r="AV398" s="36" t="str">
        <f t="shared" si="403"/>
        <v/>
      </c>
      <c r="AW398" s="36" t="str">
        <f t="shared" si="404"/>
        <v/>
      </c>
      <c r="AX398" s="36" t="str">
        <f>IF(AR398="","",MAX(AX$11:AX397)+1)</f>
        <v/>
      </c>
      <c r="AY398" s="103" t="str">
        <f t="shared" si="405"/>
        <v/>
      </c>
      <c r="AZ398" s="79" t="str">
        <f t="shared" si="406"/>
        <v/>
      </c>
      <c r="BA398" s="57" t="s">
        <v>0</v>
      </c>
      <c r="BB398" s="23" t="str">
        <f t="shared" si="407"/>
        <v/>
      </c>
      <c r="BC398" s="57" t="s">
        <v>0</v>
      </c>
      <c r="BD398" s="191" t="str">
        <f t="shared" si="408"/>
        <v/>
      </c>
      <c r="BE398" s="57" t="s">
        <v>0</v>
      </c>
      <c r="BF398" s="68" t="str">
        <f t="shared" si="409"/>
        <v/>
      </c>
      <c r="BG398" s="102" t="str">
        <f t="shared" si="410"/>
        <v/>
      </c>
      <c r="BH398" s="238" t="str">
        <f t="shared" si="411"/>
        <v/>
      </c>
      <c r="BI398" s="239" t="str">
        <f t="shared" si="373"/>
        <v/>
      </c>
      <c r="BJ398" s="57" t="s">
        <v>0</v>
      </c>
      <c r="BK398" s="62" t="str">
        <f t="shared" si="412"/>
        <v/>
      </c>
      <c r="BL398" s="36" t="str">
        <f t="shared" si="413"/>
        <v/>
      </c>
      <c r="BM398" s="86" t="str">
        <f t="shared" si="374"/>
        <v/>
      </c>
      <c r="BN398" s="86" t="str">
        <f t="shared" si="375"/>
        <v/>
      </c>
      <c r="BO398" s="36" t="str">
        <f t="shared" si="376"/>
        <v/>
      </c>
      <c r="BP398" s="79" t="str">
        <f t="shared" si="377"/>
        <v/>
      </c>
      <c r="BQ398" s="57" t="s">
        <v>0</v>
      </c>
      <c r="BR398" s="95" t="str">
        <f t="shared" si="378"/>
        <v/>
      </c>
      <c r="BS398" s="57" t="s">
        <v>0</v>
      </c>
      <c r="BT398" s="23" t="str">
        <f>IF(OR(BB398&lt;&gt;"NEMA",BR398&lt;&gt;""),"","SELECT '"&amp;BA398&amp;"',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8" s="57" t="s">
        <v>0</v>
      </c>
      <c r="BV398" s="172"/>
      <c r="BW398" s="172"/>
      <c r="BX398" s="172"/>
      <c r="BY398" s="57" t="s">
        <v>0</v>
      </c>
      <c r="BZ398" s="62" t="str">
        <f t="shared" si="379"/>
        <v/>
      </c>
      <c r="CA398" s="63" t="str">
        <f t="shared" si="414"/>
        <v/>
      </c>
      <c r="CB398" s="57" t="s">
        <v>0</v>
      </c>
      <c r="CC398" s="62" t="str">
        <f t="shared" si="380"/>
        <v/>
      </c>
      <c r="CD398" s="63" t="str">
        <f t="shared" si="415"/>
        <v/>
      </c>
      <c r="CE398" s="57" t="s">
        <v>0</v>
      </c>
      <c r="CF398" s="62" t="str">
        <f t="shared" si="381"/>
        <v/>
      </c>
      <c r="CG398" s="63" t="str">
        <f t="shared" si="416"/>
        <v/>
      </c>
      <c r="CH398" s="57" t="s">
        <v>0</v>
      </c>
      <c r="CI398" s="68" t="str">
        <f t="shared" si="417"/>
        <v/>
      </c>
      <c r="CJ398" s="86" t="str" cm="1">
        <f t="array" ref="CJ398">IF(CI398="","",INDEX(imePrezime_id,CI398,0))</f>
        <v/>
      </c>
      <c r="CK398" s="63" t="str">
        <f t="shared" si="382"/>
        <v/>
      </c>
      <c r="CL398" s="57" t="s">
        <v>0</v>
      </c>
      <c r="CM398" s="23" t="str">
        <f t="shared" si="383"/>
        <v/>
      </c>
      <c r="CN398" s="57" t="s">
        <v>0</v>
      </c>
      <c r="CO398" s="149"/>
      <c r="CP398" s="57" t="s">
        <v>0</v>
      </c>
      <c r="CQ398" s="62" t="str">
        <f t="shared" si="384"/>
        <v/>
      </c>
      <c r="CR398" s="86" t="str">
        <f>IF(CO398="","",MAX(CR$11:CR397)+1)</f>
        <v/>
      </c>
      <c r="CS398" s="63" t="str">
        <f t="shared" si="385"/>
        <v/>
      </c>
      <c r="CT398" s="57" t="s">
        <v>0</v>
      </c>
      <c r="CU398" s="23" t="str">
        <f t="shared" si="418"/>
        <v/>
      </c>
      <c r="CV398" s="57" t="s">
        <v>0</v>
      </c>
      <c r="CW398" s="72" t="str">
        <f>IF(AND(CG398="NEMA",CK398=""),MAX(CW$11:CW397)+1,"")</f>
        <v/>
      </c>
      <c r="CX398" t="s">
        <v>0</v>
      </c>
      <c r="CY398" s="152" t="str">
        <f t="shared" si="386"/>
        <v/>
      </c>
      <c r="CZ398" t="s">
        <v>0</v>
      </c>
      <c r="DA398" s="62" t="str">
        <f t="shared" si="387"/>
        <v/>
      </c>
      <c r="DB398" s="79" t="str">
        <f t="shared" si="388"/>
        <v/>
      </c>
      <c r="DC398" t="s">
        <v>0</v>
      </c>
      <c r="DD398" s="23" t="str">
        <f t="shared" si="419"/>
        <v/>
      </c>
      <c r="DE398" s="57" t="s">
        <v>0</v>
      </c>
      <c r="DF398" s="95" t="str">
        <f t="shared" si="389"/>
        <v/>
      </c>
      <c r="DG398" s="57" t="s">
        <v>0</v>
      </c>
      <c r="DH398" s="68" t="str">
        <f>IF(BZ398="","",MAX(DH$11:DH397)+1)</f>
        <v/>
      </c>
      <c r="DI398" s="86" t="str">
        <f t="shared" si="390"/>
        <v/>
      </c>
      <c r="DJ398" s="86" t="str">
        <f t="shared" si="420"/>
        <v/>
      </c>
      <c r="DK398" s="86" t="str">
        <f t="shared" si="391"/>
        <v/>
      </c>
      <c r="DL398" s="86" t="str">
        <f t="shared" si="392"/>
        <v/>
      </c>
      <c r="DM398" s="86" t="str">
        <f t="shared" si="393"/>
        <v/>
      </c>
      <c r="DN398" s="86" t="str">
        <f t="shared" si="421"/>
        <v/>
      </c>
      <c r="DO398" s="86"/>
      <c r="DP398" s="86"/>
      <c r="DQ398" s="86"/>
      <c r="DR398" s="63" t="e">
        <f>IF(#REF!="","",#REF!)</f>
        <v>#REF!</v>
      </c>
      <c r="DS398" s="57" t="s">
        <v>0</v>
      </c>
    </row>
    <row r="399" spans="1:123" x14ac:dyDescent="0.25">
      <c r="A399" t="s">
        <v>0</v>
      </c>
      <c r="B399" s="62" t="str">
        <f>IF(csv!E390="","",csv!S390)</f>
        <v/>
      </c>
      <c r="C399" s="36" t="s">
        <v>0</v>
      </c>
      <c r="D399" s="36" t="str">
        <f>IF(csv!E390="","",csv!E390)</f>
        <v/>
      </c>
      <c r="E399" s="36" t="str">
        <f>IF(csv!D390="","",csv!D390)</f>
        <v/>
      </c>
      <c r="F399" s="36" t="s">
        <v>0</v>
      </c>
      <c r="G399" s="86" t="str">
        <f>IF(csv!L390="","",csv!L390)</f>
        <v/>
      </c>
      <c r="H399" s="86" t="str">
        <f>IF(csv!M390="","",csv!M390)</f>
        <v/>
      </c>
      <c r="I399" s="36" t="s">
        <v>0</v>
      </c>
      <c r="J399" s="36" t="str">
        <f>IF(csv!O390="","",csv!O390)</f>
        <v/>
      </c>
      <c r="K399" s="36" t="str">
        <f>IF(csv!P390="","",csv!P390)</f>
        <v/>
      </c>
      <c r="L399" s="36" t="s">
        <v>0</v>
      </c>
      <c r="M399" s="79" t="str">
        <f>IF(csv!Q390="","",csv!Q390)</f>
        <v/>
      </c>
      <c r="N399" s="57" t="s">
        <v>0</v>
      </c>
      <c r="O399" s="62" t="str">
        <f>IF(csv!E390="","",csv!S390)</f>
        <v/>
      </c>
      <c r="P399" s="86" t="str">
        <f>IF(O399="","",IF(COUNTIF(O$11:O398,O399)=0,P398+1,P398))</f>
        <v/>
      </c>
      <c r="Q399" s="102" t="str">
        <f t="shared" si="368"/>
        <v/>
      </c>
      <c r="R399" s="103" t="str" cm="1">
        <f t="array" ref="R399">IF(S399="","",INDEX(natjecanjeStaze_naziv,MATCH(S399,natjecanjeStaze_stazaId,0)))</f>
        <v/>
      </c>
      <c r="S399" s="63" t="str">
        <f t="shared" si="369"/>
        <v/>
      </c>
      <c r="T399" s="57" t="s">
        <v>0</v>
      </c>
      <c r="U399" s="191" t="str">
        <f t="shared" si="370"/>
        <v/>
      </c>
      <c r="V399" s="57" t="s">
        <v>0</v>
      </c>
      <c r="W399" s="62" t="str">
        <f t="shared" si="394"/>
        <v/>
      </c>
      <c r="X399" s="86" t="str">
        <f t="shared" si="371"/>
        <v/>
      </c>
      <c r="Y399" s="36" t="str">
        <f t="shared" si="395"/>
        <v/>
      </c>
      <c r="Z399" s="79" t="str">
        <f>IF(Y399="","",MAX(Z$11:Z398)+1)</f>
        <v/>
      </c>
      <c r="AA399" s="57" t="s">
        <v>0</v>
      </c>
      <c r="AB399" s="149"/>
      <c r="AC399" s="57" t="s">
        <v>0</v>
      </c>
      <c r="AD399" s="23" t="str">
        <f t="shared" si="396"/>
        <v/>
      </c>
      <c r="AE399" s="57" t="s">
        <v>0</v>
      </c>
      <c r="AF399" s="191" t="str">
        <f t="shared" si="397"/>
        <v/>
      </c>
      <c r="AG399" s="57" t="s">
        <v>0</v>
      </c>
      <c r="AH399" s="62" t="str">
        <f t="shared" si="398"/>
        <v/>
      </c>
      <c r="AI399" s="36" t="str">
        <f t="shared" si="399"/>
        <v/>
      </c>
      <c r="AJ399" s="86" t="str">
        <f t="shared" si="372"/>
        <v/>
      </c>
      <c r="AK399" s="36" t="str" cm="1">
        <f t="array" ref="AK399">IF(AJ399="",""&amp;AI399,IF(AJ399="NEMA",AI399,INDEX(klub_naziv,MATCH(INDEX(klubAlias_klubId,AJ399),klub_id,0))))</f>
        <v/>
      </c>
      <c r="AL399" s="36" t="str" cm="1">
        <f t="array" ref="AL399">IFERROR(INDEX(registarNatjecatelji,CG399,4),"")</f>
        <v/>
      </c>
      <c r="AM399" s="105" t="str">
        <f t="shared" si="400"/>
        <v/>
      </c>
      <c r="AN399" s="79" t="str">
        <f t="shared" si="401"/>
        <v/>
      </c>
      <c r="AO399" s="57" t="s">
        <v>0</v>
      </c>
      <c r="AP399" s="95" t="str">
        <f>IF(AJ399&lt;&gt;"NEMA","",IF(IFERROR(MATCH(AI399,AI$11:AI398,0),0)&lt;&gt;0,"",AI399))</f>
        <v/>
      </c>
      <c r="AQ399" s="57" t="s">
        <v>0</v>
      </c>
      <c r="AR399" s="149"/>
      <c r="AS399" s="57" t="s">
        <v>0</v>
      </c>
      <c r="AT399" s="62" t="str">
        <f t="shared" si="402"/>
        <v/>
      </c>
      <c r="AU399" s="36" t="str">
        <f>IF(AT399="","",MAX(AU$11:AU398)+1)</f>
        <v/>
      </c>
      <c r="AV399" s="36" t="str">
        <f t="shared" si="403"/>
        <v/>
      </c>
      <c r="AW399" s="36" t="str">
        <f t="shared" si="404"/>
        <v/>
      </c>
      <c r="AX399" s="36" t="str">
        <f>IF(AR399="","",MAX(AX$11:AX398)+1)</f>
        <v/>
      </c>
      <c r="AY399" s="103" t="str">
        <f t="shared" si="405"/>
        <v/>
      </c>
      <c r="AZ399" s="79" t="str">
        <f t="shared" si="406"/>
        <v/>
      </c>
      <c r="BA399" s="57" t="s">
        <v>0</v>
      </c>
      <c r="BB399" s="23" t="str">
        <f t="shared" si="407"/>
        <v/>
      </c>
      <c r="BC399" s="57" t="s">
        <v>0</v>
      </c>
      <c r="BD399" s="191" t="str">
        <f t="shared" si="408"/>
        <v/>
      </c>
      <c r="BE399" s="57" t="s">
        <v>0</v>
      </c>
      <c r="BF399" s="68" t="str">
        <f t="shared" si="409"/>
        <v/>
      </c>
      <c r="BG399" s="102" t="str">
        <f t="shared" si="410"/>
        <v/>
      </c>
      <c r="BH399" s="238" t="str">
        <f t="shared" si="411"/>
        <v/>
      </c>
      <c r="BI399" s="239" t="str">
        <f t="shared" si="373"/>
        <v/>
      </c>
      <c r="BJ399" s="57" t="s">
        <v>0</v>
      </c>
      <c r="BK399" s="62" t="str">
        <f t="shared" si="412"/>
        <v/>
      </c>
      <c r="BL399" s="36" t="str">
        <f t="shared" si="413"/>
        <v/>
      </c>
      <c r="BM399" s="86" t="str">
        <f t="shared" si="374"/>
        <v/>
      </c>
      <c r="BN399" s="86" t="str">
        <f t="shared" si="375"/>
        <v/>
      </c>
      <c r="BO399" s="36" t="str">
        <f t="shared" si="376"/>
        <v/>
      </c>
      <c r="BP399" s="79" t="str">
        <f t="shared" si="377"/>
        <v/>
      </c>
      <c r="BQ399" s="57" t="s">
        <v>0</v>
      </c>
      <c r="BR399" s="95" t="str">
        <f t="shared" si="378"/>
        <v/>
      </c>
      <c r="BS399" s="57" t="s">
        <v>0</v>
      </c>
      <c r="BT399" s="23" t="str">
        <f>IF(OR(BB399&lt;&gt;"NEMA",BR399&lt;&gt;""),"","SELECT '"&amp;BA399&amp;"',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399" s="57" t="s">
        <v>0</v>
      </c>
      <c r="BV399" s="172"/>
      <c r="BW399" s="172"/>
      <c r="BX399" s="172"/>
      <c r="BY399" s="57" t="s">
        <v>0</v>
      </c>
      <c r="BZ399" s="62" t="str">
        <f t="shared" si="379"/>
        <v/>
      </c>
      <c r="CA399" s="63" t="str">
        <f t="shared" si="414"/>
        <v/>
      </c>
      <c r="CB399" s="57" t="s">
        <v>0</v>
      </c>
      <c r="CC399" s="62" t="str">
        <f t="shared" si="380"/>
        <v/>
      </c>
      <c r="CD399" s="63" t="str">
        <f t="shared" si="415"/>
        <v/>
      </c>
      <c r="CE399" s="57" t="s">
        <v>0</v>
      </c>
      <c r="CF399" s="62" t="str">
        <f t="shared" si="381"/>
        <v/>
      </c>
      <c r="CG399" s="63" t="str">
        <f t="shared" si="416"/>
        <v/>
      </c>
      <c r="CH399" s="57" t="s">
        <v>0</v>
      </c>
      <c r="CI399" s="68" t="str">
        <f t="shared" si="417"/>
        <v/>
      </c>
      <c r="CJ399" s="86" t="str" cm="1">
        <f t="array" ref="CJ399">IF(CI399="","",INDEX(imePrezime_id,CI399,0))</f>
        <v/>
      </c>
      <c r="CK399" s="63" t="str">
        <f t="shared" si="382"/>
        <v/>
      </c>
      <c r="CL399" s="57" t="s">
        <v>0</v>
      </c>
      <c r="CM399" s="23" t="str">
        <f t="shared" si="383"/>
        <v/>
      </c>
      <c r="CN399" s="57" t="s">
        <v>0</v>
      </c>
      <c r="CO399" s="149"/>
      <c r="CP399" s="57" t="s">
        <v>0</v>
      </c>
      <c r="CQ399" s="62" t="str">
        <f t="shared" si="384"/>
        <v/>
      </c>
      <c r="CR399" s="86" t="str">
        <f>IF(CO399="","",MAX(CR$11:CR398)+1)</f>
        <v/>
      </c>
      <c r="CS399" s="63" t="str">
        <f t="shared" si="385"/>
        <v/>
      </c>
      <c r="CT399" s="57" t="s">
        <v>0</v>
      </c>
      <c r="CU399" s="23" t="str">
        <f t="shared" si="418"/>
        <v/>
      </c>
      <c r="CV399" s="57" t="s">
        <v>0</v>
      </c>
      <c r="CW399" s="72" t="str">
        <f>IF(AND(CG399="NEMA",CK399=""),MAX(CW$11:CW398)+1,"")</f>
        <v/>
      </c>
      <c r="CX399" t="s">
        <v>0</v>
      </c>
      <c r="CY399" s="152" t="str">
        <f t="shared" si="386"/>
        <v/>
      </c>
      <c r="CZ399" t="s">
        <v>0</v>
      </c>
      <c r="DA399" s="62" t="str">
        <f t="shared" si="387"/>
        <v/>
      </c>
      <c r="DB399" s="79" t="str">
        <f t="shared" si="388"/>
        <v/>
      </c>
      <c r="DC399" t="s">
        <v>0</v>
      </c>
      <c r="DD399" s="23" t="str">
        <f t="shared" si="419"/>
        <v/>
      </c>
      <c r="DE399" s="57" t="s">
        <v>0</v>
      </c>
      <c r="DF399" s="95" t="str">
        <f t="shared" si="389"/>
        <v/>
      </c>
      <c r="DG399" s="57" t="s">
        <v>0</v>
      </c>
      <c r="DH399" s="68" t="str">
        <f>IF(BZ399="","",MAX(DH$11:DH398)+1)</f>
        <v/>
      </c>
      <c r="DI399" s="86" t="str">
        <f t="shared" si="390"/>
        <v/>
      </c>
      <c r="DJ399" s="86" t="str">
        <f t="shared" si="420"/>
        <v/>
      </c>
      <c r="DK399" s="86" t="str">
        <f t="shared" si="391"/>
        <v/>
      </c>
      <c r="DL399" s="86" t="str">
        <f t="shared" si="392"/>
        <v/>
      </c>
      <c r="DM399" s="86" t="str">
        <f t="shared" si="393"/>
        <v/>
      </c>
      <c r="DN399" s="86" t="str">
        <f t="shared" si="421"/>
        <v/>
      </c>
      <c r="DO399" s="86"/>
      <c r="DP399" s="86"/>
      <c r="DQ399" s="86"/>
      <c r="DR399" s="63" t="e">
        <f>IF(#REF!="","",#REF!)</f>
        <v>#REF!</v>
      </c>
      <c r="DS399" s="57" t="s">
        <v>0</v>
      </c>
    </row>
    <row r="400" spans="1:123" x14ac:dyDescent="0.25">
      <c r="A400" t="s">
        <v>0</v>
      </c>
      <c r="B400" s="62" t="str">
        <f>IF(csv!E391="","",csv!S391)</f>
        <v/>
      </c>
      <c r="C400" s="36" t="s">
        <v>0</v>
      </c>
      <c r="D400" s="36" t="str">
        <f>IF(csv!E391="","",csv!E391)</f>
        <v/>
      </c>
      <c r="E400" s="36" t="str">
        <f>IF(csv!D391="","",csv!D391)</f>
        <v/>
      </c>
      <c r="F400" s="36" t="s">
        <v>0</v>
      </c>
      <c r="G400" s="86" t="str">
        <f>IF(csv!L391="","",csv!L391)</f>
        <v/>
      </c>
      <c r="H400" s="86" t="str">
        <f>IF(csv!M391="","",csv!M391)</f>
        <v/>
      </c>
      <c r="I400" s="36" t="s">
        <v>0</v>
      </c>
      <c r="J400" s="36" t="str">
        <f>IF(csv!O391="","",csv!O391)</f>
        <v/>
      </c>
      <c r="K400" s="36" t="str">
        <f>IF(csv!P391="","",csv!P391)</f>
        <v/>
      </c>
      <c r="L400" s="36" t="s">
        <v>0</v>
      </c>
      <c r="M400" s="79" t="str">
        <f>IF(csv!Q391="","",csv!Q391)</f>
        <v/>
      </c>
      <c r="N400" s="57" t="s">
        <v>0</v>
      </c>
      <c r="O400" s="62" t="str">
        <f>IF(csv!E391="","",csv!S391)</f>
        <v/>
      </c>
      <c r="P400" s="86" t="str">
        <f>IF(O400="","",IF(COUNTIF(O$11:O399,O400)=0,P399+1,P399))</f>
        <v/>
      </c>
      <c r="Q400" s="102" t="str">
        <f t="shared" si="368"/>
        <v/>
      </c>
      <c r="R400" s="103" t="str" cm="1">
        <f t="array" ref="R400">IF(S400="","",INDEX(natjecanjeStaze_naziv,MATCH(S400,natjecanjeStaze_stazaId,0)))</f>
        <v/>
      </c>
      <c r="S400" s="63" t="str">
        <f t="shared" si="369"/>
        <v/>
      </c>
      <c r="T400" s="57" t="s">
        <v>0</v>
      </c>
      <c r="U400" s="191" t="str">
        <f t="shared" si="370"/>
        <v/>
      </c>
      <c r="V400" s="57" t="s">
        <v>0</v>
      </c>
      <c r="W400" s="62" t="str">
        <f t="shared" si="394"/>
        <v/>
      </c>
      <c r="X400" s="86" t="str">
        <f t="shared" si="371"/>
        <v/>
      </c>
      <c r="Y400" s="36" t="str">
        <f t="shared" si="395"/>
        <v/>
      </c>
      <c r="Z400" s="79" t="str">
        <f>IF(Y400="","",MAX(Z$11:Z399)+1)</f>
        <v/>
      </c>
      <c r="AA400" s="57" t="s">
        <v>0</v>
      </c>
      <c r="AB400" s="149"/>
      <c r="AC400" s="57" t="s">
        <v>0</v>
      </c>
      <c r="AD400" s="23" t="str">
        <f t="shared" si="396"/>
        <v/>
      </c>
      <c r="AE400" s="57" t="s">
        <v>0</v>
      </c>
      <c r="AF400" s="191" t="str">
        <f t="shared" si="397"/>
        <v/>
      </c>
      <c r="AG400" s="57" t="s">
        <v>0</v>
      </c>
      <c r="AH400" s="62" t="str">
        <f t="shared" si="398"/>
        <v/>
      </c>
      <c r="AI400" s="36" t="str">
        <f t="shared" si="399"/>
        <v/>
      </c>
      <c r="AJ400" s="86" t="str">
        <f t="shared" si="372"/>
        <v/>
      </c>
      <c r="AK400" s="36" t="str" cm="1">
        <f t="array" ref="AK400">IF(AJ400="",""&amp;AI400,IF(AJ400="NEMA",AI400,INDEX(klub_naziv,MATCH(INDEX(klubAlias_klubId,AJ400),klub_id,0))))</f>
        <v/>
      </c>
      <c r="AL400" s="36" t="str" cm="1">
        <f t="array" ref="AL400">IFERROR(INDEX(registarNatjecatelji,CG400,4),"")</f>
        <v/>
      </c>
      <c r="AM400" s="105" t="str">
        <f t="shared" si="400"/>
        <v/>
      </c>
      <c r="AN400" s="79" t="str">
        <f t="shared" si="401"/>
        <v/>
      </c>
      <c r="AO400" s="57" t="s">
        <v>0</v>
      </c>
      <c r="AP400" s="95" t="str">
        <f>IF(AJ400&lt;&gt;"NEMA","",IF(IFERROR(MATCH(AI400,AI$11:AI399,0),0)&lt;&gt;0,"",AI400))</f>
        <v/>
      </c>
      <c r="AQ400" s="57" t="s">
        <v>0</v>
      </c>
      <c r="AR400" s="149"/>
      <c r="AS400" s="57" t="s">
        <v>0</v>
      </c>
      <c r="AT400" s="62" t="str">
        <f t="shared" si="402"/>
        <v/>
      </c>
      <c r="AU400" s="36" t="str">
        <f>IF(AT400="","",MAX(AU$11:AU399)+1)</f>
        <v/>
      </c>
      <c r="AV400" s="36" t="str">
        <f t="shared" si="403"/>
        <v/>
      </c>
      <c r="AW400" s="36" t="str">
        <f t="shared" si="404"/>
        <v/>
      </c>
      <c r="AX400" s="36" t="str">
        <f>IF(AR400="","",MAX(AX$11:AX399)+1)</f>
        <v/>
      </c>
      <c r="AY400" s="103" t="str">
        <f t="shared" si="405"/>
        <v/>
      </c>
      <c r="AZ400" s="79" t="str">
        <f t="shared" si="406"/>
        <v/>
      </c>
      <c r="BA400" s="57" t="s">
        <v>0</v>
      </c>
      <c r="BB400" s="23" t="str">
        <f t="shared" si="407"/>
        <v/>
      </c>
      <c r="BC400" s="57" t="s">
        <v>0</v>
      </c>
      <c r="BD400" s="191" t="str">
        <f t="shared" si="408"/>
        <v/>
      </c>
      <c r="BE400" s="57" t="s">
        <v>0</v>
      </c>
      <c r="BF400" s="68" t="str">
        <f t="shared" si="409"/>
        <v/>
      </c>
      <c r="BG400" s="102" t="str">
        <f t="shared" si="410"/>
        <v/>
      </c>
      <c r="BH400" s="238" t="str">
        <f t="shared" si="411"/>
        <v/>
      </c>
      <c r="BI400" s="239" t="str">
        <f t="shared" si="373"/>
        <v/>
      </c>
      <c r="BJ400" s="57" t="s">
        <v>0</v>
      </c>
      <c r="BK400" s="62" t="str">
        <f t="shared" si="412"/>
        <v/>
      </c>
      <c r="BL400" s="36" t="str">
        <f t="shared" si="413"/>
        <v/>
      </c>
      <c r="BM400" s="86" t="str">
        <f t="shared" si="374"/>
        <v/>
      </c>
      <c r="BN400" s="86" t="str">
        <f t="shared" si="375"/>
        <v/>
      </c>
      <c r="BO400" s="36" t="str">
        <f t="shared" si="376"/>
        <v/>
      </c>
      <c r="BP400" s="79" t="str">
        <f t="shared" si="377"/>
        <v/>
      </c>
      <c r="BQ400" s="57" t="s">
        <v>0</v>
      </c>
      <c r="BR400" s="95" t="str">
        <f t="shared" si="378"/>
        <v/>
      </c>
      <c r="BS400" s="57" t="s">
        <v>0</v>
      </c>
      <c r="BT400" s="23" t="str">
        <f>IF(OR(BB400&lt;&gt;"NEMA",BR400&lt;&gt;""),"","SELECT '"&amp;BA400&amp;"',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0" s="57" t="s">
        <v>0</v>
      </c>
      <c r="BV400" s="172"/>
      <c r="BW400" s="172"/>
      <c r="BX400" s="172"/>
      <c r="BY400" s="57" t="s">
        <v>0</v>
      </c>
      <c r="BZ400" s="62" t="str">
        <f t="shared" si="379"/>
        <v/>
      </c>
      <c r="CA400" s="63" t="str">
        <f t="shared" si="414"/>
        <v/>
      </c>
      <c r="CB400" s="57" t="s">
        <v>0</v>
      </c>
      <c r="CC400" s="62" t="str">
        <f t="shared" si="380"/>
        <v/>
      </c>
      <c r="CD400" s="63" t="str">
        <f t="shared" si="415"/>
        <v/>
      </c>
      <c r="CE400" s="57" t="s">
        <v>0</v>
      </c>
      <c r="CF400" s="62" t="str">
        <f t="shared" si="381"/>
        <v/>
      </c>
      <c r="CG400" s="63" t="str">
        <f t="shared" si="416"/>
        <v/>
      </c>
      <c r="CH400" s="57" t="s">
        <v>0</v>
      </c>
      <c r="CI400" s="68" t="str">
        <f t="shared" si="417"/>
        <v/>
      </c>
      <c r="CJ400" s="86" t="str" cm="1">
        <f t="array" ref="CJ400">IF(CI400="","",INDEX(imePrezime_id,CI400,0))</f>
        <v/>
      </c>
      <c r="CK400" s="63" t="str">
        <f t="shared" si="382"/>
        <v/>
      </c>
      <c r="CL400" s="57" t="s">
        <v>0</v>
      </c>
      <c r="CM400" s="23" t="str">
        <f t="shared" si="383"/>
        <v/>
      </c>
      <c r="CN400" s="57" t="s">
        <v>0</v>
      </c>
      <c r="CO400" s="149"/>
      <c r="CP400" s="57" t="s">
        <v>0</v>
      </c>
      <c r="CQ400" s="62" t="str">
        <f t="shared" si="384"/>
        <v/>
      </c>
      <c r="CR400" s="86" t="str">
        <f>IF(CO400="","",MAX(CR$11:CR399)+1)</f>
        <v/>
      </c>
      <c r="CS400" s="63" t="str">
        <f t="shared" si="385"/>
        <v/>
      </c>
      <c r="CT400" s="57" t="s">
        <v>0</v>
      </c>
      <c r="CU400" s="23" t="str">
        <f t="shared" si="418"/>
        <v/>
      </c>
      <c r="CV400" s="57" t="s">
        <v>0</v>
      </c>
      <c r="CW400" s="72" t="str">
        <f>IF(AND(CG400="NEMA",CK400=""),MAX(CW$11:CW399)+1,"")</f>
        <v/>
      </c>
      <c r="CX400" t="s">
        <v>0</v>
      </c>
      <c r="CY400" s="152" t="str">
        <f t="shared" si="386"/>
        <v/>
      </c>
      <c r="CZ400" t="s">
        <v>0</v>
      </c>
      <c r="DA400" s="62" t="str">
        <f t="shared" si="387"/>
        <v/>
      </c>
      <c r="DB400" s="79" t="str">
        <f t="shared" si="388"/>
        <v/>
      </c>
      <c r="DC400" t="s">
        <v>0</v>
      </c>
      <c r="DD400" s="23" t="str">
        <f t="shared" si="419"/>
        <v/>
      </c>
      <c r="DE400" s="57" t="s">
        <v>0</v>
      </c>
      <c r="DF400" s="95" t="str">
        <f t="shared" si="389"/>
        <v/>
      </c>
      <c r="DG400" s="57" t="s">
        <v>0</v>
      </c>
      <c r="DH400" s="68" t="str">
        <f>IF(BZ400="","",MAX(DH$11:DH399)+1)</f>
        <v/>
      </c>
      <c r="DI400" s="86" t="str">
        <f t="shared" si="390"/>
        <v/>
      </c>
      <c r="DJ400" s="86" t="str">
        <f t="shared" si="420"/>
        <v/>
      </c>
      <c r="DK400" s="86" t="str">
        <f t="shared" si="391"/>
        <v/>
      </c>
      <c r="DL400" s="86" t="str">
        <f t="shared" si="392"/>
        <v/>
      </c>
      <c r="DM400" s="86" t="str">
        <f t="shared" si="393"/>
        <v/>
      </c>
      <c r="DN400" s="86" t="str">
        <f t="shared" si="421"/>
        <v/>
      </c>
      <c r="DO400" s="86"/>
      <c r="DP400" s="86"/>
      <c r="DQ400" s="86"/>
      <c r="DR400" s="63" t="e">
        <f>IF(#REF!="","",#REF!)</f>
        <v>#REF!</v>
      </c>
      <c r="DS400" s="57" t="s">
        <v>0</v>
      </c>
    </row>
    <row r="401" spans="1:123" x14ac:dyDescent="0.25">
      <c r="A401" t="s">
        <v>0</v>
      </c>
      <c r="B401" s="62" t="str">
        <f>IF(csv!E392="","",csv!S392)</f>
        <v/>
      </c>
      <c r="C401" s="36" t="s">
        <v>0</v>
      </c>
      <c r="D401" s="36" t="str">
        <f>IF(csv!E392="","",csv!E392)</f>
        <v/>
      </c>
      <c r="E401" s="36" t="str">
        <f>IF(csv!D392="","",csv!D392)</f>
        <v/>
      </c>
      <c r="F401" s="36" t="s">
        <v>0</v>
      </c>
      <c r="G401" s="86" t="str">
        <f>IF(csv!L392="","",csv!L392)</f>
        <v/>
      </c>
      <c r="H401" s="86" t="str">
        <f>IF(csv!M392="","",csv!M392)</f>
        <v/>
      </c>
      <c r="I401" s="36" t="s">
        <v>0</v>
      </c>
      <c r="J401" s="36" t="str">
        <f>IF(csv!O392="","",csv!O392)</f>
        <v/>
      </c>
      <c r="K401" s="36" t="str">
        <f>IF(csv!P392="","",csv!P392)</f>
        <v/>
      </c>
      <c r="L401" s="36" t="s">
        <v>0</v>
      </c>
      <c r="M401" s="79" t="str">
        <f>IF(csv!Q392="","",csv!Q392)</f>
        <v/>
      </c>
      <c r="N401" s="57" t="s">
        <v>0</v>
      </c>
      <c r="O401" s="62" t="str">
        <f>IF(csv!E392="","",csv!S392)</f>
        <v/>
      </c>
      <c r="P401" s="86" t="str">
        <f>IF(O401="","",IF(COUNTIF(O$11:O400,O401)=0,P400+1,P400))</f>
        <v/>
      </c>
      <c r="Q401" s="102" t="str">
        <f t="shared" si="368"/>
        <v/>
      </c>
      <c r="R401" s="103" t="str" cm="1">
        <f t="array" ref="R401">IF(S401="","",INDEX(natjecanjeStaze_naziv,MATCH(S401,natjecanjeStaze_stazaId,0)))</f>
        <v/>
      </c>
      <c r="S401" s="63" t="str">
        <f t="shared" si="369"/>
        <v/>
      </c>
      <c r="T401" s="57" t="s">
        <v>0</v>
      </c>
      <c r="U401" s="191" t="str">
        <f t="shared" si="370"/>
        <v/>
      </c>
      <c r="V401" s="57" t="s">
        <v>0</v>
      </c>
      <c r="W401" s="62" t="str">
        <f t="shared" si="394"/>
        <v/>
      </c>
      <c r="X401" s="86" t="str">
        <f t="shared" si="371"/>
        <v/>
      </c>
      <c r="Y401" s="36" t="str">
        <f t="shared" si="395"/>
        <v/>
      </c>
      <c r="Z401" s="79" t="str">
        <f>IF(Y401="","",MAX(Z$11:Z400)+1)</f>
        <v/>
      </c>
      <c r="AA401" s="57" t="s">
        <v>0</v>
      </c>
      <c r="AB401" s="149"/>
      <c r="AC401" s="57" t="s">
        <v>0</v>
      </c>
      <c r="AD401" s="23" t="str">
        <f t="shared" si="396"/>
        <v/>
      </c>
      <c r="AE401" s="57" t="s">
        <v>0</v>
      </c>
      <c r="AF401" s="191" t="str">
        <f t="shared" si="397"/>
        <v/>
      </c>
      <c r="AG401" s="57" t="s">
        <v>0</v>
      </c>
      <c r="AH401" s="62" t="str">
        <f t="shared" si="398"/>
        <v/>
      </c>
      <c r="AI401" s="36" t="str">
        <f t="shared" si="399"/>
        <v/>
      </c>
      <c r="AJ401" s="86" t="str">
        <f t="shared" si="372"/>
        <v/>
      </c>
      <c r="AK401" s="36" t="str" cm="1">
        <f t="array" ref="AK401">IF(AJ401="",""&amp;AI401,IF(AJ401="NEMA",AI401,INDEX(klub_naziv,MATCH(INDEX(klubAlias_klubId,AJ401),klub_id,0))))</f>
        <v/>
      </c>
      <c r="AL401" s="36" t="str" cm="1">
        <f t="array" ref="AL401">IFERROR(INDEX(registarNatjecatelji,CG401,4),"")</f>
        <v/>
      </c>
      <c r="AM401" s="105" t="str">
        <f t="shared" si="400"/>
        <v/>
      </c>
      <c r="AN401" s="79" t="str">
        <f t="shared" si="401"/>
        <v/>
      </c>
      <c r="AO401" s="57" t="s">
        <v>0</v>
      </c>
      <c r="AP401" s="95" t="str">
        <f>IF(AJ401&lt;&gt;"NEMA","",IF(IFERROR(MATCH(AI401,AI$11:AI400,0),0)&lt;&gt;0,"",AI401))</f>
        <v/>
      </c>
      <c r="AQ401" s="57" t="s">
        <v>0</v>
      </c>
      <c r="AR401" s="149"/>
      <c r="AS401" s="57" t="s">
        <v>0</v>
      </c>
      <c r="AT401" s="62" t="str">
        <f t="shared" si="402"/>
        <v/>
      </c>
      <c r="AU401" s="36" t="str">
        <f>IF(AT401="","",MAX(AU$11:AU400)+1)</f>
        <v/>
      </c>
      <c r="AV401" s="36" t="str">
        <f t="shared" si="403"/>
        <v/>
      </c>
      <c r="AW401" s="36" t="str">
        <f t="shared" si="404"/>
        <v/>
      </c>
      <c r="AX401" s="36" t="str">
        <f>IF(AR401="","",MAX(AX$11:AX400)+1)</f>
        <v/>
      </c>
      <c r="AY401" s="103" t="str">
        <f t="shared" si="405"/>
        <v/>
      </c>
      <c r="AZ401" s="79" t="str">
        <f t="shared" si="406"/>
        <v/>
      </c>
      <c r="BA401" s="57" t="s">
        <v>0</v>
      </c>
      <c r="BB401" s="23" t="str">
        <f t="shared" si="407"/>
        <v/>
      </c>
      <c r="BC401" s="57" t="s">
        <v>0</v>
      </c>
      <c r="BD401" s="191" t="str">
        <f t="shared" si="408"/>
        <v/>
      </c>
      <c r="BE401" s="57" t="s">
        <v>0</v>
      </c>
      <c r="BF401" s="68" t="str">
        <f t="shared" si="409"/>
        <v/>
      </c>
      <c r="BG401" s="102" t="str">
        <f t="shared" si="410"/>
        <v/>
      </c>
      <c r="BH401" s="238" t="str">
        <f t="shared" si="411"/>
        <v/>
      </c>
      <c r="BI401" s="239" t="str">
        <f t="shared" si="373"/>
        <v/>
      </c>
      <c r="BJ401" s="57" t="s">
        <v>0</v>
      </c>
      <c r="BK401" s="62" t="str">
        <f t="shared" si="412"/>
        <v/>
      </c>
      <c r="BL401" s="36" t="str">
        <f t="shared" si="413"/>
        <v/>
      </c>
      <c r="BM401" s="86" t="str">
        <f t="shared" si="374"/>
        <v/>
      </c>
      <c r="BN401" s="86" t="str">
        <f t="shared" si="375"/>
        <v/>
      </c>
      <c r="BO401" s="36" t="str">
        <f t="shared" si="376"/>
        <v/>
      </c>
      <c r="BP401" s="79" t="str">
        <f t="shared" si="377"/>
        <v/>
      </c>
      <c r="BQ401" s="57" t="s">
        <v>0</v>
      </c>
      <c r="BR401" s="95" t="str">
        <f t="shared" si="378"/>
        <v/>
      </c>
      <c r="BS401" s="57" t="s">
        <v>0</v>
      </c>
      <c r="BT401" s="23" t="str">
        <f>IF(OR(BB401&lt;&gt;"NEMA",BR401&lt;&gt;""),"","SELECT '"&amp;BA401&amp;"',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1" s="57" t="s">
        <v>0</v>
      </c>
      <c r="BV401" s="172"/>
      <c r="BW401" s="172"/>
      <c r="BX401" s="172"/>
      <c r="BY401" s="57" t="s">
        <v>0</v>
      </c>
      <c r="BZ401" s="62" t="str">
        <f t="shared" si="379"/>
        <v/>
      </c>
      <c r="CA401" s="63" t="str">
        <f t="shared" si="414"/>
        <v/>
      </c>
      <c r="CB401" s="57" t="s">
        <v>0</v>
      </c>
      <c r="CC401" s="62" t="str">
        <f t="shared" si="380"/>
        <v/>
      </c>
      <c r="CD401" s="63" t="str">
        <f t="shared" si="415"/>
        <v/>
      </c>
      <c r="CE401" s="57" t="s">
        <v>0</v>
      </c>
      <c r="CF401" s="62" t="str">
        <f t="shared" si="381"/>
        <v/>
      </c>
      <c r="CG401" s="63" t="str">
        <f t="shared" si="416"/>
        <v/>
      </c>
      <c r="CH401" s="57" t="s">
        <v>0</v>
      </c>
      <c r="CI401" s="68" t="str">
        <f t="shared" si="417"/>
        <v/>
      </c>
      <c r="CJ401" s="86" t="str" cm="1">
        <f t="array" ref="CJ401">IF(CI401="","",INDEX(imePrezime_id,CI401,0))</f>
        <v/>
      </c>
      <c r="CK401" s="63" t="str">
        <f t="shared" si="382"/>
        <v/>
      </c>
      <c r="CL401" s="57" t="s">
        <v>0</v>
      </c>
      <c r="CM401" s="23" t="str">
        <f t="shared" si="383"/>
        <v/>
      </c>
      <c r="CN401" s="57" t="s">
        <v>0</v>
      </c>
      <c r="CO401" s="149"/>
      <c r="CP401" s="57" t="s">
        <v>0</v>
      </c>
      <c r="CQ401" s="62" t="str">
        <f t="shared" si="384"/>
        <v/>
      </c>
      <c r="CR401" s="86" t="str">
        <f>IF(CO401="","",MAX(CR$11:CR400)+1)</f>
        <v/>
      </c>
      <c r="CS401" s="63" t="str">
        <f t="shared" si="385"/>
        <v/>
      </c>
      <c r="CT401" s="57" t="s">
        <v>0</v>
      </c>
      <c r="CU401" s="23" t="str">
        <f t="shared" si="418"/>
        <v/>
      </c>
      <c r="CV401" s="57" t="s">
        <v>0</v>
      </c>
      <c r="CW401" s="72" t="str">
        <f>IF(AND(CG401="NEMA",CK401=""),MAX(CW$11:CW400)+1,"")</f>
        <v/>
      </c>
      <c r="CX401" t="s">
        <v>0</v>
      </c>
      <c r="CY401" s="152" t="str">
        <f t="shared" si="386"/>
        <v/>
      </c>
      <c r="CZ401" t="s">
        <v>0</v>
      </c>
      <c r="DA401" s="62" t="str">
        <f t="shared" si="387"/>
        <v/>
      </c>
      <c r="DB401" s="79" t="str">
        <f t="shared" si="388"/>
        <v/>
      </c>
      <c r="DC401" t="s">
        <v>0</v>
      </c>
      <c r="DD401" s="23" t="str">
        <f t="shared" si="419"/>
        <v/>
      </c>
      <c r="DE401" s="57" t="s">
        <v>0</v>
      </c>
      <c r="DF401" s="95" t="str">
        <f t="shared" si="389"/>
        <v/>
      </c>
      <c r="DG401" s="57" t="s">
        <v>0</v>
      </c>
      <c r="DH401" s="68" t="str">
        <f>IF(BZ401="","",MAX(DH$11:DH400)+1)</f>
        <v/>
      </c>
      <c r="DI401" s="86" t="str">
        <f t="shared" si="390"/>
        <v/>
      </c>
      <c r="DJ401" s="86" t="str">
        <f t="shared" si="420"/>
        <v/>
      </c>
      <c r="DK401" s="86" t="str">
        <f t="shared" si="391"/>
        <v/>
      </c>
      <c r="DL401" s="86" t="str">
        <f t="shared" si="392"/>
        <v/>
      </c>
      <c r="DM401" s="86" t="str">
        <f t="shared" si="393"/>
        <v/>
      </c>
      <c r="DN401" s="86" t="str">
        <f t="shared" si="421"/>
        <v/>
      </c>
      <c r="DO401" s="86"/>
      <c r="DP401" s="86"/>
      <c r="DQ401" s="86"/>
      <c r="DR401" s="63" t="e">
        <f>IF(#REF!="","",#REF!)</f>
        <v>#REF!</v>
      </c>
      <c r="DS401" s="57" t="s">
        <v>0</v>
      </c>
    </row>
    <row r="402" spans="1:123" x14ac:dyDescent="0.25">
      <c r="A402" t="s">
        <v>0</v>
      </c>
      <c r="B402" s="62" t="str">
        <f>IF(csv!E393="","",csv!S393)</f>
        <v/>
      </c>
      <c r="C402" s="36" t="s">
        <v>0</v>
      </c>
      <c r="D402" s="36" t="str">
        <f>IF(csv!E393="","",csv!E393)</f>
        <v/>
      </c>
      <c r="E402" s="36" t="str">
        <f>IF(csv!D393="","",csv!D393)</f>
        <v/>
      </c>
      <c r="F402" s="36" t="s">
        <v>0</v>
      </c>
      <c r="G402" s="86" t="str">
        <f>IF(csv!L393="","",csv!L393)</f>
        <v/>
      </c>
      <c r="H402" s="86" t="str">
        <f>IF(csv!M393="","",csv!M393)</f>
        <v/>
      </c>
      <c r="I402" s="36" t="s">
        <v>0</v>
      </c>
      <c r="J402" s="36" t="str">
        <f>IF(csv!O393="","",csv!O393)</f>
        <v/>
      </c>
      <c r="K402" s="36" t="str">
        <f>IF(csv!P393="","",csv!P393)</f>
        <v/>
      </c>
      <c r="L402" s="36" t="s">
        <v>0</v>
      </c>
      <c r="M402" s="79" t="str">
        <f>IF(csv!Q393="","",csv!Q393)</f>
        <v/>
      </c>
      <c r="N402" s="57" t="s">
        <v>0</v>
      </c>
      <c r="O402" s="62" t="str">
        <f>IF(csv!E393="","",csv!S393)</f>
        <v/>
      </c>
      <c r="P402" s="86" t="str">
        <f>IF(O402="","",IF(COUNTIF(O$11:O401,O402)=0,P401+1,P401))</f>
        <v/>
      </c>
      <c r="Q402" s="102" t="str">
        <f t="shared" si="368"/>
        <v/>
      </c>
      <c r="R402" s="103" t="str" cm="1">
        <f t="array" ref="R402">IF(S402="","",INDEX(natjecanjeStaze_naziv,MATCH(S402,natjecanjeStaze_stazaId,0)))</f>
        <v/>
      </c>
      <c r="S402" s="63" t="str">
        <f t="shared" si="369"/>
        <v/>
      </c>
      <c r="T402" s="57" t="s">
        <v>0</v>
      </c>
      <c r="U402" s="191" t="str">
        <f t="shared" si="370"/>
        <v/>
      </c>
      <c r="V402" s="57" t="s">
        <v>0</v>
      </c>
      <c r="W402" s="62" t="str">
        <f t="shared" si="394"/>
        <v/>
      </c>
      <c r="X402" s="86" t="str">
        <f t="shared" si="371"/>
        <v/>
      </c>
      <c r="Y402" s="36" t="str">
        <f t="shared" si="395"/>
        <v/>
      </c>
      <c r="Z402" s="79" t="str">
        <f>IF(Y402="","",MAX(Z$11:Z401)+1)</f>
        <v/>
      </c>
      <c r="AA402" s="57" t="s">
        <v>0</v>
      </c>
      <c r="AB402" s="149"/>
      <c r="AC402" s="57" t="s">
        <v>0</v>
      </c>
      <c r="AD402" s="23" t="str">
        <f t="shared" si="396"/>
        <v/>
      </c>
      <c r="AE402" s="57" t="s">
        <v>0</v>
      </c>
      <c r="AF402" s="191" t="str">
        <f t="shared" si="397"/>
        <v/>
      </c>
      <c r="AG402" s="57" t="s">
        <v>0</v>
      </c>
      <c r="AH402" s="62" t="str">
        <f t="shared" si="398"/>
        <v/>
      </c>
      <c r="AI402" s="36" t="str">
        <f t="shared" si="399"/>
        <v/>
      </c>
      <c r="AJ402" s="86" t="str">
        <f t="shared" si="372"/>
        <v/>
      </c>
      <c r="AK402" s="36" t="str" cm="1">
        <f t="array" ref="AK402">IF(AJ402="",""&amp;AI402,IF(AJ402="NEMA",AI402,INDEX(klub_naziv,MATCH(INDEX(klubAlias_klubId,AJ402),klub_id,0))))</f>
        <v/>
      </c>
      <c r="AL402" s="36" t="str" cm="1">
        <f t="array" ref="AL402">IFERROR(INDEX(registarNatjecatelji,CG402,4),"")</f>
        <v/>
      </c>
      <c r="AM402" s="105" t="str">
        <f t="shared" si="400"/>
        <v/>
      </c>
      <c r="AN402" s="79" t="str">
        <f t="shared" si="401"/>
        <v/>
      </c>
      <c r="AO402" s="57" t="s">
        <v>0</v>
      </c>
      <c r="AP402" s="95" t="str">
        <f>IF(AJ402&lt;&gt;"NEMA","",IF(IFERROR(MATCH(AI402,AI$11:AI401,0),0)&lt;&gt;0,"",AI402))</f>
        <v/>
      </c>
      <c r="AQ402" s="57" t="s">
        <v>0</v>
      </c>
      <c r="AR402" s="149"/>
      <c r="AS402" s="57" t="s">
        <v>0</v>
      </c>
      <c r="AT402" s="62" t="str">
        <f t="shared" si="402"/>
        <v/>
      </c>
      <c r="AU402" s="36" t="str">
        <f>IF(AT402="","",MAX(AU$11:AU401)+1)</f>
        <v/>
      </c>
      <c r="AV402" s="36" t="str">
        <f t="shared" si="403"/>
        <v/>
      </c>
      <c r="AW402" s="36" t="str">
        <f t="shared" si="404"/>
        <v/>
      </c>
      <c r="AX402" s="36" t="str">
        <f>IF(AR402="","",MAX(AX$11:AX401)+1)</f>
        <v/>
      </c>
      <c r="AY402" s="103" t="str">
        <f t="shared" si="405"/>
        <v/>
      </c>
      <c r="AZ402" s="79" t="str">
        <f t="shared" si="406"/>
        <v/>
      </c>
      <c r="BA402" s="57" t="s">
        <v>0</v>
      </c>
      <c r="BB402" s="23" t="str">
        <f t="shared" si="407"/>
        <v/>
      </c>
      <c r="BC402" s="57" t="s">
        <v>0</v>
      </c>
      <c r="BD402" s="191" t="str">
        <f t="shared" si="408"/>
        <v/>
      </c>
      <c r="BE402" s="57" t="s">
        <v>0</v>
      </c>
      <c r="BF402" s="68" t="str">
        <f t="shared" si="409"/>
        <v/>
      </c>
      <c r="BG402" s="102" t="str">
        <f t="shared" si="410"/>
        <v/>
      </c>
      <c r="BH402" s="238" t="str">
        <f t="shared" si="411"/>
        <v/>
      </c>
      <c r="BI402" s="239" t="str">
        <f t="shared" si="373"/>
        <v/>
      </c>
      <c r="BJ402" s="57" t="s">
        <v>0</v>
      </c>
      <c r="BK402" s="62" t="str">
        <f t="shared" si="412"/>
        <v/>
      </c>
      <c r="BL402" s="36" t="str">
        <f t="shared" si="413"/>
        <v/>
      </c>
      <c r="BM402" s="86" t="str">
        <f t="shared" si="374"/>
        <v/>
      </c>
      <c r="BN402" s="86" t="str">
        <f t="shared" si="375"/>
        <v/>
      </c>
      <c r="BO402" s="36" t="str">
        <f t="shared" si="376"/>
        <v/>
      </c>
      <c r="BP402" s="79" t="str">
        <f t="shared" si="377"/>
        <v/>
      </c>
      <c r="BQ402" s="57" t="s">
        <v>0</v>
      </c>
      <c r="BR402" s="95" t="str">
        <f t="shared" si="378"/>
        <v/>
      </c>
      <c r="BS402" s="57" t="s">
        <v>0</v>
      </c>
      <c r="BT402" s="23" t="str">
        <f>IF(OR(BB402&lt;&gt;"NEMA",BR402&lt;&gt;""),"","SELECT '"&amp;BA402&amp;"',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2" s="57" t="s">
        <v>0</v>
      </c>
      <c r="BV402" s="172"/>
      <c r="BW402" s="172"/>
      <c r="BX402" s="172"/>
      <c r="BY402" s="57" t="s">
        <v>0</v>
      </c>
      <c r="BZ402" s="62" t="str">
        <f t="shared" si="379"/>
        <v/>
      </c>
      <c r="CA402" s="63" t="str">
        <f t="shared" si="414"/>
        <v/>
      </c>
      <c r="CB402" s="57" t="s">
        <v>0</v>
      </c>
      <c r="CC402" s="62" t="str">
        <f t="shared" si="380"/>
        <v/>
      </c>
      <c r="CD402" s="63" t="str">
        <f t="shared" si="415"/>
        <v/>
      </c>
      <c r="CE402" s="57" t="s">
        <v>0</v>
      </c>
      <c r="CF402" s="62" t="str">
        <f t="shared" si="381"/>
        <v/>
      </c>
      <c r="CG402" s="63" t="str">
        <f t="shared" si="416"/>
        <v/>
      </c>
      <c r="CH402" s="57" t="s">
        <v>0</v>
      </c>
      <c r="CI402" s="68" t="str">
        <f t="shared" si="417"/>
        <v/>
      </c>
      <c r="CJ402" s="86" t="str" cm="1">
        <f t="array" ref="CJ402">IF(CI402="","",INDEX(imePrezime_id,CI402,0))</f>
        <v/>
      </c>
      <c r="CK402" s="63" t="str">
        <f t="shared" si="382"/>
        <v/>
      </c>
      <c r="CL402" s="57" t="s">
        <v>0</v>
      </c>
      <c r="CM402" s="23" t="str">
        <f t="shared" si="383"/>
        <v/>
      </c>
      <c r="CN402" s="57" t="s">
        <v>0</v>
      </c>
      <c r="CO402" s="149"/>
      <c r="CP402" s="57" t="s">
        <v>0</v>
      </c>
      <c r="CQ402" s="62" t="str">
        <f t="shared" si="384"/>
        <v/>
      </c>
      <c r="CR402" s="86" t="str">
        <f>IF(CO402="","",MAX(CR$11:CR401)+1)</f>
        <v/>
      </c>
      <c r="CS402" s="63" t="str">
        <f t="shared" si="385"/>
        <v/>
      </c>
      <c r="CT402" s="57" t="s">
        <v>0</v>
      </c>
      <c r="CU402" s="23" t="str">
        <f t="shared" si="418"/>
        <v/>
      </c>
      <c r="CV402" s="57" t="s">
        <v>0</v>
      </c>
      <c r="CW402" s="72" t="str">
        <f>IF(AND(CG402="NEMA",CK402=""),MAX(CW$11:CW401)+1,"")</f>
        <v/>
      </c>
      <c r="CX402" t="s">
        <v>0</v>
      </c>
      <c r="CY402" s="152" t="str">
        <f t="shared" si="386"/>
        <v/>
      </c>
      <c r="CZ402" t="s">
        <v>0</v>
      </c>
      <c r="DA402" s="62" t="str">
        <f t="shared" si="387"/>
        <v/>
      </c>
      <c r="DB402" s="79" t="str">
        <f t="shared" si="388"/>
        <v/>
      </c>
      <c r="DC402" t="s">
        <v>0</v>
      </c>
      <c r="DD402" s="23" t="str">
        <f t="shared" si="419"/>
        <v/>
      </c>
      <c r="DE402" s="57" t="s">
        <v>0</v>
      </c>
      <c r="DF402" s="95" t="str">
        <f t="shared" si="389"/>
        <v/>
      </c>
      <c r="DG402" s="57" t="s">
        <v>0</v>
      </c>
      <c r="DH402" s="68" t="str">
        <f>IF(BZ402="","",MAX(DH$11:DH401)+1)</f>
        <v/>
      </c>
      <c r="DI402" s="86" t="str">
        <f t="shared" si="390"/>
        <v/>
      </c>
      <c r="DJ402" s="86" t="str">
        <f t="shared" si="420"/>
        <v/>
      </c>
      <c r="DK402" s="86" t="str">
        <f t="shared" si="391"/>
        <v/>
      </c>
      <c r="DL402" s="86" t="str">
        <f t="shared" si="392"/>
        <v/>
      </c>
      <c r="DM402" s="86" t="str">
        <f t="shared" si="393"/>
        <v/>
      </c>
      <c r="DN402" s="86" t="str">
        <f t="shared" si="421"/>
        <v/>
      </c>
      <c r="DO402" s="86"/>
      <c r="DP402" s="86"/>
      <c r="DQ402" s="86"/>
      <c r="DR402" s="63" t="e">
        <f>IF(#REF!="","",#REF!)</f>
        <v>#REF!</v>
      </c>
      <c r="DS402" s="57" t="s">
        <v>0</v>
      </c>
    </row>
    <row r="403" spans="1:123" x14ac:dyDescent="0.25">
      <c r="A403" t="s">
        <v>0</v>
      </c>
      <c r="B403" s="62" t="str">
        <f>IF(csv!E394="","",csv!S394)</f>
        <v/>
      </c>
      <c r="C403" s="36" t="s">
        <v>0</v>
      </c>
      <c r="D403" s="36" t="str">
        <f>IF(csv!E394="","",csv!E394)</f>
        <v/>
      </c>
      <c r="E403" s="36" t="str">
        <f>IF(csv!D394="","",csv!D394)</f>
        <v/>
      </c>
      <c r="F403" s="36" t="s">
        <v>0</v>
      </c>
      <c r="G403" s="86" t="str">
        <f>IF(csv!L394="","",csv!L394)</f>
        <v/>
      </c>
      <c r="H403" s="86" t="str">
        <f>IF(csv!M394="","",csv!M394)</f>
        <v/>
      </c>
      <c r="I403" s="36" t="s">
        <v>0</v>
      </c>
      <c r="J403" s="36" t="str">
        <f>IF(csv!O394="","",csv!O394)</f>
        <v/>
      </c>
      <c r="K403" s="36" t="str">
        <f>IF(csv!P394="","",csv!P394)</f>
        <v/>
      </c>
      <c r="L403" s="36" t="s">
        <v>0</v>
      </c>
      <c r="M403" s="79" t="str">
        <f>IF(csv!Q394="","",csv!Q394)</f>
        <v/>
      </c>
      <c r="N403" s="57" t="s">
        <v>0</v>
      </c>
      <c r="O403" s="62" t="str">
        <f>IF(csv!E394="","",csv!S394)</f>
        <v/>
      </c>
      <c r="P403" s="86" t="str">
        <f>IF(O403="","",IF(COUNTIF(O$11:O402,O403)=0,P402+1,P402))</f>
        <v/>
      </c>
      <c r="Q403" s="102" t="str">
        <f t="shared" si="368"/>
        <v/>
      </c>
      <c r="R403" s="103" t="str" cm="1">
        <f t="array" ref="R403">IF(S403="","",INDEX(natjecanjeStaze_naziv,MATCH(S403,natjecanjeStaze_stazaId,0)))</f>
        <v/>
      </c>
      <c r="S403" s="63" t="str">
        <f t="shared" si="369"/>
        <v/>
      </c>
      <c r="T403" s="57" t="s">
        <v>0</v>
      </c>
      <c r="U403" s="191" t="str">
        <f t="shared" si="370"/>
        <v/>
      </c>
      <c r="V403" s="57" t="s">
        <v>0</v>
      </c>
      <c r="W403" s="62" t="str">
        <f t="shared" si="394"/>
        <v/>
      </c>
      <c r="X403" s="86" t="str">
        <f t="shared" si="371"/>
        <v/>
      </c>
      <c r="Y403" s="36" t="str">
        <f t="shared" si="395"/>
        <v/>
      </c>
      <c r="Z403" s="79" t="str">
        <f>IF(Y403="","",MAX(Z$11:Z402)+1)</f>
        <v/>
      </c>
      <c r="AA403" s="57" t="s">
        <v>0</v>
      </c>
      <c r="AB403" s="149"/>
      <c r="AC403" s="57" t="s">
        <v>0</v>
      </c>
      <c r="AD403" s="23" t="str">
        <f t="shared" si="396"/>
        <v/>
      </c>
      <c r="AE403" s="57" t="s">
        <v>0</v>
      </c>
      <c r="AF403" s="191" t="str">
        <f t="shared" si="397"/>
        <v/>
      </c>
      <c r="AG403" s="57" t="s">
        <v>0</v>
      </c>
      <c r="AH403" s="62" t="str">
        <f t="shared" si="398"/>
        <v/>
      </c>
      <c r="AI403" s="36" t="str">
        <f t="shared" si="399"/>
        <v/>
      </c>
      <c r="AJ403" s="86" t="str">
        <f t="shared" si="372"/>
        <v/>
      </c>
      <c r="AK403" s="36" t="str" cm="1">
        <f t="array" ref="AK403">IF(AJ403="",""&amp;AI403,IF(AJ403="NEMA",AI403,INDEX(klub_naziv,MATCH(INDEX(klubAlias_klubId,AJ403),klub_id,0))))</f>
        <v/>
      </c>
      <c r="AL403" s="36" t="str" cm="1">
        <f t="array" ref="AL403">IFERROR(INDEX(registarNatjecatelji,CG403,4),"")</f>
        <v/>
      </c>
      <c r="AM403" s="105" t="str">
        <f t="shared" si="400"/>
        <v/>
      </c>
      <c r="AN403" s="79" t="str">
        <f t="shared" si="401"/>
        <v/>
      </c>
      <c r="AO403" s="57" t="s">
        <v>0</v>
      </c>
      <c r="AP403" s="95" t="str">
        <f>IF(AJ403&lt;&gt;"NEMA","",IF(IFERROR(MATCH(AI403,AI$11:AI402,0),0)&lt;&gt;0,"",AI403))</f>
        <v/>
      </c>
      <c r="AQ403" s="57" t="s">
        <v>0</v>
      </c>
      <c r="AR403" s="149"/>
      <c r="AS403" s="57" t="s">
        <v>0</v>
      </c>
      <c r="AT403" s="62" t="str">
        <f t="shared" si="402"/>
        <v/>
      </c>
      <c r="AU403" s="36" t="str">
        <f>IF(AT403="","",MAX(AU$11:AU402)+1)</f>
        <v/>
      </c>
      <c r="AV403" s="36" t="str">
        <f t="shared" si="403"/>
        <v/>
      </c>
      <c r="AW403" s="36" t="str">
        <f t="shared" si="404"/>
        <v/>
      </c>
      <c r="AX403" s="36" t="str">
        <f>IF(AR403="","",MAX(AX$11:AX402)+1)</f>
        <v/>
      </c>
      <c r="AY403" s="103" t="str">
        <f t="shared" si="405"/>
        <v/>
      </c>
      <c r="AZ403" s="79" t="str">
        <f t="shared" si="406"/>
        <v/>
      </c>
      <c r="BA403" s="57" t="s">
        <v>0</v>
      </c>
      <c r="BB403" s="23" t="str">
        <f t="shared" si="407"/>
        <v/>
      </c>
      <c r="BC403" s="57" t="s">
        <v>0</v>
      </c>
      <c r="BD403" s="191" t="str">
        <f t="shared" si="408"/>
        <v/>
      </c>
      <c r="BE403" s="57" t="s">
        <v>0</v>
      </c>
      <c r="BF403" s="68" t="str">
        <f t="shared" si="409"/>
        <v/>
      </c>
      <c r="BG403" s="102" t="str">
        <f t="shared" si="410"/>
        <v/>
      </c>
      <c r="BH403" s="238" t="str">
        <f t="shared" si="411"/>
        <v/>
      </c>
      <c r="BI403" s="239" t="str">
        <f t="shared" si="373"/>
        <v/>
      </c>
      <c r="BJ403" s="57" t="s">
        <v>0</v>
      </c>
      <c r="BK403" s="62" t="str">
        <f t="shared" si="412"/>
        <v/>
      </c>
      <c r="BL403" s="36" t="str">
        <f t="shared" si="413"/>
        <v/>
      </c>
      <c r="BM403" s="86" t="str">
        <f t="shared" si="374"/>
        <v/>
      </c>
      <c r="BN403" s="86" t="str">
        <f t="shared" si="375"/>
        <v/>
      </c>
      <c r="BO403" s="36" t="str">
        <f t="shared" si="376"/>
        <v/>
      </c>
      <c r="BP403" s="79" t="str">
        <f t="shared" si="377"/>
        <v/>
      </c>
      <c r="BQ403" s="57" t="s">
        <v>0</v>
      </c>
      <c r="BR403" s="95" t="str">
        <f t="shared" si="378"/>
        <v/>
      </c>
      <c r="BS403" s="57" t="s">
        <v>0</v>
      </c>
      <c r="BT403" s="23" t="str">
        <f>IF(OR(BB403&lt;&gt;"NEMA",BR403&lt;&gt;""),"","SELECT '"&amp;BA403&amp;"',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3" s="57" t="s">
        <v>0</v>
      </c>
      <c r="BV403" s="172"/>
      <c r="BW403" s="172"/>
      <c r="BX403" s="172"/>
      <c r="BY403" s="57" t="s">
        <v>0</v>
      </c>
      <c r="BZ403" s="62" t="str">
        <f t="shared" si="379"/>
        <v/>
      </c>
      <c r="CA403" s="63" t="str">
        <f t="shared" si="414"/>
        <v/>
      </c>
      <c r="CB403" s="57" t="s">
        <v>0</v>
      </c>
      <c r="CC403" s="62" t="str">
        <f t="shared" si="380"/>
        <v/>
      </c>
      <c r="CD403" s="63" t="str">
        <f t="shared" si="415"/>
        <v/>
      </c>
      <c r="CE403" s="57" t="s">
        <v>0</v>
      </c>
      <c r="CF403" s="62" t="str">
        <f t="shared" si="381"/>
        <v/>
      </c>
      <c r="CG403" s="63" t="str">
        <f t="shared" si="416"/>
        <v/>
      </c>
      <c r="CH403" s="57" t="s">
        <v>0</v>
      </c>
      <c r="CI403" s="68" t="str">
        <f t="shared" si="417"/>
        <v/>
      </c>
      <c r="CJ403" s="86" t="str" cm="1">
        <f t="array" ref="CJ403">IF(CI403="","",INDEX(imePrezime_id,CI403,0))</f>
        <v/>
      </c>
      <c r="CK403" s="63" t="str">
        <f t="shared" si="382"/>
        <v/>
      </c>
      <c r="CL403" s="57" t="s">
        <v>0</v>
      </c>
      <c r="CM403" s="23" t="str">
        <f t="shared" si="383"/>
        <v/>
      </c>
      <c r="CN403" s="57" t="s">
        <v>0</v>
      </c>
      <c r="CO403" s="149"/>
      <c r="CP403" s="57" t="s">
        <v>0</v>
      </c>
      <c r="CQ403" s="62" t="str">
        <f t="shared" si="384"/>
        <v/>
      </c>
      <c r="CR403" s="86" t="str">
        <f>IF(CO403="","",MAX(CR$11:CR402)+1)</f>
        <v/>
      </c>
      <c r="CS403" s="63" t="str">
        <f t="shared" si="385"/>
        <v/>
      </c>
      <c r="CT403" s="57" t="s">
        <v>0</v>
      </c>
      <c r="CU403" s="23" t="str">
        <f t="shared" si="418"/>
        <v/>
      </c>
      <c r="CV403" s="57" t="s">
        <v>0</v>
      </c>
      <c r="CW403" s="72" t="str">
        <f>IF(AND(CG403="NEMA",CK403=""),MAX(CW$11:CW402)+1,"")</f>
        <v/>
      </c>
      <c r="CX403" t="s">
        <v>0</v>
      </c>
      <c r="CY403" s="152" t="str">
        <f t="shared" si="386"/>
        <v/>
      </c>
      <c r="CZ403" t="s">
        <v>0</v>
      </c>
      <c r="DA403" s="62" t="str">
        <f t="shared" si="387"/>
        <v/>
      </c>
      <c r="DB403" s="79" t="str">
        <f t="shared" si="388"/>
        <v/>
      </c>
      <c r="DC403" t="s">
        <v>0</v>
      </c>
      <c r="DD403" s="23" t="str">
        <f t="shared" si="419"/>
        <v/>
      </c>
      <c r="DE403" s="57" t="s">
        <v>0</v>
      </c>
      <c r="DF403" s="95" t="str">
        <f t="shared" si="389"/>
        <v/>
      </c>
      <c r="DG403" s="57" t="s">
        <v>0</v>
      </c>
      <c r="DH403" s="68" t="str">
        <f>IF(BZ403="","",MAX(DH$11:DH402)+1)</f>
        <v/>
      </c>
      <c r="DI403" s="86" t="str">
        <f t="shared" si="390"/>
        <v/>
      </c>
      <c r="DJ403" s="86" t="str">
        <f t="shared" si="420"/>
        <v/>
      </c>
      <c r="DK403" s="86" t="str">
        <f t="shared" si="391"/>
        <v/>
      </c>
      <c r="DL403" s="86" t="str">
        <f t="shared" si="392"/>
        <v/>
      </c>
      <c r="DM403" s="86" t="str">
        <f t="shared" si="393"/>
        <v/>
      </c>
      <c r="DN403" s="86" t="str">
        <f t="shared" si="421"/>
        <v/>
      </c>
      <c r="DO403" s="86"/>
      <c r="DP403" s="86"/>
      <c r="DQ403" s="86"/>
      <c r="DR403" s="63" t="e">
        <f>IF(#REF!="","",#REF!)</f>
        <v>#REF!</v>
      </c>
      <c r="DS403" s="57" t="s">
        <v>0</v>
      </c>
    </row>
    <row r="404" spans="1:123" x14ac:dyDescent="0.25">
      <c r="A404" t="s">
        <v>0</v>
      </c>
      <c r="B404" s="62" t="str">
        <f>IF(csv!E395="","",csv!S395)</f>
        <v/>
      </c>
      <c r="C404" s="36" t="s">
        <v>0</v>
      </c>
      <c r="D404" s="36" t="str">
        <f>IF(csv!E395="","",csv!E395)</f>
        <v/>
      </c>
      <c r="E404" s="36" t="str">
        <f>IF(csv!D395="","",csv!D395)</f>
        <v/>
      </c>
      <c r="F404" s="36" t="s">
        <v>0</v>
      </c>
      <c r="G404" s="86" t="str">
        <f>IF(csv!L395="","",csv!L395)</f>
        <v/>
      </c>
      <c r="H404" s="86" t="str">
        <f>IF(csv!M395="","",csv!M395)</f>
        <v/>
      </c>
      <c r="I404" s="36" t="s">
        <v>0</v>
      </c>
      <c r="J404" s="36" t="str">
        <f>IF(csv!O395="","",csv!O395)</f>
        <v/>
      </c>
      <c r="K404" s="36" t="str">
        <f>IF(csv!P395="","",csv!P395)</f>
        <v/>
      </c>
      <c r="L404" s="36" t="s">
        <v>0</v>
      </c>
      <c r="M404" s="79" t="str">
        <f>IF(csv!Q395="","",csv!Q395)</f>
        <v/>
      </c>
      <c r="N404" s="57" t="s">
        <v>0</v>
      </c>
      <c r="O404" s="62" t="str">
        <f>IF(csv!E395="","",csv!S395)</f>
        <v/>
      </c>
      <c r="P404" s="86" t="str">
        <f>IF(O404="","",IF(COUNTIF(O$11:O403,O404)=0,P403+1,P403))</f>
        <v/>
      </c>
      <c r="Q404" s="102" t="str">
        <f t="shared" si="368"/>
        <v/>
      </c>
      <c r="R404" s="103" t="str" cm="1">
        <f t="array" ref="R404">IF(S404="","",INDEX(natjecanjeStaze_naziv,MATCH(S404,natjecanjeStaze_stazaId,0)))</f>
        <v/>
      </c>
      <c r="S404" s="63" t="str">
        <f t="shared" si="369"/>
        <v/>
      </c>
      <c r="T404" s="57" t="s">
        <v>0</v>
      </c>
      <c r="U404" s="191" t="str">
        <f t="shared" si="370"/>
        <v/>
      </c>
      <c r="V404" s="57" t="s">
        <v>0</v>
      </c>
      <c r="W404" s="62" t="str">
        <f t="shared" si="394"/>
        <v/>
      </c>
      <c r="X404" s="86" t="str">
        <f t="shared" si="371"/>
        <v/>
      </c>
      <c r="Y404" s="36" t="str">
        <f t="shared" si="395"/>
        <v/>
      </c>
      <c r="Z404" s="79" t="str">
        <f>IF(Y404="","",MAX(Z$11:Z403)+1)</f>
        <v/>
      </c>
      <c r="AA404" s="57" t="s">
        <v>0</v>
      </c>
      <c r="AB404" s="149"/>
      <c r="AC404" s="57" t="s">
        <v>0</v>
      </c>
      <c r="AD404" s="23" t="str">
        <f t="shared" si="396"/>
        <v/>
      </c>
      <c r="AE404" s="57" t="s">
        <v>0</v>
      </c>
      <c r="AF404" s="191" t="str">
        <f t="shared" si="397"/>
        <v/>
      </c>
      <c r="AG404" s="57" t="s">
        <v>0</v>
      </c>
      <c r="AH404" s="62" t="str">
        <f t="shared" si="398"/>
        <v/>
      </c>
      <c r="AI404" s="36" t="str">
        <f t="shared" si="399"/>
        <v/>
      </c>
      <c r="AJ404" s="86" t="str">
        <f t="shared" si="372"/>
        <v/>
      </c>
      <c r="AK404" s="36" t="str" cm="1">
        <f t="array" ref="AK404">IF(AJ404="",""&amp;AI404,IF(AJ404="NEMA",AI404,INDEX(klub_naziv,MATCH(INDEX(klubAlias_klubId,AJ404),klub_id,0))))</f>
        <v/>
      </c>
      <c r="AL404" s="36" t="str" cm="1">
        <f t="array" ref="AL404">IFERROR(INDEX(registarNatjecatelji,CG404,4),"")</f>
        <v/>
      </c>
      <c r="AM404" s="105" t="str">
        <f t="shared" si="400"/>
        <v/>
      </c>
      <c r="AN404" s="79" t="str">
        <f t="shared" si="401"/>
        <v/>
      </c>
      <c r="AO404" s="57" t="s">
        <v>0</v>
      </c>
      <c r="AP404" s="95" t="str">
        <f>IF(AJ404&lt;&gt;"NEMA","",IF(IFERROR(MATCH(AI404,AI$11:AI403,0),0)&lt;&gt;0,"",AI404))</f>
        <v/>
      </c>
      <c r="AQ404" s="57" t="s">
        <v>0</v>
      </c>
      <c r="AR404" s="149"/>
      <c r="AS404" s="57" t="s">
        <v>0</v>
      </c>
      <c r="AT404" s="62" t="str">
        <f t="shared" si="402"/>
        <v/>
      </c>
      <c r="AU404" s="36" t="str">
        <f>IF(AT404="","",MAX(AU$11:AU403)+1)</f>
        <v/>
      </c>
      <c r="AV404" s="36" t="str">
        <f t="shared" si="403"/>
        <v/>
      </c>
      <c r="AW404" s="36" t="str">
        <f t="shared" si="404"/>
        <v/>
      </c>
      <c r="AX404" s="36" t="str">
        <f>IF(AR404="","",MAX(AX$11:AX403)+1)</f>
        <v/>
      </c>
      <c r="AY404" s="103" t="str">
        <f t="shared" si="405"/>
        <v/>
      </c>
      <c r="AZ404" s="79" t="str">
        <f t="shared" si="406"/>
        <v/>
      </c>
      <c r="BA404" s="57" t="s">
        <v>0</v>
      </c>
      <c r="BB404" s="23" t="str">
        <f t="shared" si="407"/>
        <v/>
      </c>
      <c r="BC404" s="57" t="s">
        <v>0</v>
      </c>
      <c r="BD404" s="191" t="str">
        <f t="shared" si="408"/>
        <v/>
      </c>
      <c r="BE404" s="57" t="s">
        <v>0</v>
      </c>
      <c r="BF404" s="68" t="str">
        <f t="shared" si="409"/>
        <v/>
      </c>
      <c r="BG404" s="102" t="str">
        <f t="shared" si="410"/>
        <v/>
      </c>
      <c r="BH404" s="238" t="str">
        <f t="shared" si="411"/>
        <v/>
      </c>
      <c r="BI404" s="239" t="str">
        <f t="shared" si="373"/>
        <v/>
      </c>
      <c r="BJ404" s="57" t="s">
        <v>0</v>
      </c>
      <c r="BK404" s="62" t="str">
        <f t="shared" si="412"/>
        <v/>
      </c>
      <c r="BL404" s="36" t="str">
        <f t="shared" si="413"/>
        <v/>
      </c>
      <c r="BM404" s="86" t="str">
        <f t="shared" si="374"/>
        <v/>
      </c>
      <c r="BN404" s="86" t="str">
        <f t="shared" si="375"/>
        <v/>
      </c>
      <c r="BO404" s="36" t="str">
        <f t="shared" si="376"/>
        <v/>
      </c>
      <c r="BP404" s="79" t="str">
        <f t="shared" si="377"/>
        <v/>
      </c>
      <c r="BQ404" s="57" t="s">
        <v>0</v>
      </c>
      <c r="BR404" s="95" t="str">
        <f t="shared" si="378"/>
        <v/>
      </c>
      <c r="BS404" s="57" t="s">
        <v>0</v>
      </c>
      <c r="BT404" s="23" t="str">
        <f>IF(OR(BB404&lt;&gt;"NEMA",BR404&lt;&gt;""),"","SELECT '"&amp;BA404&amp;"',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4" s="57" t="s">
        <v>0</v>
      </c>
      <c r="BV404" s="172"/>
      <c r="BW404" s="172"/>
      <c r="BX404" s="172"/>
      <c r="BY404" s="57" t="s">
        <v>0</v>
      </c>
      <c r="BZ404" s="62" t="str">
        <f t="shared" si="379"/>
        <v/>
      </c>
      <c r="CA404" s="63" t="str">
        <f t="shared" si="414"/>
        <v/>
      </c>
      <c r="CB404" s="57" t="s">
        <v>0</v>
      </c>
      <c r="CC404" s="62" t="str">
        <f t="shared" si="380"/>
        <v/>
      </c>
      <c r="CD404" s="63" t="str">
        <f t="shared" si="415"/>
        <v/>
      </c>
      <c r="CE404" s="57" t="s">
        <v>0</v>
      </c>
      <c r="CF404" s="62" t="str">
        <f t="shared" si="381"/>
        <v/>
      </c>
      <c r="CG404" s="63" t="str">
        <f t="shared" si="416"/>
        <v/>
      </c>
      <c r="CH404" s="57" t="s">
        <v>0</v>
      </c>
      <c r="CI404" s="68" t="str">
        <f t="shared" si="417"/>
        <v/>
      </c>
      <c r="CJ404" s="86" t="str" cm="1">
        <f t="array" ref="CJ404">IF(CI404="","",INDEX(imePrezime_id,CI404,0))</f>
        <v/>
      </c>
      <c r="CK404" s="63" t="str">
        <f t="shared" si="382"/>
        <v/>
      </c>
      <c r="CL404" s="57" t="s">
        <v>0</v>
      </c>
      <c r="CM404" s="23" t="str">
        <f t="shared" si="383"/>
        <v/>
      </c>
      <c r="CN404" s="57" t="s">
        <v>0</v>
      </c>
      <c r="CO404" s="149"/>
      <c r="CP404" s="57" t="s">
        <v>0</v>
      </c>
      <c r="CQ404" s="62" t="str">
        <f t="shared" si="384"/>
        <v/>
      </c>
      <c r="CR404" s="86" t="str">
        <f>IF(CO404="","",MAX(CR$11:CR403)+1)</f>
        <v/>
      </c>
      <c r="CS404" s="63" t="str">
        <f t="shared" si="385"/>
        <v/>
      </c>
      <c r="CT404" s="57" t="s">
        <v>0</v>
      </c>
      <c r="CU404" s="23" t="str">
        <f t="shared" si="418"/>
        <v/>
      </c>
      <c r="CV404" s="57" t="s">
        <v>0</v>
      </c>
      <c r="CW404" s="72" t="str">
        <f>IF(AND(CG404="NEMA",CK404=""),MAX(CW$11:CW403)+1,"")</f>
        <v/>
      </c>
      <c r="CX404" t="s">
        <v>0</v>
      </c>
      <c r="CY404" s="152" t="str">
        <f t="shared" si="386"/>
        <v/>
      </c>
      <c r="CZ404" t="s">
        <v>0</v>
      </c>
      <c r="DA404" s="62" t="str">
        <f t="shared" si="387"/>
        <v/>
      </c>
      <c r="DB404" s="79" t="str">
        <f t="shared" si="388"/>
        <v/>
      </c>
      <c r="DC404" t="s">
        <v>0</v>
      </c>
      <c r="DD404" s="23" t="str">
        <f t="shared" si="419"/>
        <v/>
      </c>
      <c r="DE404" s="57" t="s">
        <v>0</v>
      </c>
      <c r="DF404" s="95" t="str">
        <f t="shared" si="389"/>
        <v/>
      </c>
      <c r="DG404" s="57" t="s">
        <v>0</v>
      </c>
      <c r="DH404" s="68" t="str">
        <f>IF(BZ404="","",MAX(DH$11:DH403)+1)</f>
        <v/>
      </c>
      <c r="DI404" s="86" t="str">
        <f t="shared" si="390"/>
        <v/>
      </c>
      <c r="DJ404" s="86" t="str">
        <f t="shared" si="420"/>
        <v/>
      </c>
      <c r="DK404" s="86" t="str">
        <f t="shared" si="391"/>
        <v/>
      </c>
      <c r="DL404" s="86" t="str">
        <f t="shared" si="392"/>
        <v/>
      </c>
      <c r="DM404" s="86" t="str">
        <f t="shared" si="393"/>
        <v/>
      </c>
      <c r="DN404" s="86" t="str">
        <f t="shared" si="421"/>
        <v/>
      </c>
      <c r="DO404" s="86"/>
      <c r="DP404" s="86"/>
      <c r="DQ404" s="86"/>
      <c r="DR404" s="63" t="e">
        <f>IF(#REF!="","",#REF!)</f>
        <v>#REF!</v>
      </c>
      <c r="DS404" s="57" t="s">
        <v>0</v>
      </c>
    </row>
    <row r="405" spans="1:123" x14ac:dyDescent="0.25">
      <c r="A405" t="s">
        <v>0</v>
      </c>
      <c r="B405" s="62" t="str">
        <f>IF(csv!E396="","",csv!S396)</f>
        <v/>
      </c>
      <c r="C405" s="36" t="s">
        <v>0</v>
      </c>
      <c r="D405" s="36" t="str">
        <f>IF(csv!E396="","",csv!E396)</f>
        <v/>
      </c>
      <c r="E405" s="36" t="str">
        <f>IF(csv!D396="","",csv!D396)</f>
        <v/>
      </c>
      <c r="F405" s="36" t="s">
        <v>0</v>
      </c>
      <c r="G405" s="86" t="str">
        <f>IF(csv!L396="","",csv!L396)</f>
        <v/>
      </c>
      <c r="H405" s="86" t="str">
        <f>IF(csv!M396="","",csv!M396)</f>
        <v/>
      </c>
      <c r="I405" s="36" t="s">
        <v>0</v>
      </c>
      <c r="J405" s="36" t="str">
        <f>IF(csv!O396="","",csv!O396)</f>
        <v/>
      </c>
      <c r="K405" s="36" t="str">
        <f>IF(csv!P396="","",csv!P396)</f>
        <v/>
      </c>
      <c r="L405" s="36" t="s">
        <v>0</v>
      </c>
      <c r="M405" s="79" t="str">
        <f>IF(csv!Q396="","",csv!Q396)</f>
        <v/>
      </c>
      <c r="N405" s="57" t="s">
        <v>0</v>
      </c>
      <c r="O405" s="62" t="str">
        <f>IF(csv!E396="","",csv!S396)</f>
        <v/>
      </c>
      <c r="P405" s="86" t="str">
        <f>IF(O405="","",IF(COUNTIF(O$11:O404,O405)=0,P404+1,P404))</f>
        <v/>
      </c>
      <c r="Q405" s="102" t="str">
        <f t="shared" si="368"/>
        <v/>
      </c>
      <c r="R405" s="103" t="str" cm="1">
        <f t="array" ref="R405">IF(S405="","",INDEX(natjecanjeStaze_naziv,MATCH(S405,natjecanjeStaze_stazaId,0)))</f>
        <v/>
      </c>
      <c r="S405" s="63" t="str">
        <f t="shared" si="369"/>
        <v/>
      </c>
      <c r="T405" s="57" t="s">
        <v>0</v>
      </c>
      <c r="U405" s="191" t="str">
        <f t="shared" si="370"/>
        <v/>
      </c>
      <c r="V405" s="57" t="s">
        <v>0</v>
      </c>
      <c r="W405" s="62" t="str">
        <f t="shared" si="394"/>
        <v/>
      </c>
      <c r="X405" s="86" t="str">
        <f t="shared" si="371"/>
        <v/>
      </c>
      <c r="Y405" s="36" t="str">
        <f t="shared" si="395"/>
        <v/>
      </c>
      <c r="Z405" s="79" t="str">
        <f>IF(Y405="","",MAX(Z$11:Z404)+1)</f>
        <v/>
      </c>
      <c r="AA405" s="57" t="s">
        <v>0</v>
      </c>
      <c r="AB405" s="149"/>
      <c r="AC405" s="57" t="s">
        <v>0</v>
      </c>
      <c r="AD405" s="23" t="str">
        <f t="shared" si="396"/>
        <v/>
      </c>
      <c r="AE405" s="57" t="s">
        <v>0</v>
      </c>
      <c r="AF405" s="191" t="str">
        <f t="shared" si="397"/>
        <v/>
      </c>
      <c r="AG405" s="57" t="s">
        <v>0</v>
      </c>
      <c r="AH405" s="62" t="str">
        <f t="shared" si="398"/>
        <v/>
      </c>
      <c r="AI405" s="36" t="str">
        <f t="shared" si="399"/>
        <v/>
      </c>
      <c r="AJ405" s="86" t="str">
        <f t="shared" si="372"/>
        <v/>
      </c>
      <c r="AK405" s="36" t="str" cm="1">
        <f t="array" ref="AK405">IF(AJ405="",""&amp;AI405,IF(AJ405="NEMA",AI405,INDEX(klub_naziv,MATCH(INDEX(klubAlias_klubId,AJ405),klub_id,0))))</f>
        <v/>
      </c>
      <c r="AL405" s="36" t="str" cm="1">
        <f t="array" ref="AL405">IFERROR(INDEX(registarNatjecatelji,CG405,4),"")</f>
        <v/>
      </c>
      <c r="AM405" s="105" t="str">
        <f t="shared" si="400"/>
        <v/>
      </c>
      <c r="AN405" s="79" t="str">
        <f t="shared" si="401"/>
        <v/>
      </c>
      <c r="AO405" s="57" t="s">
        <v>0</v>
      </c>
      <c r="AP405" s="95" t="str">
        <f>IF(AJ405&lt;&gt;"NEMA","",IF(IFERROR(MATCH(AI405,AI$11:AI404,0),0)&lt;&gt;0,"",AI405))</f>
        <v/>
      </c>
      <c r="AQ405" s="57" t="s">
        <v>0</v>
      </c>
      <c r="AR405" s="149"/>
      <c r="AS405" s="57" t="s">
        <v>0</v>
      </c>
      <c r="AT405" s="62" t="str">
        <f t="shared" si="402"/>
        <v/>
      </c>
      <c r="AU405" s="36" t="str">
        <f>IF(AT405="","",MAX(AU$11:AU404)+1)</f>
        <v/>
      </c>
      <c r="AV405" s="36" t="str">
        <f t="shared" si="403"/>
        <v/>
      </c>
      <c r="AW405" s="36" t="str">
        <f t="shared" si="404"/>
        <v/>
      </c>
      <c r="AX405" s="36" t="str">
        <f>IF(AR405="","",MAX(AX$11:AX404)+1)</f>
        <v/>
      </c>
      <c r="AY405" s="103" t="str">
        <f t="shared" si="405"/>
        <v/>
      </c>
      <c r="AZ405" s="79" t="str">
        <f t="shared" si="406"/>
        <v/>
      </c>
      <c r="BA405" s="57" t="s">
        <v>0</v>
      </c>
      <c r="BB405" s="23" t="str">
        <f t="shared" si="407"/>
        <v/>
      </c>
      <c r="BC405" s="57" t="s">
        <v>0</v>
      </c>
      <c r="BD405" s="191" t="str">
        <f t="shared" si="408"/>
        <v/>
      </c>
      <c r="BE405" s="57" t="s">
        <v>0</v>
      </c>
      <c r="BF405" s="68" t="str">
        <f t="shared" si="409"/>
        <v/>
      </c>
      <c r="BG405" s="102" t="str">
        <f t="shared" si="410"/>
        <v/>
      </c>
      <c r="BH405" s="238" t="str">
        <f t="shared" si="411"/>
        <v/>
      </c>
      <c r="BI405" s="239" t="str">
        <f t="shared" si="373"/>
        <v/>
      </c>
      <c r="BJ405" s="57" t="s">
        <v>0</v>
      </c>
      <c r="BK405" s="62" t="str">
        <f t="shared" si="412"/>
        <v/>
      </c>
      <c r="BL405" s="36" t="str">
        <f t="shared" si="413"/>
        <v/>
      </c>
      <c r="BM405" s="86" t="str">
        <f t="shared" si="374"/>
        <v/>
      </c>
      <c r="BN405" s="86" t="str">
        <f t="shared" si="375"/>
        <v/>
      </c>
      <c r="BO405" s="36" t="str">
        <f t="shared" si="376"/>
        <v/>
      </c>
      <c r="BP405" s="79" t="str">
        <f t="shared" si="377"/>
        <v/>
      </c>
      <c r="BQ405" s="57" t="s">
        <v>0</v>
      </c>
      <c r="BR405" s="95" t="str">
        <f t="shared" si="378"/>
        <v/>
      </c>
      <c r="BS405" s="57" t="s">
        <v>0</v>
      </c>
      <c r="BT405" s="23" t="str">
        <f>IF(OR(BB405&lt;&gt;"NEMA",BR405&lt;&gt;""),"","SELECT '"&amp;BA405&amp;"',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5" s="57" t="s">
        <v>0</v>
      </c>
      <c r="BV405" s="172"/>
      <c r="BW405" s="172"/>
      <c r="BX405" s="172"/>
      <c r="BY405" s="57" t="s">
        <v>0</v>
      </c>
      <c r="BZ405" s="62" t="str">
        <f t="shared" si="379"/>
        <v/>
      </c>
      <c r="CA405" s="63" t="str">
        <f t="shared" si="414"/>
        <v/>
      </c>
      <c r="CB405" s="57" t="s">
        <v>0</v>
      </c>
      <c r="CC405" s="62" t="str">
        <f t="shared" si="380"/>
        <v/>
      </c>
      <c r="CD405" s="63" t="str">
        <f t="shared" si="415"/>
        <v/>
      </c>
      <c r="CE405" s="57" t="s">
        <v>0</v>
      </c>
      <c r="CF405" s="62" t="str">
        <f t="shared" si="381"/>
        <v/>
      </c>
      <c r="CG405" s="63" t="str">
        <f t="shared" si="416"/>
        <v/>
      </c>
      <c r="CH405" s="57" t="s">
        <v>0</v>
      </c>
      <c r="CI405" s="68" t="str">
        <f t="shared" si="417"/>
        <v/>
      </c>
      <c r="CJ405" s="86" t="str" cm="1">
        <f t="array" ref="CJ405">IF(CI405="","",INDEX(imePrezime_id,CI405,0))</f>
        <v/>
      </c>
      <c r="CK405" s="63" t="str">
        <f t="shared" si="382"/>
        <v/>
      </c>
      <c r="CL405" s="57" t="s">
        <v>0</v>
      </c>
      <c r="CM405" s="23" t="str">
        <f t="shared" si="383"/>
        <v/>
      </c>
      <c r="CN405" s="57" t="s">
        <v>0</v>
      </c>
      <c r="CO405" s="149"/>
      <c r="CP405" s="57" t="s">
        <v>0</v>
      </c>
      <c r="CQ405" s="62" t="str">
        <f t="shared" si="384"/>
        <v/>
      </c>
      <c r="CR405" s="86" t="str">
        <f>IF(CO405="","",MAX(CR$11:CR404)+1)</f>
        <v/>
      </c>
      <c r="CS405" s="63" t="str">
        <f t="shared" si="385"/>
        <v/>
      </c>
      <c r="CT405" s="57" t="s">
        <v>0</v>
      </c>
      <c r="CU405" s="23" t="str">
        <f t="shared" si="418"/>
        <v/>
      </c>
      <c r="CV405" s="57" t="s">
        <v>0</v>
      </c>
      <c r="CW405" s="72" t="str">
        <f>IF(AND(CG405="NEMA",CK405=""),MAX(CW$11:CW404)+1,"")</f>
        <v/>
      </c>
      <c r="CX405" t="s">
        <v>0</v>
      </c>
      <c r="CY405" s="152" t="str">
        <f t="shared" si="386"/>
        <v/>
      </c>
      <c r="CZ405" t="s">
        <v>0</v>
      </c>
      <c r="DA405" s="62" t="str">
        <f t="shared" si="387"/>
        <v/>
      </c>
      <c r="DB405" s="79" t="str">
        <f t="shared" si="388"/>
        <v/>
      </c>
      <c r="DC405" t="s">
        <v>0</v>
      </c>
      <c r="DD405" s="23" t="str">
        <f t="shared" si="419"/>
        <v/>
      </c>
      <c r="DE405" s="57" t="s">
        <v>0</v>
      </c>
      <c r="DF405" s="95" t="str">
        <f t="shared" si="389"/>
        <v/>
      </c>
      <c r="DG405" s="57" t="s">
        <v>0</v>
      </c>
      <c r="DH405" s="68" t="str">
        <f>IF(BZ405="","",MAX(DH$11:DH404)+1)</f>
        <v/>
      </c>
      <c r="DI405" s="86" t="str">
        <f t="shared" si="390"/>
        <v/>
      </c>
      <c r="DJ405" s="86" t="str">
        <f t="shared" si="420"/>
        <v/>
      </c>
      <c r="DK405" s="86" t="str">
        <f t="shared" si="391"/>
        <v/>
      </c>
      <c r="DL405" s="86" t="str">
        <f t="shared" si="392"/>
        <v/>
      </c>
      <c r="DM405" s="86" t="str">
        <f t="shared" si="393"/>
        <v/>
      </c>
      <c r="DN405" s="86" t="str">
        <f t="shared" si="421"/>
        <v/>
      </c>
      <c r="DO405" s="86"/>
      <c r="DP405" s="86"/>
      <c r="DQ405" s="86"/>
      <c r="DR405" s="63" t="e">
        <f>IF(#REF!="","",#REF!)</f>
        <v>#REF!</v>
      </c>
      <c r="DS405" s="57" t="s">
        <v>0</v>
      </c>
    </row>
    <row r="406" spans="1:123" x14ac:dyDescent="0.25">
      <c r="A406" t="s">
        <v>0</v>
      </c>
      <c r="B406" s="62" t="str">
        <f>IF(csv!E397="","",csv!S397)</f>
        <v/>
      </c>
      <c r="C406" s="36" t="s">
        <v>0</v>
      </c>
      <c r="D406" s="36" t="str">
        <f>IF(csv!E397="","",csv!E397)</f>
        <v/>
      </c>
      <c r="E406" s="36" t="str">
        <f>IF(csv!D397="","",csv!D397)</f>
        <v/>
      </c>
      <c r="F406" s="36" t="s">
        <v>0</v>
      </c>
      <c r="G406" s="86" t="str">
        <f>IF(csv!L397="","",csv!L397)</f>
        <v/>
      </c>
      <c r="H406" s="86" t="str">
        <f>IF(csv!M397="","",csv!M397)</f>
        <v/>
      </c>
      <c r="I406" s="36" t="s">
        <v>0</v>
      </c>
      <c r="J406" s="36" t="str">
        <f>IF(csv!O397="","",csv!O397)</f>
        <v/>
      </c>
      <c r="K406" s="36" t="str">
        <f>IF(csv!P397="","",csv!P397)</f>
        <v/>
      </c>
      <c r="L406" s="36" t="s">
        <v>0</v>
      </c>
      <c r="M406" s="79" t="str">
        <f>IF(csv!Q397="","",csv!Q397)</f>
        <v/>
      </c>
      <c r="N406" s="57" t="s">
        <v>0</v>
      </c>
      <c r="O406" s="62" t="str">
        <f>IF(csv!E397="","",csv!S397)</f>
        <v/>
      </c>
      <c r="P406" s="86" t="str">
        <f>IF(O406="","",IF(COUNTIF(O$11:O405,O406)=0,P405+1,P405))</f>
        <v/>
      </c>
      <c r="Q406" s="102" t="str">
        <f t="shared" si="368"/>
        <v/>
      </c>
      <c r="R406" s="103" t="str" cm="1">
        <f t="array" ref="R406">IF(S406="","",INDEX(natjecanjeStaze_naziv,MATCH(S406,natjecanjeStaze_stazaId,0)))</f>
        <v/>
      </c>
      <c r="S406" s="63" t="str">
        <f t="shared" si="369"/>
        <v/>
      </c>
      <c r="T406" s="57" t="s">
        <v>0</v>
      </c>
      <c r="U406" s="191" t="str">
        <f t="shared" si="370"/>
        <v/>
      </c>
      <c r="V406" s="57" t="s">
        <v>0</v>
      </c>
      <c r="W406" s="62" t="str">
        <f t="shared" si="394"/>
        <v/>
      </c>
      <c r="X406" s="86" t="str">
        <f t="shared" si="371"/>
        <v/>
      </c>
      <c r="Y406" s="36" t="str">
        <f t="shared" si="395"/>
        <v/>
      </c>
      <c r="Z406" s="79" t="str">
        <f>IF(Y406="","",MAX(Z$11:Z405)+1)</f>
        <v/>
      </c>
      <c r="AA406" s="57" t="s">
        <v>0</v>
      </c>
      <c r="AB406" s="149"/>
      <c r="AC406" s="57" t="s">
        <v>0</v>
      </c>
      <c r="AD406" s="23" t="str">
        <f t="shared" si="396"/>
        <v/>
      </c>
      <c r="AE406" s="57" t="s">
        <v>0</v>
      </c>
      <c r="AF406" s="191" t="str">
        <f t="shared" si="397"/>
        <v/>
      </c>
      <c r="AG406" s="57" t="s">
        <v>0</v>
      </c>
      <c r="AH406" s="62" t="str">
        <f t="shared" si="398"/>
        <v/>
      </c>
      <c r="AI406" s="36" t="str">
        <f t="shared" si="399"/>
        <v/>
      </c>
      <c r="AJ406" s="86" t="str">
        <f t="shared" si="372"/>
        <v/>
      </c>
      <c r="AK406" s="36" t="str" cm="1">
        <f t="array" ref="AK406">IF(AJ406="",""&amp;AI406,IF(AJ406="NEMA",AI406,INDEX(klub_naziv,MATCH(INDEX(klubAlias_klubId,AJ406),klub_id,0))))</f>
        <v/>
      </c>
      <c r="AL406" s="36" t="str" cm="1">
        <f t="array" ref="AL406">IFERROR(INDEX(registarNatjecatelji,CG406,4),"")</f>
        <v/>
      </c>
      <c r="AM406" s="105" t="str">
        <f t="shared" si="400"/>
        <v/>
      </c>
      <c r="AN406" s="79" t="str">
        <f t="shared" si="401"/>
        <v/>
      </c>
      <c r="AO406" s="57" t="s">
        <v>0</v>
      </c>
      <c r="AP406" s="95" t="str">
        <f>IF(AJ406&lt;&gt;"NEMA","",IF(IFERROR(MATCH(AI406,AI$11:AI405,0),0)&lt;&gt;0,"",AI406))</f>
        <v/>
      </c>
      <c r="AQ406" s="57" t="s">
        <v>0</v>
      </c>
      <c r="AR406" s="149"/>
      <c r="AS406" s="57" t="s">
        <v>0</v>
      </c>
      <c r="AT406" s="62" t="str">
        <f t="shared" si="402"/>
        <v/>
      </c>
      <c r="AU406" s="36" t="str">
        <f>IF(AT406="","",MAX(AU$11:AU405)+1)</f>
        <v/>
      </c>
      <c r="AV406" s="36" t="str">
        <f t="shared" si="403"/>
        <v/>
      </c>
      <c r="AW406" s="36" t="str">
        <f t="shared" si="404"/>
        <v/>
      </c>
      <c r="AX406" s="36" t="str">
        <f>IF(AR406="","",MAX(AX$11:AX405)+1)</f>
        <v/>
      </c>
      <c r="AY406" s="103" t="str">
        <f t="shared" si="405"/>
        <v/>
      </c>
      <c r="AZ406" s="79" t="str">
        <f t="shared" si="406"/>
        <v/>
      </c>
      <c r="BA406" s="57" t="s">
        <v>0</v>
      </c>
      <c r="BB406" s="23" t="str">
        <f t="shared" si="407"/>
        <v/>
      </c>
      <c r="BC406" s="57" t="s">
        <v>0</v>
      </c>
      <c r="BD406" s="191" t="str">
        <f t="shared" si="408"/>
        <v/>
      </c>
      <c r="BE406" s="57" t="s">
        <v>0</v>
      </c>
      <c r="BF406" s="68" t="str">
        <f t="shared" si="409"/>
        <v/>
      </c>
      <c r="BG406" s="102" t="str">
        <f t="shared" si="410"/>
        <v/>
      </c>
      <c r="BH406" s="238" t="str">
        <f t="shared" si="411"/>
        <v/>
      </c>
      <c r="BI406" s="239" t="str">
        <f t="shared" si="373"/>
        <v/>
      </c>
      <c r="BJ406" s="57" t="s">
        <v>0</v>
      </c>
      <c r="BK406" s="62" t="str">
        <f t="shared" si="412"/>
        <v/>
      </c>
      <c r="BL406" s="36" t="str">
        <f t="shared" si="413"/>
        <v/>
      </c>
      <c r="BM406" s="86" t="str">
        <f t="shared" si="374"/>
        <v/>
      </c>
      <c r="BN406" s="86" t="str">
        <f t="shared" si="375"/>
        <v/>
      </c>
      <c r="BO406" s="36" t="str">
        <f t="shared" si="376"/>
        <v/>
      </c>
      <c r="BP406" s="79" t="str">
        <f t="shared" si="377"/>
        <v/>
      </c>
      <c r="BQ406" s="57" t="s">
        <v>0</v>
      </c>
      <c r="BR406" s="95" t="str">
        <f t="shared" si="378"/>
        <v/>
      </c>
      <c r="BS406" s="57" t="s">
        <v>0</v>
      </c>
      <c r="BT406" s="23" t="str">
        <f>IF(OR(BB406&lt;&gt;"NEMA",BR406&lt;&gt;""),"","SELECT '"&amp;BA406&amp;"',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6" s="57" t="s">
        <v>0</v>
      </c>
      <c r="BV406" s="172"/>
      <c r="BW406" s="172"/>
      <c r="BX406" s="172"/>
      <c r="BY406" s="57" t="s">
        <v>0</v>
      </c>
      <c r="BZ406" s="62" t="str">
        <f t="shared" si="379"/>
        <v/>
      </c>
      <c r="CA406" s="63" t="str">
        <f t="shared" si="414"/>
        <v/>
      </c>
      <c r="CB406" s="57" t="s">
        <v>0</v>
      </c>
      <c r="CC406" s="62" t="str">
        <f t="shared" si="380"/>
        <v/>
      </c>
      <c r="CD406" s="63" t="str">
        <f t="shared" si="415"/>
        <v/>
      </c>
      <c r="CE406" s="57" t="s">
        <v>0</v>
      </c>
      <c r="CF406" s="62" t="str">
        <f t="shared" si="381"/>
        <v/>
      </c>
      <c r="CG406" s="63" t="str">
        <f t="shared" si="416"/>
        <v/>
      </c>
      <c r="CH406" s="57" t="s">
        <v>0</v>
      </c>
      <c r="CI406" s="68" t="str">
        <f t="shared" si="417"/>
        <v/>
      </c>
      <c r="CJ406" s="86" t="str" cm="1">
        <f t="array" ref="CJ406">IF(CI406="","",INDEX(imePrezime_id,CI406,0))</f>
        <v/>
      </c>
      <c r="CK406" s="63" t="str">
        <f t="shared" si="382"/>
        <v/>
      </c>
      <c r="CL406" s="57" t="s">
        <v>0</v>
      </c>
      <c r="CM406" s="23" t="str">
        <f t="shared" si="383"/>
        <v/>
      </c>
      <c r="CN406" s="57" t="s">
        <v>0</v>
      </c>
      <c r="CO406" s="149"/>
      <c r="CP406" s="57" t="s">
        <v>0</v>
      </c>
      <c r="CQ406" s="62" t="str">
        <f t="shared" si="384"/>
        <v/>
      </c>
      <c r="CR406" s="86" t="str">
        <f>IF(CO406="","",MAX(CR$11:CR405)+1)</f>
        <v/>
      </c>
      <c r="CS406" s="63" t="str">
        <f t="shared" si="385"/>
        <v/>
      </c>
      <c r="CT406" s="57" t="s">
        <v>0</v>
      </c>
      <c r="CU406" s="23" t="str">
        <f t="shared" si="418"/>
        <v/>
      </c>
      <c r="CV406" s="57" t="s">
        <v>0</v>
      </c>
      <c r="CW406" s="72" t="str">
        <f>IF(AND(CG406="NEMA",CK406=""),MAX(CW$11:CW405)+1,"")</f>
        <v/>
      </c>
      <c r="CX406" t="s">
        <v>0</v>
      </c>
      <c r="CY406" s="152" t="str">
        <f t="shared" si="386"/>
        <v/>
      </c>
      <c r="CZ406" t="s">
        <v>0</v>
      </c>
      <c r="DA406" s="62" t="str">
        <f t="shared" si="387"/>
        <v/>
      </c>
      <c r="DB406" s="79" t="str">
        <f t="shared" si="388"/>
        <v/>
      </c>
      <c r="DC406" t="s">
        <v>0</v>
      </c>
      <c r="DD406" s="23" t="str">
        <f t="shared" si="419"/>
        <v/>
      </c>
      <c r="DE406" s="57" t="s">
        <v>0</v>
      </c>
      <c r="DF406" s="95" t="str">
        <f t="shared" si="389"/>
        <v/>
      </c>
      <c r="DG406" s="57" t="s">
        <v>0</v>
      </c>
      <c r="DH406" s="68" t="str">
        <f>IF(BZ406="","",MAX(DH$11:DH405)+1)</f>
        <v/>
      </c>
      <c r="DI406" s="86" t="str">
        <f t="shared" si="390"/>
        <v/>
      </c>
      <c r="DJ406" s="86" t="str">
        <f t="shared" si="420"/>
        <v/>
      </c>
      <c r="DK406" s="86" t="str">
        <f t="shared" si="391"/>
        <v/>
      </c>
      <c r="DL406" s="86" t="str">
        <f t="shared" si="392"/>
        <v/>
      </c>
      <c r="DM406" s="86" t="str">
        <f t="shared" si="393"/>
        <v/>
      </c>
      <c r="DN406" s="86" t="str">
        <f t="shared" si="421"/>
        <v/>
      </c>
      <c r="DO406" s="86"/>
      <c r="DP406" s="86"/>
      <c r="DQ406" s="86"/>
      <c r="DR406" s="63" t="e">
        <f>IF(#REF!="","",#REF!)</f>
        <v>#REF!</v>
      </c>
      <c r="DS406" s="57" t="s">
        <v>0</v>
      </c>
    </row>
    <row r="407" spans="1:123" x14ac:dyDescent="0.25">
      <c r="A407" t="s">
        <v>0</v>
      </c>
      <c r="B407" s="62" t="str">
        <f>IF(csv!E398="","",csv!S398)</f>
        <v/>
      </c>
      <c r="C407" s="36" t="s">
        <v>0</v>
      </c>
      <c r="D407" s="36" t="str">
        <f>IF(csv!E398="","",csv!E398)</f>
        <v/>
      </c>
      <c r="E407" s="36" t="str">
        <f>IF(csv!D398="","",csv!D398)</f>
        <v/>
      </c>
      <c r="F407" s="36" t="s">
        <v>0</v>
      </c>
      <c r="G407" s="86" t="str">
        <f>IF(csv!L398="","",csv!L398)</f>
        <v/>
      </c>
      <c r="H407" s="86" t="str">
        <f>IF(csv!M398="","",csv!M398)</f>
        <v/>
      </c>
      <c r="I407" s="36" t="s">
        <v>0</v>
      </c>
      <c r="J407" s="36" t="str">
        <f>IF(csv!O398="","",csv!O398)</f>
        <v/>
      </c>
      <c r="K407" s="36" t="str">
        <f>IF(csv!P398="","",csv!P398)</f>
        <v/>
      </c>
      <c r="L407" s="36" t="s">
        <v>0</v>
      </c>
      <c r="M407" s="79" t="str">
        <f>IF(csv!Q398="","",csv!Q398)</f>
        <v/>
      </c>
      <c r="N407" s="57" t="s">
        <v>0</v>
      </c>
      <c r="O407" s="62" t="str">
        <f>IF(csv!E398="","",csv!S398)</f>
        <v/>
      </c>
      <c r="P407" s="86" t="str">
        <f>IF(O407="","",IF(COUNTIF(O$11:O406,O407)=0,P406+1,P406))</f>
        <v/>
      </c>
      <c r="Q407" s="102" t="str">
        <f t="shared" si="368"/>
        <v/>
      </c>
      <c r="R407" s="103" t="str" cm="1">
        <f t="array" ref="R407">IF(S407="","",INDEX(natjecanjeStaze_naziv,MATCH(S407,natjecanjeStaze_stazaId,0)))</f>
        <v/>
      </c>
      <c r="S407" s="63" t="str">
        <f t="shared" si="369"/>
        <v/>
      </c>
      <c r="T407" s="57" t="s">
        <v>0</v>
      </c>
      <c r="U407" s="191" t="str">
        <f t="shared" si="370"/>
        <v/>
      </c>
      <c r="V407" s="57" t="s">
        <v>0</v>
      </c>
      <c r="W407" s="62" t="str">
        <f t="shared" si="394"/>
        <v/>
      </c>
      <c r="X407" s="86" t="str">
        <f t="shared" si="371"/>
        <v/>
      </c>
      <c r="Y407" s="36" t="str">
        <f t="shared" si="395"/>
        <v/>
      </c>
      <c r="Z407" s="79" t="str">
        <f>IF(Y407="","",MAX(Z$11:Z406)+1)</f>
        <v/>
      </c>
      <c r="AA407" s="57" t="s">
        <v>0</v>
      </c>
      <c r="AB407" s="149"/>
      <c r="AC407" s="57" t="s">
        <v>0</v>
      </c>
      <c r="AD407" s="23" t="str">
        <f t="shared" si="396"/>
        <v/>
      </c>
      <c r="AE407" s="57" t="s">
        <v>0</v>
      </c>
      <c r="AF407" s="191" t="str">
        <f t="shared" si="397"/>
        <v/>
      </c>
      <c r="AG407" s="57" t="s">
        <v>0</v>
      </c>
      <c r="AH407" s="62" t="str">
        <f t="shared" si="398"/>
        <v/>
      </c>
      <c r="AI407" s="36" t="str">
        <f t="shared" si="399"/>
        <v/>
      </c>
      <c r="AJ407" s="86" t="str">
        <f t="shared" si="372"/>
        <v/>
      </c>
      <c r="AK407" s="36" t="str" cm="1">
        <f t="array" ref="AK407">IF(AJ407="",""&amp;AI407,IF(AJ407="NEMA",AI407,INDEX(klub_naziv,MATCH(INDEX(klubAlias_klubId,AJ407),klub_id,0))))</f>
        <v/>
      </c>
      <c r="AL407" s="36" t="str" cm="1">
        <f t="array" ref="AL407">IFERROR(INDEX(registarNatjecatelji,CG407,4),"")</f>
        <v/>
      </c>
      <c r="AM407" s="105" t="str">
        <f t="shared" si="400"/>
        <v/>
      </c>
      <c r="AN407" s="79" t="str">
        <f t="shared" si="401"/>
        <v/>
      </c>
      <c r="AO407" s="57" t="s">
        <v>0</v>
      </c>
      <c r="AP407" s="95" t="str">
        <f>IF(AJ407&lt;&gt;"NEMA","",IF(IFERROR(MATCH(AI407,AI$11:AI406,0),0)&lt;&gt;0,"",AI407))</f>
        <v/>
      </c>
      <c r="AQ407" s="57" t="s">
        <v>0</v>
      </c>
      <c r="AR407" s="149"/>
      <c r="AS407" s="57" t="s">
        <v>0</v>
      </c>
      <c r="AT407" s="62" t="str">
        <f t="shared" si="402"/>
        <v/>
      </c>
      <c r="AU407" s="36" t="str">
        <f>IF(AT407="","",MAX(AU$11:AU406)+1)</f>
        <v/>
      </c>
      <c r="AV407" s="36" t="str">
        <f t="shared" si="403"/>
        <v/>
      </c>
      <c r="AW407" s="36" t="str">
        <f t="shared" si="404"/>
        <v/>
      </c>
      <c r="AX407" s="36" t="str">
        <f>IF(AR407="","",MAX(AX$11:AX406)+1)</f>
        <v/>
      </c>
      <c r="AY407" s="103" t="str">
        <f t="shared" si="405"/>
        <v/>
      </c>
      <c r="AZ407" s="79" t="str">
        <f t="shared" si="406"/>
        <v/>
      </c>
      <c r="BA407" s="57" t="s">
        <v>0</v>
      </c>
      <c r="BB407" s="23" t="str">
        <f t="shared" si="407"/>
        <v/>
      </c>
      <c r="BC407" s="57" t="s">
        <v>0</v>
      </c>
      <c r="BD407" s="191" t="str">
        <f t="shared" si="408"/>
        <v/>
      </c>
      <c r="BE407" s="57" t="s">
        <v>0</v>
      </c>
      <c r="BF407" s="68" t="str">
        <f t="shared" si="409"/>
        <v/>
      </c>
      <c r="BG407" s="102" t="str">
        <f t="shared" si="410"/>
        <v/>
      </c>
      <c r="BH407" s="238" t="str">
        <f t="shared" si="411"/>
        <v/>
      </c>
      <c r="BI407" s="239" t="str">
        <f t="shared" si="373"/>
        <v/>
      </c>
      <c r="BJ407" s="57" t="s">
        <v>0</v>
      </c>
      <c r="BK407" s="62" t="str">
        <f t="shared" si="412"/>
        <v/>
      </c>
      <c r="BL407" s="36" t="str">
        <f t="shared" si="413"/>
        <v/>
      </c>
      <c r="BM407" s="86" t="str">
        <f t="shared" si="374"/>
        <v/>
      </c>
      <c r="BN407" s="86" t="str">
        <f t="shared" si="375"/>
        <v/>
      </c>
      <c r="BO407" s="36" t="str">
        <f t="shared" si="376"/>
        <v/>
      </c>
      <c r="BP407" s="79" t="str">
        <f t="shared" si="377"/>
        <v/>
      </c>
      <c r="BQ407" s="57" t="s">
        <v>0</v>
      </c>
      <c r="BR407" s="95" t="str">
        <f t="shared" si="378"/>
        <v/>
      </c>
      <c r="BS407" s="57" t="s">
        <v>0</v>
      </c>
      <c r="BT407" s="23" t="str">
        <f>IF(OR(BB407&lt;&gt;"NEMA",BR407&lt;&gt;""),"","SELECT '"&amp;BA407&amp;"',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7" s="57" t="s">
        <v>0</v>
      </c>
      <c r="BV407" s="172"/>
      <c r="BW407" s="172"/>
      <c r="BX407" s="172"/>
      <c r="BY407" s="57" t="s">
        <v>0</v>
      </c>
      <c r="BZ407" s="62" t="str">
        <f t="shared" si="379"/>
        <v/>
      </c>
      <c r="CA407" s="63" t="str">
        <f t="shared" si="414"/>
        <v/>
      </c>
      <c r="CB407" s="57" t="s">
        <v>0</v>
      </c>
      <c r="CC407" s="62" t="str">
        <f t="shared" si="380"/>
        <v/>
      </c>
      <c r="CD407" s="63" t="str">
        <f t="shared" si="415"/>
        <v/>
      </c>
      <c r="CE407" s="57" t="s">
        <v>0</v>
      </c>
      <c r="CF407" s="62" t="str">
        <f t="shared" si="381"/>
        <v/>
      </c>
      <c r="CG407" s="63" t="str">
        <f t="shared" si="416"/>
        <v/>
      </c>
      <c r="CH407" s="57" t="s">
        <v>0</v>
      </c>
      <c r="CI407" s="68" t="str">
        <f t="shared" si="417"/>
        <v/>
      </c>
      <c r="CJ407" s="86" t="str" cm="1">
        <f t="array" ref="CJ407">IF(CI407="","",INDEX(imePrezime_id,CI407,0))</f>
        <v/>
      </c>
      <c r="CK407" s="63" t="str">
        <f t="shared" si="382"/>
        <v/>
      </c>
      <c r="CL407" s="57" t="s">
        <v>0</v>
      </c>
      <c r="CM407" s="23" t="str">
        <f t="shared" si="383"/>
        <v/>
      </c>
      <c r="CN407" s="57" t="s">
        <v>0</v>
      </c>
      <c r="CO407" s="149"/>
      <c r="CP407" s="57" t="s">
        <v>0</v>
      </c>
      <c r="CQ407" s="62" t="str">
        <f t="shared" si="384"/>
        <v/>
      </c>
      <c r="CR407" s="86" t="str">
        <f>IF(CO407="","",MAX(CR$11:CR406)+1)</f>
        <v/>
      </c>
      <c r="CS407" s="63" t="str">
        <f t="shared" si="385"/>
        <v/>
      </c>
      <c r="CT407" s="57" t="s">
        <v>0</v>
      </c>
      <c r="CU407" s="23" t="str">
        <f t="shared" si="418"/>
        <v/>
      </c>
      <c r="CV407" s="57" t="s">
        <v>0</v>
      </c>
      <c r="CW407" s="72" t="str">
        <f>IF(AND(CG407="NEMA",CK407=""),MAX(CW$11:CW406)+1,"")</f>
        <v/>
      </c>
      <c r="CX407" t="s">
        <v>0</v>
      </c>
      <c r="CY407" s="152" t="str">
        <f t="shared" si="386"/>
        <v/>
      </c>
      <c r="CZ407" t="s">
        <v>0</v>
      </c>
      <c r="DA407" s="62" t="str">
        <f t="shared" si="387"/>
        <v/>
      </c>
      <c r="DB407" s="79" t="str">
        <f t="shared" si="388"/>
        <v/>
      </c>
      <c r="DC407" t="s">
        <v>0</v>
      </c>
      <c r="DD407" s="23" t="str">
        <f t="shared" si="419"/>
        <v/>
      </c>
      <c r="DE407" s="57" t="s">
        <v>0</v>
      </c>
      <c r="DF407" s="95" t="str">
        <f t="shared" si="389"/>
        <v/>
      </c>
      <c r="DG407" s="57" t="s">
        <v>0</v>
      </c>
      <c r="DH407" s="68" t="str">
        <f>IF(BZ407="","",MAX(DH$11:DH406)+1)</f>
        <v/>
      </c>
      <c r="DI407" s="86" t="str">
        <f t="shared" si="390"/>
        <v/>
      </c>
      <c r="DJ407" s="86" t="str">
        <f t="shared" si="420"/>
        <v/>
      </c>
      <c r="DK407" s="86" t="str">
        <f t="shared" si="391"/>
        <v/>
      </c>
      <c r="DL407" s="86" t="str">
        <f t="shared" si="392"/>
        <v/>
      </c>
      <c r="DM407" s="86" t="str">
        <f t="shared" si="393"/>
        <v/>
      </c>
      <c r="DN407" s="86" t="str">
        <f t="shared" si="421"/>
        <v/>
      </c>
      <c r="DO407" s="86"/>
      <c r="DP407" s="86"/>
      <c r="DQ407" s="86"/>
      <c r="DR407" s="63" t="e">
        <f>IF(#REF!="","",#REF!)</f>
        <v>#REF!</v>
      </c>
      <c r="DS407" s="57" t="s">
        <v>0</v>
      </c>
    </row>
    <row r="408" spans="1:123" x14ac:dyDescent="0.25">
      <c r="A408" t="s">
        <v>0</v>
      </c>
      <c r="B408" s="62" t="str">
        <f>IF(csv!E399="","",csv!S399)</f>
        <v/>
      </c>
      <c r="C408" s="36" t="s">
        <v>0</v>
      </c>
      <c r="D408" s="36" t="str">
        <f>IF(csv!E399="","",csv!E399)</f>
        <v/>
      </c>
      <c r="E408" s="36" t="str">
        <f>IF(csv!D399="","",csv!D399)</f>
        <v/>
      </c>
      <c r="F408" s="36" t="s">
        <v>0</v>
      </c>
      <c r="G408" s="86" t="str">
        <f>IF(csv!L399="","",csv!L399)</f>
        <v/>
      </c>
      <c r="H408" s="86" t="str">
        <f>IF(csv!M399="","",csv!M399)</f>
        <v/>
      </c>
      <c r="I408" s="36" t="s">
        <v>0</v>
      </c>
      <c r="J408" s="36" t="str">
        <f>IF(csv!O399="","",csv!O399)</f>
        <v/>
      </c>
      <c r="K408" s="36" t="str">
        <f>IF(csv!P399="","",csv!P399)</f>
        <v/>
      </c>
      <c r="L408" s="36" t="s">
        <v>0</v>
      </c>
      <c r="M408" s="79" t="str">
        <f>IF(csv!Q399="","",csv!Q399)</f>
        <v/>
      </c>
      <c r="N408" s="57" t="s">
        <v>0</v>
      </c>
      <c r="O408" s="62" t="str">
        <f>IF(csv!E399="","",csv!S399)</f>
        <v/>
      </c>
      <c r="P408" s="86" t="str">
        <f>IF(O408="","",IF(COUNTIF(O$11:O407,O408)=0,P407+1,P407))</f>
        <v/>
      </c>
      <c r="Q408" s="102" t="str">
        <f t="shared" si="368"/>
        <v/>
      </c>
      <c r="R408" s="103" t="str" cm="1">
        <f t="array" ref="R408">IF(S408="","",INDEX(natjecanjeStaze_naziv,MATCH(S408,natjecanjeStaze_stazaId,0)))</f>
        <v/>
      </c>
      <c r="S408" s="63" t="str">
        <f t="shared" si="369"/>
        <v/>
      </c>
      <c r="T408" s="57" t="s">
        <v>0</v>
      </c>
      <c r="U408" s="191" t="str">
        <f t="shared" si="370"/>
        <v/>
      </c>
      <c r="V408" s="57" t="s">
        <v>0</v>
      </c>
      <c r="W408" s="62" t="str">
        <f t="shared" si="394"/>
        <v/>
      </c>
      <c r="X408" s="86" t="str">
        <f t="shared" si="371"/>
        <v/>
      </c>
      <c r="Y408" s="36" t="str">
        <f t="shared" si="395"/>
        <v/>
      </c>
      <c r="Z408" s="79" t="str">
        <f>IF(Y408="","",MAX(Z$11:Z407)+1)</f>
        <v/>
      </c>
      <c r="AA408" s="57" t="s">
        <v>0</v>
      </c>
      <c r="AB408" s="149"/>
      <c r="AC408" s="57" t="s">
        <v>0</v>
      </c>
      <c r="AD408" s="23" t="str">
        <f t="shared" si="396"/>
        <v/>
      </c>
      <c r="AE408" s="57" t="s">
        <v>0</v>
      </c>
      <c r="AF408" s="191" t="str">
        <f t="shared" si="397"/>
        <v/>
      </c>
      <c r="AG408" s="57" t="s">
        <v>0</v>
      </c>
      <c r="AH408" s="62" t="str">
        <f t="shared" si="398"/>
        <v/>
      </c>
      <c r="AI408" s="36" t="str">
        <f t="shared" si="399"/>
        <v/>
      </c>
      <c r="AJ408" s="86" t="str">
        <f t="shared" si="372"/>
        <v/>
      </c>
      <c r="AK408" s="36" t="str" cm="1">
        <f t="array" ref="AK408">IF(AJ408="",""&amp;AI408,IF(AJ408="NEMA",AI408,INDEX(klub_naziv,MATCH(INDEX(klubAlias_klubId,AJ408),klub_id,0))))</f>
        <v/>
      </c>
      <c r="AL408" s="36" t="str" cm="1">
        <f t="array" ref="AL408">IFERROR(INDEX(registarNatjecatelji,CG408,4),"")</f>
        <v/>
      </c>
      <c r="AM408" s="105" t="str">
        <f t="shared" si="400"/>
        <v/>
      </c>
      <c r="AN408" s="79" t="str">
        <f t="shared" si="401"/>
        <v/>
      </c>
      <c r="AO408" s="57" t="s">
        <v>0</v>
      </c>
      <c r="AP408" s="95" t="str">
        <f>IF(AJ408&lt;&gt;"NEMA","",IF(IFERROR(MATCH(AI408,AI$11:AI407,0),0)&lt;&gt;0,"",AI408))</f>
        <v/>
      </c>
      <c r="AQ408" s="57" t="s">
        <v>0</v>
      </c>
      <c r="AR408" s="149"/>
      <c r="AS408" s="57" t="s">
        <v>0</v>
      </c>
      <c r="AT408" s="62" t="str">
        <f t="shared" si="402"/>
        <v/>
      </c>
      <c r="AU408" s="36" t="str">
        <f>IF(AT408="","",MAX(AU$11:AU407)+1)</f>
        <v/>
      </c>
      <c r="AV408" s="36" t="str">
        <f t="shared" si="403"/>
        <v/>
      </c>
      <c r="AW408" s="36" t="str">
        <f t="shared" si="404"/>
        <v/>
      </c>
      <c r="AX408" s="36" t="str">
        <f>IF(AR408="","",MAX(AX$11:AX407)+1)</f>
        <v/>
      </c>
      <c r="AY408" s="103" t="str">
        <f t="shared" si="405"/>
        <v/>
      </c>
      <c r="AZ408" s="79" t="str">
        <f t="shared" si="406"/>
        <v/>
      </c>
      <c r="BA408" s="57" t="s">
        <v>0</v>
      </c>
      <c r="BB408" s="23" t="str">
        <f t="shared" si="407"/>
        <v/>
      </c>
      <c r="BC408" s="57" t="s">
        <v>0</v>
      </c>
      <c r="BD408" s="191" t="str">
        <f t="shared" si="408"/>
        <v/>
      </c>
      <c r="BE408" s="57" t="s">
        <v>0</v>
      </c>
      <c r="BF408" s="68" t="str">
        <f t="shared" si="409"/>
        <v/>
      </c>
      <c r="BG408" s="102" t="str">
        <f t="shared" si="410"/>
        <v/>
      </c>
      <c r="BH408" s="238" t="str">
        <f t="shared" si="411"/>
        <v/>
      </c>
      <c r="BI408" s="239" t="str">
        <f t="shared" si="373"/>
        <v/>
      </c>
      <c r="BJ408" s="57" t="s">
        <v>0</v>
      </c>
      <c r="BK408" s="62" t="str">
        <f t="shared" si="412"/>
        <v/>
      </c>
      <c r="BL408" s="36" t="str">
        <f t="shared" si="413"/>
        <v/>
      </c>
      <c r="BM408" s="86" t="str">
        <f t="shared" si="374"/>
        <v/>
      </c>
      <c r="BN408" s="86" t="str">
        <f t="shared" si="375"/>
        <v/>
      </c>
      <c r="BO408" s="36" t="str">
        <f t="shared" si="376"/>
        <v/>
      </c>
      <c r="BP408" s="79" t="str">
        <f t="shared" si="377"/>
        <v/>
      </c>
      <c r="BQ408" s="57" t="s">
        <v>0</v>
      </c>
      <c r="BR408" s="95" t="str">
        <f t="shared" si="378"/>
        <v/>
      </c>
      <c r="BS408" s="57" t="s">
        <v>0</v>
      </c>
      <c r="BT408" s="23" t="str">
        <f>IF(OR(BB408&lt;&gt;"NEMA",BR408&lt;&gt;""),"","SELECT '"&amp;BA408&amp;"',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8" s="57" t="s">
        <v>0</v>
      </c>
      <c r="BV408" s="172"/>
      <c r="BW408" s="172"/>
      <c r="BX408" s="172"/>
      <c r="BY408" s="57" t="s">
        <v>0</v>
      </c>
      <c r="BZ408" s="62" t="str">
        <f t="shared" si="379"/>
        <v/>
      </c>
      <c r="CA408" s="63" t="str">
        <f t="shared" si="414"/>
        <v/>
      </c>
      <c r="CB408" s="57" t="s">
        <v>0</v>
      </c>
      <c r="CC408" s="62" t="str">
        <f t="shared" si="380"/>
        <v/>
      </c>
      <c r="CD408" s="63" t="str">
        <f t="shared" si="415"/>
        <v/>
      </c>
      <c r="CE408" s="57" t="s">
        <v>0</v>
      </c>
      <c r="CF408" s="62" t="str">
        <f t="shared" si="381"/>
        <v/>
      </c>
      <c r="CG408" s="63" t="str">
        <f t="shared" si="416"/>
        <v/>
      </c>
      <c r="CH408" s="57" t="s">
        <v>0</v>
      </c>
      <c r="CI408" s="68" t="str">
        <f t="shared" si="417"/>
        <v/>
      </c>
      <c r="CJ408" s="86" t="str" cm="1">
        <f t="array" ref="CJ408">IF(CI408="","",INDEX(imePrezime_id,CI408,0))</f>
        <v/>
      </c>
      <c r="CK408" s="63" t="str">
        <f t="shared" si="382"/>
        <v/>
      </c>
      <c r="CL408" s="57" t="s">
        <v>0</v>
      </c>
      <c r="CM408" s="23" t="str">
        <f t="shared" si="383"/>
        <v/>
      </c>
      <c r="CN408" s="57" t="s">
        <v>0</v>
      </c>
      <c r="CO408" s="149"/>
      <c r="CP408" s="57" t="s">
        <v>0</v>
      </c>
      <c r="CQ408" s="62" t="str">
        <f t="shared" si="384"/>
        <v/>
      </c>
      <c r="CR408" s="86" t="str">
        <f>IF(CO408="","",MAX(CR$11:CR407)+1)</f>
        <v/>
      </c>
      <c r="CS408" s="63" t="str">
        <f t="shared" si="385"/>
        <v/>
      </c>
      <c r="CT408" s="57" t="s">
        <v>0</v>
      </c>
      <c r="CU408" s="23" t="str">
        <f t="shared" si="418"/>
        <v/>
      </c>
      <c r="CV408" s="57" t="s">
        <v>0</v>
      </c>
      <c r="CW408" s="72" t="str">
        <f>IF(AND(CG408="NEMA",CK408=""),MAX(CW$11:CW407)+1,"")</f>
        <v/>
      </c>
      <c r="CX408" t="s">
        <v>0</v>
      </c>
      <c r="CY408" s="152" t="str">
        <f t="shared" si="386"/>
        <v/>
      </c>
      <c r="CZ408" t="s">
        <v>0</v>
      </c>
      <c r="DA408" s="62" t="str">
        <f t="shared" si="387"/>
        <v/>
      </c>
      <c r="DB408" s="79" t="str">
        <f t="shared" si="388"/>
        <v/>
      </c>
      <c r="DC408" t="s">
        <v>0</v>
      </c>
      <c r="DD408" s="23" t="str">
        <f t="shared" si="419"/>
        <v/>
      </c>
      <c r="DE408" s="57" t="s">
        <v>0</v>
      </c>
      <c r="DF408" s="95" t="str">
        <f t="shared" si="389"/>
        <v/>
      </c>
      <c r="DG408" s="57" t="s">
        <v>0</v>
      </c>
      <c r="DH408" s="68" t="str">
        <f>IF(BZ408="","",MAX(DH$11:DH407)+1)</f>
        <v/>
      </c>
      <c r="DI408" s="86" t="str">
        <f t="shared" si="390"/>
        <v/>
      </c>
      <c r="DJ408" s="86" t="str">
        <f t="shared" si="420"/>
        <v/>
      </c>
      <c r="DK408" s="86" t="str">
        <f t="shared" si="391"/>
        <v/>
      </c>
      <c r="DL408" s="86" t="str">
        <f t="shared" si="392"/>
        <v/>
      </c>
      <c r="DM408" s="86" t="str">
        <f t="shared" si="393"/>
        <v/>
      </c>
      <c r="DN408" s="86" t="str">
        <f t="shared" si="421"/>
        <v/>
      </c>
      <c r="DO408" s="86"/>
      <c r="DP408" s="86"/>
      <c r="DQ408" s="86"/>
      <c r="DR408" s="63" t="e">
        <f>IF(#REF!="","",#REF!)</f>
        <v>#REF!</v>
      </c>
      <c r="DS408" s="57" t="s">
        <v>0</v>
      </c>
    </row>
    <row r="409" spans="1:123" x14ac:dyDescent="0.25">
      <c r="A409" t="s">
        <v>0</v>
      </c>
      <c r="B409" s="62" t="str">
        <f>IF(csv!E400="","",csv!S400)</f>
        <v/>
      </c>
      <c r="C409" s="36" t="s">
        <v>0</v>
      </c>
      <c r="D409" s="36" t="str">
        <f>IF(csv!E400="","",csv!E400)</f>
        <v/>
      </c>
      <c r="E409" s="36" t="str">
        <f>IF(csv!D400="","",csv!D400)</f>
        <v/>
      </c>
      <c r="F409" s="36" t="s">
        <v>0</v>
      </c>
      <c r="G409" s="86" t="str">
        <f>IF(csv!L400="","",csv!L400)</f>
        <v/>
      </c>
      <c r="H409" s="86" t="str">
        <f>IF(csv!M400="","",csv!M400)</f>
        <v/>
      </c>
      <c r="I409" s="36" t="s">
        <v>0</v>
      </c>
      <c r="J409" s="36" t="str">
        <f>IF(csv!O400="","",csv!O400)</f>
        <v/>
      </c>
      <c r="K409" s="36" t="str">
        <f>IF(csv!P400="","",csv!P400)</f>
        <v/>
      </c>
      <c r="L409" s="36" t="s">
        <v>0</v>
      </c>
      <c r="M409" s="79" t="str">
        <f>IF(csv!Q400="","",csv!Q400)</f>
        <v/>
      </c>
      <c r="N409" s="57" t="s">
        <v>0</v>
      </c>
      <c r="O409" s="62" t="str">
        <f>IF(csv!E400="","",csv!S400)</f>
        <v/>
      </c>
      <c r="P409" s="86" t="str">
        <f>IF(O409="","",IF(COUNTIF(O$11:O408,O409)=0,P408+1,P408))</f>
        <v/>
      </c>
      <c r="Q409" s="102" t="str">
        <f t="shared" si="368"/>
        <v/>
      </c>
      <c r="R409" s="103" t="str" cm="1">
        <f t="array" ref="R409">IF(S409="","",INDEX(natjecanjeStaze_naziv,MATCH(S409,natjecanjeStaze_stazaId,0)))</f>
        <v/>
      </c>
      <c r="S409" s="63" t="str">
        <f t="shared" si="369"/>
        <v/>
      </c>
      <c r="T409" s="57" t="s">
        <v>0</v>
      </c>
      <c r="U409" s="191" t="str">
        <f t="shared" si="370"/>
        <v/>
      </c>
      <c r="V409" s="57" t="s">
        <v>0</v>
      </c>
      <c r="W409" s="62" t="str">
        <f t="shared" si="394"/>
        <v/>
      </c>
      <c r="X409" s="86" t="str">
        <f t="shared" si="371"/>
        <v/>
      </c>
      <c r="Y409" s="36" t="str">
        <f t="shared" si="395"/>
        <v/>
      </c>
      <c r="Z409" s="79" t="str">
        <f>IF(Y409="","",MAX(Z$11:Z408)+1)</f>
        <v/>
      </c>
      <c r="AA409" s="57" t="s">
        <v>0</v>
      </c>
      <c r="AB409" s="149"/>
      <c r="AC409" s="57" t="s">
        <v>0</v>
      </c>
      <c r="AD409" s="23" t="str">
        <f t="shared" si="396"/>
        <v/>
      </c>
      <c r="AE409" s="57" t="s">
        <v>0</v>
      </c>
      <c r="AF409" s="191" t="str">
        <f t="shared" si="397"/>
        <v/>
      </c>
      <c r="AG409" s="57" t="s">
        <v>0</v>
      </c>
      <c r="AH409" s="62" t="str">
        <f t="shared" si="398"/>
        <v/>
      </c>
      <c r="AI409" s="36" t="str">
        <f t="shared" si="399"/>
        <v/>
      </c>
      <c r="AJ409" s="86" t="str">
        <f t="shared" si="372"/>
        <v/>
      </c>
      <c r="AK409" s="36" t="str" cm="1">
        <f t="array" ref="AK409">IF(AJ409="",""&amp;AI409,IF(AJ409="NEMA",AI409,INDEX(klub_naziv,MATCH(INDEX(klubAlias_klubId,AJ409),klub_id,0))))</f>
        <v/>
      </c>
      <c r="AL409" s="36" t="str" cm="1">
        <f t="array" ref="AL409">IFERROR(INDEX(registarNatjecatelji,CG409,4),"")</f>
        <v/>
      </c>
      <c r="AM409" s="105" t="str">
        <f t="shared" si="400"/>
        <v/>
      </c>
      <c r="AN409" s="79" t="str">
        <f t="shared" si="401"/>
        <v/>
      </c>
      <c r="AO409" s="57" t="s">
        <v>0</v>
      </c>
      <c r="AP409" s="95" t="str">
        <f>IF(AJ409&lt;&gt;"NEMA","",IF(IFERROR(MATCH(AI409,AI$11:AI408,0),0)&lt;&gt;0,"",AI409))</f>
        <v/>
      </c>
      <c r="AQ409" s="57" t="s">
        <v>0</v>
      </c>
      <c r="AR409" s="149"/>
      <c r="AS409" s="57" t="s">
        <v>0</v>
      </c>
      <c r="AT409" s="62" t="str">
        <f t="shared" si="402"/>
        <v/>
      </c>
      <c r="AU409" s="36" t="str">
        <f>IF(AT409="","",MAX(AU$11:AU408)+1)</f>
        <v/>
      </c>
      <c r="AV409" s="36" t="str">
        <f t="shared" si="403"/>
        <v/>
      </c>
      <c r="AW409" s="36" t="str">
        <f t="shared" si="404"/>
        <v/>
      </c>
      <c r="AX409" s="36" t="str">
        <f>IF(AR409="","",MAX(AX$11:AX408)+1)</f>
        <v/>
      </c>
      <c r="AY409" s="103" t="str">
        <f t="shared" si="405"/>
        <v/>
      </c>
      <c r="AZ409" s="79" t="str">
        <f t="shared" si="406"/>
        <v/>
      </c>
      <c r="BA409" s="57" t="s">
        <v>0</v>
      </c>
      <c r="BB409" s="23" t="str">
        <f t="shared" si="407"/>
        <v/>
      </c>
      <c r="BC409" s="57" t="s">
        <v>0</v>
      </c>
      <c r="BD409" s="191" t="str">
        <f t="shared" si="408"/>
        <v/>
      </c>
      <c r="BE409" s="57" t="s">
        <v>0</v>
      </c>
      <c r="BF409" s="68" t="str">
        <f t="shared" si="409"/>
        <v/>
      </c>
      <c r="BG409" s="102" t="str">
        <f t="shared" si="410"/>
        <v/>
      </c>
      <c r="BH409" s="238" t="str">
        <f t="shared" si="411"/>
        <v/>
      </c>
      <c r="BI409" s="239" t="str">
        <f t="shared" si="373"/>
        <v/>
      </c>
      <c r="BJ409" s="57" t="s">
        <v>0</v>
      </c>
      <c r="BK409" s="62" t="str">
        <f t="shared" si="412"/>
        <v/>
      </c>
      <c r="BL409" s="36" t="str">
        <f t="shared" si="413"/>
        <v/>
      </c>
      <c r="BM409" s="86" t="str">
        <f t="shared" si="374"/>
        <v/>
      </c>
      <c r="BN409" s="86" t="str">
        <f t="shared" si="375"/>
        <v/>
      </c>
      <c r="BO409" s="36" t="str">
        <f t="shared" si="376"/>
        <v/>
      </c>
      <c r="BP409" s="79" t="str">
        <f t="shared" si="377"/>
        <v/>
      </c>
      <c r="BQ409" s="57" t="s">
        <v>0</v>
      </c>
      <c r="BR409" s="95" t="str">
        <f t="shared" si="378"/>
        <v/>
      </c>
      <c r="BS409" s="57" t="s">
        <v>0</v>
      </c>
      <c r="BT409" s="23" t="str">
        <f>IF(OR(BB409&lt;&gt;"NEMA",BR409&lt;&gt;""),"","SELECT '"&amp;BA409&amp;"',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09" s="57" t="s">
        <v>0</v>
      </c>
      <c r="BV409" s="172"/>
      <c r="BW409" s="172"/>
      <c r="BX409" s="172"/>
      <c r="BY409" s="57" t="s">
        <v>0</v>
      </c>
      <c r="BZ409" s="62" t="str">
        <f t="shared" si="379"/>
        <v/>
      </c>
      <c r="CA409" s="63" t="str">
        <f t="shared" si="414"/>
        <v/>
      </c>
      <c r="CB409" s="57" t="s">
        <v>0</v>
      </c>
      <c r="CC409" s="62" t="str">
        <f t="shared" si="380"/>
        <v/>
      </c>
      <c r="CD409" s="63" t="str">
        <f t="shared" si="415"/>
        <v/>
      </c>
      <c r="CE409" s="57" t="s">
        <v>0</v>
      </c>
      <c r="CF409" s="62" t="str">
        <f t="shared" si="381"/>
        <v/>
      </c>
      <c r="CG409" s="63" t="str">
        <f t="shared" si="416"/>
        <v/>
      </c>
      <c r="CH409" s="57" t="s">
        <v>0</v>
      </c>
      <c r="CI409" s="68" t="str">
        <f t="shared" si="417"/>
        <v/>
      </c>
      <c r="CJ409" s="86" t="str" cm="1">
        <f t="array" ref="CJ409">IF(CI409="","",INDEX(imePrezime_id,CI409,0))</f>
        <v/>
      </c>
      <c r="CK409" s="63" t="str">
        <f t="shared" si="382"/>
        <v/>
      </c>
      <c r="CL409" s="57" t="s">
        <v>0</v>
      </c>
      <c r="CM409" s="23" t="str">
        <f t="shared" si="383"/>
        <v/>
      </c>
      <c r="CN409" s="57" t="s">
        <v>0</v>
      </c>
      <c r="CO409" s="149"/>
      <c r="CP409" s="57" t="s">
        <v>0</v>
      </c>
      <c r="CQ409" s="62" t="str">
        <f t="shared" si="384"/>
        <v/>
      </c>
      <c r="CR409" s="86" t="str">
        <f>IF(CO409="","",MAX(CR$11:CR408)+1)</f>
        <v/>
      </c>
      <c r="CS409" s="63" t="str">
        <f t="shared" si="385"/>
        <v/>
      </c>
      <c r="CT409" s="57" t="s">
        <v>0</v>
      </c>
      <c r="CU409" s="23" t="str">
        <f t="shared" si="418"/>
        <v/>
      </c>
      <c r="CV409" s="57" t="s">
        <v>0</v>
      </c>
      <c r="CW409" s="72" t="str">
        <f>IF(AND(CG409="NEMA",CK409=""),MAX(CW$11:CW408)+1,"")</f>
        <v/>
      </c>
      <c r="CX409" t="s">
        <v>0</v>
      </c>
      <c r="CY409" s="152" t="str">
        <f t="shared" si="386"/>
        <v/>
      </c>
      <c r="CZ409" t="s">
        <v>0</v>
      </c>
      <c r="DA409" s="62" t="str">
        <f t="shared" si="387"/>
        <v/>
      </c>
      <c r="DB409" s="79" t="str">
        <f t="shared" si="388"/>
        <v/>
      </c>
      <c r="DC409" t="s">
        <v>0</v>
      </c>
      <c r="DD409" s="23" t="str">
        <f t="shared" si="419"/>
        <v/>
      </c>
      <c r="DE409" s="57" t="s">
        <v>0</v>
      </c>
      <c r="DF409" s="95" t="str">
        <f t="shared" si="389"/>
        <v/>
      </c>
      <c r="DG409" s="57" t="s">
        <v>0</v>
      </c>
      <c r="DH409" s="68" t="str">
        <f>IF(BZ409="","",MAX(DH$11:DH408)+1)</f>
        <v/>
      </c>
      <c r="DI409" s="86" t="str">
        <f t="shared" si="390"/>
        <v/>
      </c>
      <c r="DJ409" s="86" t="str">
        <f t="shared" si="420"/>
        <v/>
      </c>
      <c r="DK409" s="86" t="str">
        <f t="shared" si="391"/>
        <v/>
      </c>
      <c r="DL409" s="86" t="str">
        <f t="shared" si="392"/>
        <v/>
      </c>
      <c r="DM409" s="86" t="str">
        <f t="shared" si="393"/>
        <v/>
      </c>
      <c r="DN409" s="86" t="str">
        <f t="shared" si="421"/>
        <v/>
      </c>
      <c r="DO409" s="86"/>
      <c r="DP409" s="86"/>
      <c r="DQ409" s="86"/>
      <c r="DR409" s="63" t="e">
        <f>IF(#REF!="","",#REF!)</f>
        <v>#REF!</v>
      </c>
      <c r="DS409" s="57" t="s">
        <v>0</v>
      </c>
    </row>
    <row r="410" spans="1:123" x14ac:dyDescent="0.25">
      <c r="A410" t="s">
        <v>0</v>
      </c>
      <c r="B410" s="62" t="str">
        <f>IF(csv!E401="","",csv!S401)</f>
        <v/>
      </c>
      <c r="C410" s="36" t="s">
        <v>0</v>
      </c>
      <c r="D410" s="36" t="str">
        <f>IF(csv!E401="","",csv!E401)</f>
        <v/>
      </c>
      <c r="E410" s="36" t="str">
        <f>IF(csv!D401="","",csv!D401)</f>
        <v/>
      </c>
      <c r="F410" s="36" t="s">
        <v>0</v>
      </c>
      <c r="G410" s="86" t="str">
        <f>IF(csv!L401="","",csv!L401)</f>
        <v/>
      </c>
      <c r="H410" s="86" t="str">
        <f>IF(csv!M401="","",csv!M401)</f>
        <v/>
      </c>
      <c r="I410" s="36" t="s">
        <v>0</v>
      </c>
      <c r="J410" s="36" t="str">
        <f>IF(csv!O401="","",csv!O401)</f>
        <v/>
      </c>
      <c r="K410" s="36" t="str">
        <f>IF(csv!P401="","",csv!P401)</f>
        <v/>
      </c>
      <c r="L410" s="36" t="s">
        <v>0</v>
      </c>
      <c r="M410" s="79" t="str">
        <f>IF(csv!Q401="","",csv!Q401)</f>
        <v/>
      </c>
      <c r="N410" s="57" t="s">
        <v>0</v>
      </c>
      <c r="O410" s="62" t="str">
        <f>IF(csv!E401="","",csv!S401)</f>
        <v/>
      </c>
      <c r="P410" s="86" t="str">
        <f>IF(O410="","",IF(COUNTIF(O$11:O409,O410)=0,P409+1,P409))</f>
        <v/>
      </c>
      <c r="Q410" s="102" t="str">
        <f t="shared" si="368"/>
        <v/>
      </c>
      <c r="R410" s="103" t="str" cm="1">
        <f t="array" ref="R410">IF(S410="","",INDEX(natjecanjeStaze_naziv,MATCH(S410,natjecanjeStaze_stazaId,0)))</f>
        <v/>
      </c>
      <c r="S410" s="63" t="str">
        <f t="shared" si="369"/>
        <v/>
      </c>
      <c r="T410" s="57" t="s">
        <v>0</v>
      </c>
      <c r="U410" s="191" t="str">
        <f t="shared" si="370"/>
        <v/>
      </c>
      <c r="V410" s="57" t="s">
        <v>0</v>
      </c>
      <c r="W410" s="62" t="str">
        <f t="shared" si="394"/>
        <v/>
      </c>
      <c r="X410" s="86" t="str">
        <f t="shared" si="371"/>
        <v/>
      </c>
      <c r="Y410" s="36" t="str">
        <f t="shared" si="395"/>
        <v/>
      </c>
      <c r="Z410" s="79" t="str">
        <f>IF(Y410="","",MAX(Z$11:Z409)+1)</f>
        <v/>
      </c>
      <c r="AA410" s="57" t="s">
        <v>0</v>
      </c>
      <c r="AB410" s="149"/>
      <c r="AC410" s="57" t="s">
        <v>0</v>
      </c>
      <c r="AD410" s="23" t="str">
        <f t="shared" si="396"/>
        <v/>
      </c>
      <c r="AE410" s="57" t="s">
        <v>0</v>
      </c>
      <c r="AF410" s="191" t="str">
        <f t="shared" si="397"/>
        <v/>
      </c>
      <c r="AG410" s="57" t="s">
        <v>0</v>
      </c>
      <c r="AH410" s="62" t="str">
        <f t="shared" si="398"/>
        <v/>
      </c>
      <c r="AI410" s="36" t="str">
        <f t="shared" si="399"/>
        <v/>
      </c>
      <c r="AJ410" s="86" t="str">
        <f t="shared" si="372"/>
        <v/>
      </c>
      <c r="AK410" s="36" t="str" cm="1">
        <f t="array" ref="AK410">IF(AJ410="",""&amp;AI410,IF(AJ410="NEMA",AI410,INDEX(klub_naziv,MATCH(INDEX(klubAlias_klubId,AJ410),klub_id,0))))</f>
        <v/>
      </c>
      <c r="AL410" s="36" t="str" cm="1">
        <f t="array" ref="AL410">IFERROR(INDEX(registarNatjecatelji,CG410,4),"")</f>
        <v/>
      </c>
      <c r="AM410" s="105" t="str">
        <f t="shared" si="400"/>
        <v/>
      </c>
      <c r="AN410" s="79" t="str">
        <f t="shared" si="401"/>
        <v/>
      </c>
      <c r="AO410" s="57" t="s">
        <v>0</v>
      </c>
      <c r="AP410" s="95" t="str">
        <f>IF(AJ410&lt;&gt;"NEMA","",IF(IFERROR(MATCH(AI410,AI$11:AI409,0),0)&lt;&gt;0,"",AI410))</f>
        <v/>
      </c>
      <c r="AQ410" s="57" t="s">
        <v>0</v>
      </c>
      <c r="AR410" s="149"/>
      <c r="AS410" s="57" t="s">
        <v>0</v>
      </c>
      <c r="AT410" s="62" t="str">
        <f t="shared" si="402"/>
        <v/>
      </c>
      <c r="AU410" s="36" t="str">
        <f>IF(AT410="","",MAX(AU$11:AU409)+1)</f>
        <v/>
      </c>
      <c r="AV410" s="36" t="str">
        <f t="shared" si="403"/>
        <v/>
      </c>
      <c r="AW410" s="36" t="str">
        <f t="shared" si="404"/>
        <v/>
      </c>
      <c r="AX410" s="36" t="str">
        <f>IF(AR410="","",MAX(AX$11:AX409)+1)</f>
        <v/>
      </c>
      <c r="AY410" s="103" t="str">
        <f t="shared" si="405"/>
        <v/>
      </c>
      <c r="AZ410" s="79" t="str">
        <f t="shared" si="406"/>
        <v/>
      </c>
      <c r="BA410" s="57" t="s">
        <v>0</v>
      </c>
      <c r="BB410" s="23" t="str">
        <f t="shared" si="407"/>
        <v/>
      </c>
      <c r="BC410" s="57" t="s">
        <v>0</v>
      </c>
      <c r="BD410" s="191" t="str">
        <f t="shared" si="408"/>
        <v/>
      </c>
      <c r="BE410" s="57" t="s">
        <v>0</v>
      </c>
      <c r="BF410" s="68" t="str">
        <f t="shared" si="409"/>
        <v/>
      </c>
      <c r="BG410" s="102" t="str">
        <f t="shared" si="410"/>
        <v/>
      </c>
      <c r="BH410" s="238" t="str">
        <f t="shared" si="411"/>
        <v/>
      </c>
      <c r="BI410" s="239" t="str">
        <f t="shared" si="373"/>
        <v/>
      </c>
      <c r="BJ410" s="57" t="s">
        <v>0</v>
      </c>
      <c r="BK410" s="62" t="str">
        <f t="shared" si="412"/>
        <v/>
      </c>
      <c r="BL410" s="36" t="str">
        <f t="shared" si="413"/>
        <v/>
      </c>
      <c r="BM410" s="86" t="str">
        <f t="shared" si="374"/>
        <v/>
      </c>
      <c r="BN410" s="86" t="str">
        <f t="shared" si="375"/>
        <v/>
      </c>
      <c r="BO410" s="36" t="str">
        <f t="shared" si="376"/>
        <v/>
      </c>
      <c r="BP410" s="79" t="str">
        <f t="shared" si="377"/>
        <v/>
      </c>
      <c r="BQ410" s="57" t="s">
        <v>0</v>
      </c>
      <c r="BR410" s="95" t="str">
        <f t="shared" si="378"/>
        <v/>
      </c>
      <c r="BS410" s="57" t="s">
        <v>0</v>
      </c>
      <c r="BT410" s="23" t="str">
        <f>IF(OR(BB410&lt;&gt;"NEMA",BR410&lt;&gt;""),"","SELECT '"&amp;BA410&amp;"',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10" s="57" t="s">
        <v>0</v>
      </c>
      <c r="BV410" s="172"/>
      <c r="BW410" s="172"/>
      <c r="BX410" s="172"/>
      <c r="BY410" s="57" t="s">
        <v>0</v>
      </c>
      <c r="BZ410" s="62" t="str">
        <f t="shared" si="379"/>
        <v/>
      </c>
      <c r="CA410" s="63" t="str">
        <f t="shared" si="414"/>
        <v/>
      </c>
      <c r="CB410" s="57" t="s">
        <v>0</v>
      </c>
      <c r="CC410" s="62" t="str">
        <f t="shared" si="380"/>
        <v/>
      </c>
      <c r="CD410" s="63" t="str">
        <f t="shared" si="415"/>
        <v/>
      </c>
      <c r="CE410" s="57" t="s">
        <v>0</v>
      </c>
      <c r="CF410" s="62" t="str">
        <f t="shared" si="381"/>
        <v/>
      </c>
      <c r="CG410" s="63" t="str">
        <f t="shared" si="416"/>
        <v/>
      </c>
      <c r="CH410" s="57" t="s">
        <v>0</v>
      </c>
      <c r="CI410" s="68" t="str">
        <f t="shared" si="417"/>
        <v/>
      </c>
      <c r="CJ410" s="86" t="str" cm="1">
        <f t="array" ref="CJ410">IF(CI410="","",INDEX(imePrezime_id,CI410,0))</f>
        <v/>
      </c>
      <c r="CK410" s="63" t="str">
        <f t="shared" si="382"/>
        <v/>
      </c>
      <c r="CL410" s="57" t="s">
        <v>0</v>
      </c>
      <c r="CM410" s="23" t="str">
        <f t="shared" si="383"/>
        <v/>
      </c>
      <c r="CN410" s="57" t="s">
        <v>0</v>
      </c>
      <c r="CO410" s="149"/>
      <c r="CP410" s="57" t="s">
        <v>0</v>
      </c>
      <c r="CQ410" s="62" t="str">
        <f t="shared" si="384"/>
        <v/>
      </c>
      <c r="CR410" s="86" t="str">
        <f>IF(CO410="","",MAX(CR$11:CR409)+1)</f>
        <v/>
      </c>
      <c r="CS410" s="63" t="str">
        <f t="shared" si="385"/>
        <v/>
      </c>
      <c r="CT410" s="57" t="s">
        <v>0</v>
      </c>
      <c r="CU410" s="23" t="str">
        <f t="shared" si="418"/>
        <v/>
      </c>
      <c r="CV410" s="57" t="s">
        <v>0</v>
      </c>
      <c r="CW410" s="72" t="str">
        <f>IF(AND(CG410="NEMA",CK410=""),MAX(CW$11:CW409)+1,"")</f>
        <v/>
      </c>
      <c r="CX410" t="s">
        <v>0</v>
      </c>
      <c r="CY410" s="152" t="str">
        <f t="shared" si="386"/>
        <v/>
      </c>
      <c r="CZ410" t="s">
        <v>0</v>
      </c>
      <c r="DA410" s="62" t="str">
        <f t="shared" si="387"/>
        <v/>
      </c>
      <c r="DB410" s="79" t="str">
        <f t="shared" si="388"/>
        <v/>
      </c>
      <c r="DC410" t="s">
        <v>0</v>
      </c>
      <c r="DD410" s="23" t="str">
        <f t="shared" si="419"/>
        <v/>
      </c>
      <c r="DE410" s="57" t="s">
        <v>0</v>
      </c>
      <c r="DF410" s="95" t="str">
        <f t="shared" si="389"/>
        <v/>
      </c>
      <c r="DG410" s="57" t="s">
        <v>0</v>
      </c>
      <c r="DH410" s="68" t="str">
        <f>IF(BZ410="","",MAX(DH$11:DH409)+1)</f>
        <v/>
      </c>
      <c r="DI410" s="86" t="str">
        <f t="shared" si="390"/>
        <v/>
      </c>
      <c r="DJ410" s="86" t="str">
        <f t="shared" si="420"/>
        <v/>
      </c>
      <c r="DK410" s="86" t="str">
        <f t="shared" si="391"/>
        <v/>
      </c>
      <c r="DL410" s="86" t="str">
        <f t="shared" si="392"/>
        <v/>
      </c>
      <c r="DM410" s="86" t="str">
        <f t="shared" si="393"/>
        <v/>
      </c>
      <c r="DN410" s="86" t="str">
        <f t="shared" si="421"/>
        <v/>
      </c>
      <c r="DO410" s="86"/>
      <c r="DP410" s="86"/>
      <c r="DQ410" s="86"/>
      <c r="DR410" s="63" t="e">
        <f>IF(#REF!="","",#REF!)</f>
        <v>#REF!</v>
      </c>
      <c r="DS410" s="57" t="s">
        <v>0</v>
      </c>
    </row>
    <row r="411" spans="1:123" s="57" customFormat="1" ht="15.75" thickBot="1" x14ac:dyDescent="0.3">
      <c r="A411" s="57" t="s">
        <v>0</v>
      </c>
      <c r="B411" s="64" t="str">
        <f>IF(csv!E402="","",csv!S402)</f>
        <v/>
      </c>
      <c r="C411" s="39" t="s">
        <v>0</v>
      </c>
      <c r="D411" s="39" t="str">
        <f>IF(csv!E402="","",csv!E402)</f>
        <v/>
      </c>
      <c r="E411" s="39" t="str">
        <f>IF(csv!D402="","",csv!D402)</f>
        <v/>
      </c>
      <c r="F411" s="39" t="s">
        <v>0</v>
      </c>
      <c r="G411" s="87" t="str">
        <f>IF(csv!L402="","",csv!L402)</f>
        <v/>
      </c>
      <c r="H411" s="87" t="str">
        <f>IF(csv!M402="","",csv!M402)</f>
        <v/>
      </c>
      <c r="I411" s="39" t="s">
        <v>0</v>
      </c>
      <c r="J411" s="39" t="str">
        <f>IF(csv!O402="","",csv!O402)</f>
        <v/>
      </c>
      <c r="K411" s="39" t="str">
        <f>IF(csv!P402="","",csv!P402)</f>
        <v/>
      </c>
      <c r="L411" s="39" t="s">
        <v>0</v>
      </c>
      <c r="M411" s="80" t="str">
        <f>IF(csv!Q402="","",csv!Q402)</f>
        <v/>
      </c>
      <c r="N411" s="57" t="s">
        <v>0</v>
      </c>
      <c r="O411" s="64" t="str">
        <f>IF(csv!E402="","",csv!S402)</f>
        <v/>
      </c>
      <c r="P411" s="87" t="str">
        <f>IF(O411="","",IF(COUNTIF(O$11:O410,O411)=0,P410+1,P410))</f>
        <v/>
      </c>
      <c r="Q411" s="189" t="str">
        <f t="shared" si="368"/>
        <v/>
      </c>
      <c r="R411" s="110" t="str" cm="1">
        <f t="array" ref="R411">IF(S411="","",INDEX(natjecanjeStaze_naziv,MATCH(S411,natjecanjeStaze_stazaId,0)))</f>
        <v/>
      </c>
      <c r="S411" s="65" t="str">
        <f t="shared" si="369"/>
        <v/>
      </c>
      <c r="T411" s="57" t="s">
        <v>0</v>
      </c>
      <c r="U411" s="192" t="str">
        <f t="shared" si="370"/>
        <v/>
      </c>
      <c r="V411" s="57" t="s">
        <v>0</v>
      </c>
      <c r="W411" s="64" t="str">
        <f t="shared" si="394"/>
        <v/>
      </c>
      <c r="X411" s="87" t="str">
        <f t="shared" si="371"/>
        <v/>
      </c>
      <c r="Y411" s="39" t="str">
        <f t="shared" si="395"/>
        <v/>
      </c>
      <c r="Z411" s="80" t="str">
        <f>IF(Y411="","",MAX(Z$11:Z410)+1)</f>
        <v/>
      </c>
      <c r="AA411" s="57" t="s">
        <v>0</v>
      </c>
      <c r="AB411" s="150"/>
      <c r="AC411" s="57" t="s">
        <v>0</v>
      </c>
      <c r="AD411" s="24" t="str">
        <f t="shared" si="396"/>
        <v/>
      </c>
      <c r="AE411" s="57" t="s">
        <v>0</v>
      </c>
      <c r="AF411" s="192" t="str">
        <f t="shared" si="397"/>
        <v/>
      </c>
      <c r="AG411" s="57" t="s">
        <v>0</v>
      </c>
      <c r="AH411" s="64" t="str">
        <f t="shared" si="398"/>
        <v/>
      </c>
      <c r="AI411" s="39" t="str">
        <f t="shared" si="399"/>
        <v/>
      </c>
      <c r="AJ411" s="87" t="str">
        <f t="shared" si="372"/>
        <v/>
      </c>
      <c r="AK411" s="39" t="str" cm="1">
        <f t="array" ref="AK411">IF(AJ411="",""&amp;AI411,IF(AJ411="NEMA",AI411,INDEX(klub_naziv,MATCH(INDEX(klubAlias_klubId,AJ411),klub_id,0))))</f>
        <v/>
      </c>
      <c r="AL411" s="39" t="str" cm="1">
        <f t="array" ref="AL411">IFERROR(INDEX(registarNatjecatelji,CG411,4),"")</f>
        <v/>
      </c>
      <c r="AM411" s="106" t="str">
        <f t="shared" si="400"/>
        <v/>
      </c>
      <c r="AN411" s="80" t="str">
        <f t="shared" si="401"/>
        <v/>
      </c>
      <c r="AO411" s="57" t="s">
        <v>0</v>
      </c>
      <c r="AP411" s="96" t="str">
        <f>IF(AJ411&lt;&gt;"NEMA","",IF(IFERROR(MATCH(AI411,AI$11:AI410,0),0)&lt;&gt;0,"",AI411))</f>
        <v/>
      </c>
      <c r="AQ411" s="57" t="s">
        <v>0</v>
      </c>
      <c r="AR411" s="150"/>
      <c r="AS411" s="57" t="s">
        <v>0</v>
      </c>
      <c r="AT411" s="64" t="str">
        <f t="shared" si="402"/>
        <v/>
      </c>
      <c r="AU411" s="39" t="str">
        <f>IF(AT411="","",MAX(AU$11:AU410)+1)</f>
        <v/>
      </c>
      <c r="AV411" s="39" t="str">
        <f t="shared" si="403"/>
        <v/>
      </c>
      <c r="AW411" s="39" t="str">
        <f t="shared" si="404"/>
        <v/>
      </c>
      <c r="AX411" s="39" t="str">
        <f>IF(AR411="","",MAX(AX$11:AX410)+1)</f>
        <v/>
      </c>
      <c r="AY411" s="110" t="str">
        <f t="shared" si="405"/>
        <v/>
      </c>
      <c r="AZ411" s="80" t="str">
        <f t="shared" si="406"/>
        <v/>
      </c>
      <c r="BA411" s="57" t="s">
        <v>0</v>
      </c>
      <c r="BB411" s="24" t="str">
        <f t="shared" si="407"/>
        <v/>
      </c>
      <c r="BC411" s="57" t="s">
        <v>0</v>
      </c>
      <c r="BD411" s="192" t="str">
        <f t="shared" si="408"/>
        <v/>
      </c>
      <c r="BE411" s="57" t="s">
        <v>0</v>
      </c>
      <c r="BF411" s="69" t="str">
        <f t="shared" si="409"/>
        <v/>
      </c>
      <c r="BG411" s="189" t="str">
        <f t="shared" si="410"/>
        <v/>
      </c>
      <c r="BH411" s="240" t="str">
        <f t="shared" si="411"/>
        <v/>
      </c>
      <c r="BI411" s="241" t="str">
        <f t="shared" si="373"/>
        <v/>
      </c>
      <c r="BJ411" s="57" t="s">
        <v>0</v>
      </c>
      <c r="BK411" s="64" t="str">
        <f t="shared" si="412"/>
        <v/>
      </c>
      <c r="BL411" s="39" t="str">
        <f t="shared" si="413"/>
        <v/>
      </c>
      <c r="BM411" s="87" t="str">
        <f t="shared" si="374"/>
        <v/>
      </c>
      <c r="BN411" s="87" t="str">
        <f t="shared" si="375"/>
        <v/>
      </c>
      <c r="BO411" s="39" t="str">
        <f t="shared" si="376"/>
        <v/>
      </c>
      <c r="BP411" s="80" t="str">
        <f t="shared" si="377"/>
        <v/>
      </c>
      <c r="BQ411" s="57" t="s">
        <v>0</v>
      </c>
      <c r="BR411" s="96" t="str">
        <f t="shared" si="378"/>
        <v/>
      </c>
      <c r="BS411" s="57" t="s">
        <v>0</v>
      </c>
      <c r="BT411" s="24" t="str">
        <f>IF(OR(BB411&lt;&gt;"NEMA",BR411&lt;&gt;""),"","SELECT '"&amp;BA411&amp;"', ime, prezime FROM imeprezime WHERE ime LIKE '%"&amp;MID(#REF!,2,LEN(#REF!)-2)&amp;"%' Or prezime LIKE '%"&amp;MID(#REF!,2,LEN(#REF!)-2)&amp;"%' Or ime LIKE '%"&amp;MID(#REF!,2,LEN(#REF!)-2)&amp;"%' Or prezime LIKE '%"&amp;MID(#REF!,2,LEN(#REF!)-2)&amp;"%' ORDER BY ime, prezime;")</f>
        <v/>
      </c>
      <c r="BU411" s="57" t="s">
        <v>0</v>
      </c>
      <c r="BV411" s="172"/>
      <c r="BW411" s="172"/>
      <c r="BX411" s="172"/>
      <c r="BY411" s="57" t="s">
        <v>0</v>
      </c>
      <c r="BZ411" s="64" t="str">
        <f t="shared" si="379"/>
        <v/>
      </c>
      <c r="CA411" s="65" t="str">
        <f t="shared" si="414"/>
        <v/>
      </c>
      <c r="CB411" s="57" t="s">
        <v>0</v>
      </c>
      <c r="CC411" s="64" t="str">
        <f t="shared" si="380"/>
        <v/>
      </c>
      <c r="CD411" s="65" t="str">
        <f t="shared" si="415"/>
        <v/>
      </c>
      <c r="CE411" s="57" t="s">
        <v>0</v>
      </c>
      <c r="CF411" s="64" t="str">
        <f t="shared" si="381"/>
        <v/>
      </c>
      <c r="CG411" s="65" t="str">
        <f t="shared" si="416"/>
        <v/>
      </c>
      <c r="CH411" s="57" t="s">
        <v>0</v>
      </c>
      <c r="CI411" s="69" t="str">
        <f t="shared" si="417"/>
        <v/>
      </c>
      <c r="CJ411" s="87" t="str" cm="1">
        <f t="array" ref="CJ411">IF(CI411="","",INDEX(imePrezime_id,CI411,0))</f>
        <v/>
      </c>
      <c r="CK411" s="65" t="str">
        <f t="shared" si="382"/>
        <v/>
      </c>
      <c r="CL411" s="57" t="s">
        <v>0</v>
      </c>
      <c r="CM411" s="24" t="str">
        <f t="shared" si="383"/>
        <v/>
      </c>
      <c r="CN411" s="57" t="s">
        <v>0</v>
      </c>
      <c r="CO411" s="150"/>
      <c r="CP411" s="57" t="s">
        <v>0</v>
      </c>
      <c r="CQ411" s="64" t="str">
        <f t="shared" si="384"/>
        <v/>
      </c>
      <c r="CR411" s="87" t="str">
        <f>IF(CO411="","",MAX(CR$11:CR410)+1)</f>
        <v/>
      </c>
      <c r="CS411" s="65" t="str">
        <f t="shared" si="385"/>
        <v/>
      </c>
      <c r="CT411" s="57" t="s">
        <v>0</v>
      </c>
      <c r="CU411" s="24" t="str">
        <f t="shared" si="418"/>
        <v/>
      </c>
      <c r="CV411" s="57" t="s">
        <v>0</v>
      </c>
      <c r="CW411" s="73" t="str">
        <f>IF(AND(CG411="NEMA",CK411=""),MAX(CW$11:CW410)+1,"")</f>
        <v/>
      </c>
      <c r="CX411" s="57" t="s">
        <v>0</v>
      </c>
      <c r="CY411" s="153" t="str">
        <f t="shared" si="386"/>
        <v/>
      </c>
      <c r="CZ411" s="57" t="s">
        <v>0</v>
      </c>
      <c r="DA411" s="64" t="str">
        <f t="shared" si="387"/>
        <v/>
      </c>
      <c r="DB411" s="80" t="str">
        <f t="shared" si="388"/>
        <v/>
      </c>
      <c r="DC411" s="57" t="s">
        <v>0</v>
      </c>
      <c r="DD411" s="24" t="str">
        <f t="shared" si="419"/>
        <v/>
      </c>
      <c r="DE411" s="57" t="s">
        <v>0</v>
      </c>
      <c r="DF411" s="96" t="str">
        <f t="shared" si="389"/>
        <v/>
      </c>
      <c r="DG411" s="57" t="s">
        <v>0</v>
      </c>
      <c r="DH411" s="69" t="str">
        <f>IF(BZ411="","",MAX(DH$11:DH410)+1)</f>
        <v/>
      </c>
      <c r="DI411" s="87" t="str">
        <f t="shared" si="390"/>
        <v/>
      </c>
      <c r="DJ411" s="87" t="str">
        <f t="shared" si="420"/>
        <v/>
      </c>
      <c r="DK411" s="87" t="str">
        <f t="shared" si="391"/>
        <v/>
      </c>
      <c r="DL411" s="87" t="str">
        <f t="shared" si="392"/>
        <v/>
      </c>
      <c r="DM411" s="87" t="str">
        <f t="shared" si="393"/>
        <v/>
      </c>
      <c r="DN411" s="87" t="str">
        <f t="shared" si="421"/>
        <v/>
      </c>
      <c r="DO411" s="87"/>
      <c r="DP411" s="87"/>
      <c r="DQ411" s="87"/>
      <c r="DR411" s="65" t="e">
        <f>IF(#REF!="","",#REF!)</f>
        <v>#REF!</v>
      </c>
      <c r="DS411" s="57" t="s">
        <v>0</v>
      </c>
    </row>
    <row r="412" spans="1:123" s="57" customFormat="1" x14ac:dyDescent="0.25">
      <c r="B412" s="5"/>
      <c r="C412" s="5"/>
      <c r="D412" s="5"/>
      <c r="E412" s="5"/>
      <c r="F412" s="5"/>
      <c r="G412" s="14"/>
      <c r="H412" s="14"/>
      <c r="I412" s="5"/>
      <c r="J412" s="5"/>
      <c r="K412" s="5"/>
      <c r="L412" s="5"/>
      <c r="M412" s="5"/>
      <c r="O412" s="5"/>
      <c r="P412" s="14"/>
      <c r="Q412" s="14"/>
      <c r="R412" s="5"/>
      <c r="S412" s="14"/>
      <c r="U412" s="5"/>
      <c r="W412" s="5"/>
      <c r="X412" s="14"/>
      <c r="Y412" s="5"/>
      <c r="Z412" s="5"/>
      <c r="AB412" s="5"/>
      <c r="AF412" s="5"/>
      <c r="AH412" s="5"/>
      <c r="AI412" s="5"/>
      <c r="AJ412" s="14"/>
      <c r="AK412" s="5"/>
      <c r="AL412" s="5"/>
      <c r="AM412" s="14"/>
      <c r="AN412" s="5"/>
      <c r="AP412" s="5"/>
      <c r="AR412" s="5"/>
      <c r="AT412" s="5"/>
      <c r="AU412" s="5"/>
      <c r="AV412" s="5"/>
      <c r="AW412" s="5"/>
      <c r="AX412" s="5"/>
      <c r="AY412" s="5"/>
      <c r="AZ412" s="5"/>
      <c r="BD412" s="5"/>
      <c r="BF412" s="14"/>
      <c r="BG412" s="14"/>
      <c r="BH412" s="14"/>
      <c r="BI412" s="14"/>
      <c r="BK412" s="5"/>
      <c r="BL412" s="5"/>
      <c r="BM412" s="14"/>
      <c r="BN412" s="14"/>
      <c r="BO412" s="5"/>
      <c r="BP412" s="5"/>
      <c r="BR412" s="5"/>
      <c r="BT412" s="14"/>
      <c r="BV412" s="5"/>
      <c r="BW412" s="5"/>
      <c r="BX412" s="5"/>
      <c r="BZ412" s="5"/>
      <c r="CA412" s="14"/>
      <c r="CC412" s="5"/>
      <c r="CD412" s="14"/>
      <c r="CF412" s="5"/>
      <c r="CG412" s="14"/>
      <c r="CI412" s="14"/>
      <c r="CJ412" s="14"/>
      <c r="CK412" s="14"/>
      <c r="CM412" s="14"/>
      <c r="CO412" s="5"/>
      <c r="CQ412" s="5"/>
      <c r="CR412" s="14"/>
      <c r="CS412" s="14"/>
      <c r="CW412" s="14"/>
      <c r="CY412" s="14"/>
      <c r="DF412" s="5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</row>
  </sheetData>
  <mergeCells count="20">
    <mergeCell ref="DQ3:EE3"/>
    <mergeCell ref="DQ4:EE4"/>
    <mergeCell ref="DQ5:EE5"/>
    <mergeCell ref="DH5:DO5"/>
    <mergeCell ref="DH6:DO6"/>
    <mergeCell ref="DQ6:EE6"/>
    <mergeCell ref="BF8:BI8"/>
    <mergeCell ref="B8:M8"/>
    <mergeCell ref="BK8:BP8"/>
    <mergeCell ref="BZ8:CK8"/>
    <mergeCell ref="DH3:DO3"/>
    <mergeCell ref="DH4:DO4"/>
    <mergeCell ref="DH8:DR8"/>
    <mergeCell ref="CW8:DD8"/>
    <mergeCell ref="CO8:CU8"/>
    <mergeCell ref="BR8:BX8"/>
    <mergeCell ref="O8:S8"/>
    <mergeCell ref="W8:AD8"/>
    <mergeCell ref="AH8:AN8"/>
    <mergeCell ref="AP8:BB8"/>
  </mergeCells>
  <conditionalFormatting sqref="CG9:CG11 CK5:CK6 AJ5:AM6 AJ9:AM9 AJ1:AM2 X5:X6 X9 BM5:BN6 BM9:BN9 BM1:BN2 AJ11:AM1048576 CM5:CM6">
    <cfRule type="cellIs" dxfId="37" priority="49" operator="equal">
      <formula>"NEMA"</formula>
    </cfRule>
  </conditionalFormatting>
  <conditionalFormatting sqref="CG7">
    <cfRule type="cellIs" dxfId="36" priority="41" operator="equal">
      <formula>"NEMA"</formula>
    </cfRule>
  </conditionalFormatting>
  <conditionalFormatting sqref="CG229:CG1048576 CG13:CG128">
    <cfRule type="cellIs" dxfId="35" priority="47" operator="equal">
      <formula>"NEMA"</formula>
    </cfRule>
  </conditionalFormatting>
  <conditionalFormatting sqref="CG129:CG228">
    <cfRule type="cellIs" dxfId="34" priority="46" operator="equal">
      <formula>"NEMA"</formula>
    </cfRule>
  </conditionalFormatting>
  <conditionalFormatting sqref="CG12">
    <cfRule type="cellIs" dxfId="33" priority="45" operator="equal">
      <formula>"NEMA"</formula>
    </cfRule>
  </conditionalFormatting>
  <conditionalFormatting sqref="CD9:CD11">
    <cfRule type="cellIs" dxfId="32" priority="35" operator="equal">
      <formula>"NEMA"</formula>
    </cfRule>
  </conditionalFormatting>
  <conditionalFormatting sqref="CD229:CD1048576 CD13:CD128">
    <cfRule type="cellIs" dxfId="31" priority="34" operator="equal">
      <formula>"NEMA"</formula>
    </cfRule>
  </conditionalFormatting>
  <conditionalFormatting sqref="CD129:CD228">
    <cfRule type="cellIs" dxfId="30" priority="33" operator="equal">
      <formula>"NEMA"</formula>
    </cfRule>
  </conditionalFormatting>
  <conditionalFormatting sqref="CD12">
    <cfRule type="cellIs" dxfId="29" priority="32" operator="equal">
      <formula>"NEMA"</formula>
    </cfRule>
  </conditionalFormatting>
  <conditionalFormatting sqref="CD7">
    <cfRule type="cellIs" dxfId="28" priority="30" operator="equal">
      <formula>"NEMA"</formula>
    </cfRule>
  </conditionalFormatting>
  <conditionalFormatting sqref="CA9:CA11">
    <cfRule type="cellIs" dxfId="27" priority="29" operator="equal">
      <formula>"NEMA"</formula>
    </cfRule>
  </conditionalFormatting>
  <conditionalFormatting sqref="CA229:CA1048576 CA13:CA128">
    <cfRule type="cellIs" dxfId="26" priority="28" operator="equal">
      <formula>"NEMA"</formula>
    </cfRule>
  </conditionalFormatting>
  <conditionalFormatting sqref="CA129:CA228">
    <cfRule type="cellIs" dxfId="25" priority="27" operator="equal">
      <formula>"NEMA"</formula>
    </cfRule>
  </conditionalFormatting>
  <conditionalFormatting sqref="CA12">
    <cfRule type="cellIs" dxfId="24" priority="26" operator="equal">
      <formula>"NEMA"</formula>
    </cfRule>
  </conditionalFormatting>
  <conditionalFormatting sqref="CA7">
    <cfRule type="cellIs" dxfId="23" priority="24" operator="equal">
      <formula>"NEMA"</formula>
    </cfRule>
  </conditionalFormatting>
  <conditionalFormatting sqref="CJ10:CK10 CM10">
    <cfRule type="cellIs" dxfId="22" priority="23" operator="equal">
      <formula>"NEMA"</formula>
    </cfRule>
  </conditionalFormatting>
  <conditionalFormatting sqref="AJ10:AM10">
    <cfRule type="cellIs" dxfId="21" priority="20" operator="equal">
      <formula>"NEMA"</formula>
    </cfRule>
  </conditionalFormatting>
  <conditionalFormatting sqref="X11:X1048576">
    <cfRule type="cellIs" dxfId="20" priority="18" operator="equal">
      <formula>"NEMA"</formula>
    </cfRule>
  </conditionalFormatting>
  <conditionalFormatting sqref="X10">
    <cfRule type="cellIs" dxfId="19" priority="17" operator="equal">
      <formula>"NEMA"</formula>
    </cfRule>
  </conditionalFormatting>
  <conditionalFormatting sqref="CG2">
    <cfRule type="cellIs" dxfId="18" priority="15" operator="equal">
      <formula>"NEMA"</formula>
    </cfRule>
  </conditionalFormatting>
  <conditionalFormatting sqref="CD2">
    <cfRule type="cellIs" dxfId="17" priority="14" operator="equal">
      <formula>"NEMA"</formula>
    </cfRule>
  </conditionalFormatting>
  <conditionalFormatting sqref="CA2">
    <cfRule type="cellIs" dxfId="16" priority="13" operator="equal">
      <formula>"NEMA"</formula>
    </cfRule>
  </conditionalFormatting>
  <conditionalFormatting sqref="BN11:BN1048576">
    <cfRule type="cellIs" dxfId="15" priority="11" operator="equal">
      <formula>"NEMA"</formula>
    </cfRule>
  </conditionalFormatting>
  <conditionalFormatting sqref="BN10">
    <cfRule type="cellIs" dxfId="14" priority="10" operator="equal">
      <formula>"NEMA"</formula>
    </cfRule>
  </conditionalFormatting>
  <conditionalFormatting sqref="BM11:BM1048576">
    <cfRule type="cellIs" dxfId="13" priority="8" operator="equal">
      <formula>"NEMA"</formula>
    </cfRule>
  </conditionalFormatting>
  <conditionalFormatting sqref="BM10">
    <cfRule type="cellIs" dxfId="12" priority="7" operator="equal">
      <formula>"NEMA"</formula>
    </cfRule>
  </conditionalFormatting>
  <conditionalFormatting sqref="BT5:BT6">
    <cfRule type="cellIs" dxfId="11" priority="5" operator="equal">
      <formula>"NEMA"</formula>
    </cfRule>
  </conditionalFormatting>
  <conditionalFormatting sqref="BT10">
    <cfRule type="cellIs" dxfId="10" priority="4" operator="equal">
      <formula>"NEMA"</formula>
    </cfRule>
  </conditionalFormatting>
  <conditionalFormatting sqref="AN12:AN411">
    <cfRule type="cellIs" dxfId="9" priority="50" operator="notEqual">
      <formula>$AK12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T412"/>
  <sheetViews>
    <sheetView workbookViewId="0"/>
  </sheetViews>
  <sheetFormatPr defaultRowHeight="15" x14ac:dyDescent="0.25"/>
  <cols>
    <col min="1" max="1" width="2.85546875" style="195" customWidth="1"/>
    <col min="2" max="4" width="11.42578125" style="196" customWidth="1"/>
    <col min="5" max="5" width="22.85546875" style="196" customWidth="1"/>
    <col min="6" max="6" width="2.85546875" style="195" customWidth="1"/>
    <col min="7" max="7" width="25.7109375" style="196" bestFit="1" customWidth="1"/>
    <col min="8" max="8" width="20.5703125" style="196" customWidth="1"/>
    <col min="9" max="9" width="2.85546875" style="195" customWidth="1"/>
    <col min="10" max="10" width="11.42578125" style="196" customWidth="1"/>
    <col min="11" max="12" width="10.28515625" style="197" customWidth="1"/>
    <col min="13" max="13" width="20.5703125" style="196" customWidth="1"/>
    <col min="14" max="17" width="9.140625" style="198" customWidth="1"/>
    <col min="18" max="18" width="2.85546875" style="195" customWidth="1"/>
    <col min="19" max="19" width="54.5703125" style="196" customWidth="1"/>
    <col min="20" max="20" width="2.85546875" style="195" customWidth="1"/>
    <col min="21" max="16384" width="9.140625" style="195"/>
  </cols>
  <sheetData>
    <row r="1" spans="1:20" ht="15.75" thickBot="1" x14ac:dyDescent="0.3"/>
    <row r="2" spans="1:20" ht="32.25" thickBot="1" x14ac:dyDescent="0.55000000000000004">
      <c r="B2" s="269" t="s">
        <v>1135</v>
      </c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1"/>
    </row>
    <row r="3" spans="1:20" ht="15.75" thickBot="1" x14ac:dyDescent="0.3"/>
    <row r="4" spans="1:20" ht="21.75" thickBot="1" x14ac:dyDescent="0.4">
      <c r="B4" s="266" t="s">
        <v>3658</v>
      </c>
      <c r="C4" s="267"/>
      <c r="D4" s="267"/>
      <c r="E4" s="268"/>
      <c r="F4" s="195" t="s">
        <v>0</v>
      </c>
      <c r="G4" s="264" t="s">
        <v>3659</v>
      </c>
      <c r="H4" s="265"/>
      <c r="J4" s="266" t="s">
        <v>3680</v>
      </c>
      <c r="K4" s="267"/>
      <c r="L4" s="267"/>
      <c r="M4" s="267"/>
      <c r="N4" s="267"/>
      <c r="O4" s="267"/>
      <c r="P4" s="267"/>
      <c r="Q4" s="268"/>
      <c r="S4" s="199" t="s">
        <v>1136</v>
      </c>
      <c r="T4" s="195" t="s">
        <v>0</v>
      </c>
    </row>
    <row r="5" spans="1:20" x14ac:dyDescent="0.25">
      <c r="F5" s="195" t="s">
        <v>0</v>
      </c>
      <c r="T5" s="195" t="s">
        <v>0</v>
      </c>
    </row>
    <row r="6" spans="1:20" x14ac:dyDescent="0.25">
      <c r="B6" s="200" t="s">
        <v>1185</v>
      </c>
      <c r="C6" s="201" t="s">
        <v>1123</v>
      </c>
      <c r="D6" s="201" t="s">
        <v>3653</v>
      </c>
      <c r="E6" s="202" t="s">
        <v>3654</v>
      </c>
      <c r="F6" s="195" t="s">
        <v>0</v>
      </c>
      <c r="G6" s="203" t="s">
        <v>3657</v>
      </c>
      <c r="H6" s="204" t="s">
        <v>1126</v>
      </c>
      <c r="J6" s="200" t="s">
        <v>3674</v>
      </c>
      <c r="K6" s="205" t="s">
        <v>1124</v>
      </c>
      <c r="L6" s="205" t="s">
        <v>1124</v>
      </c>
      <c r="M6" s="201" t="s">
        <v>1125</v>
      </c>
      <c r="N6" s="205" t="s">
        <v>1127</v>
      </c>
      <c r="O6" s="205" t="s">
        <v>1128</v>
      </c>
      <c r="P6" s="205" t="s">
        <v>3655</v>
      </c>
      <c r="Q6" s="206" t="s">
        <v>1129</v>
      </c>
      <c r="S6" s="207" t="s">
        <v>1140</v>
      </c>
      <c r="T6" s="195" t="s">
        <v>0</v>
      </c>
    </row>
    <row r="7" spans="1:20" ht="7.5" customHeight="1" thickBot="1" x14ac:dyDescent="0.3">
      <c r="B7" s="208"/>
      <c r="C7" s="208"/>
      <c r="D7" s="208"/>
      <c r="E7" s="208"/>
      <c r="F7" s="195" t="s">
        <v>0</v>
      </c>
      <c r="G7" s="209"/>
      <c r="H7" s="209"/>
      <c r="J7" s="208"/>
      <c r="K7" s="210">
        <f>max_staza_id</f>
        <v>1000</v>
      </c>
      <c r="L7" s="210">
        <f>max_staza_id</f>
        <v>1000</v>
      </c>
      <c r="N7" s="211"/>
      <c r="O7" s="211"/>
      <c r="P7" s="211"/>
      <c r="Q7" s="211"/>
      <c r="S7" s="209"/>
      <c r="T7" s="195" t="s">
        <v>0</v>
      </c>
    </row>
    <row r="8" spans="1:20" x14ac:dyDescent="0.25">
      <c r="B8" s="212" t="str">
        <f>IF(csv!E3="","",csv!S3)</f>
        <v>M12</v>
      </c>
      <c r="C8" s="213" t="str">
        <f>IF(csv!E3="","",csv!AN3)</f>
        <v>M12</v>
      </c>
      <c r="D8" s="213" t="str">
        <f>IF(csv!E3="","",csv!AO3&amp;"–"&amp;csv!AP3&amp;"–"&amp;csv!AQ3)</f>
        <v>1.98–75–8</v>
      </c>
      <c r="E8" s="214" t="str">
        <f>IF(B8="","",csv!AU3&amp;"–"&amp;csv!AW3&amp;"–"&amp;csv!AY3&amp;"–"&amp;csv!BA3&amp;"–"&amp;csv!BC3&amp;"–"&amp;csv!BE3&amp;"–"&amp;csv!BG3&amp;"–"&amp;csv!BI3&amp;"–"&amp;csv!BK3&amp;"–"&amp;csv!BM3&amp;"–"&amp;csv!BO3&amp;"–"&amp;csv!BQ3&amp;"–"&amp;csv!BS3&amp;"–"&amp;csv!BU3&amp;"–"&amp;csv!BW3&amp;"–"&amp;csv!BY3&amp;"–"&amp;csv!CA3&amp;"–"&amp;csv!CC3&amp;"–"&amp;csv!CE3&amp;"–"&amp;csv!CG3&amp;"–"&amp;csv!CI3&amp;"–"&amp;csv!CK3&amp;"–"&amp;csv!CM3&amp;"–"&amp;csv!CO3&amp;"–"&amp;csv!CQ3&amp;"–"&amp;csv!CS3&amp;"–"&amp;csv!CU3&amp;"–"&amp;csv!CW2&amp;"–"&amp;csv!CY2)</f>
        <v>31–33–34–35–32–36–56–100–––––––––––––––––––––</v>
      </c>
      <c r="F8" s="195" t="s">
        <v>0</v>
      </c>
      <c r="G8" s="124" t="s">
        <v>4</v>
      </c>
      <c r="H8" s="126">
        <v>1</v>
      </c>
      <c r="J8" s="212" t="str">
        <f t="shared" ref="J8:J39" si="0">IF(G8="","",INDEX(kategorija_oznaka,MATCH(INDEX(natjecanjeKategorije_katRegId,MATCH(G8,natjecanjeKategorija_kategorija,0)),kategorija_id,0)))</f>
        <v>M12</v>
      </c>
      <c r="K8" s="215">
        <f>IF(H8="","",IF(COUNTIF(H$7:H7,H8)=0,MAX(K$7:K7)+1,MAX(K$7:K7)))</f>
        <v>1001</v>
      </c>
      <c r="L8" s="215">
        <f>IF(K8="","",IF(K8&lt;&gt;K7,K8,""))</f>
        <v>1001</v>
      </c>
      <c r="M8" s="213" t="str">
        <f>IF(J8="","",IF(H8&lt;&gt;H9,J8,J8&amp;" – "&amp;M9))</f>
        <v>M12 – Ž12</v>
      </c>
      <c r="N8" s="215" t="str">
        <f t="shared" ref="N8:N39" si="1">IF(L8="","",INDEX(csv,MATCH($G8,natjecanje_kategorija,0),41))</f>
        <v>1.98</v>
      </c>
      <c r="O8" s="215">
        <f>IF(N8="","",VALUE(SUBSTITUTE(N8,".",","))*1000)</f>
        <v>1980</v>
      </c>
      <c r="P8" s="215" t="str">
        <f t="shared" ref="P8:P39" si="2">IF(L8="","",INDEX(csv,MATCH($G8,natjecanje_kategorija,0),42))</f>
        <v>75</v>
      </c>
      <c r="Q8" s="216" t="str">
        <f t="shared" ref="Q8:Q39" si="3">IF(L8="","",INDEX(csv,MATCH($G8,natjecanje_kategorija,0),43))</f>
        <v>8</v>
      </c>
      <c r="S8" s="217" t="str">
        <f t="shared" ref="S8:S39" si="4">IF(L8="","","INSERT INTO staza (id,trka_id,naziv,duljina,uspon,broj_kontrola) VALUES ("&amp;L8&amp;","&amp;trka_id&amp;",'"&amp;M8&amp;"',"&amp;O8&amp;","&amp;P8&amp;","&amp;Q8&amp;");")</f>
        <v>INSERT INTO staza (id,trka_id,naziv,duljina,uspon,broj_kontrola) VALUES (1001,1001,'M12 – Ž12',1980,75,8);</v>
      </c>
      <c r="T8" s="195" t="s">
        <v>0</v>
      </c>
    </row>
    <row r="9" spans="1:20" x14ac:dyDescent="0.25">
      <c r="B9" s="218" t="str">
        <f>IF(csv!E4="","",csv!S4)</f>
        <v>M12</v>
      </c>
      <c r="C9" s="219" t="str">
        <f>IF(csv!E4="","",csv!AN4)</f>
        <v>M12</v>
      </c>
      <c r="D9" s="219" t="str">
        <f>IF(csv!E4="","",csv!AO4&amp;"–"&amp;csv!AP4&amp;"–"&amp;csv!AQ4)</f>
        <v>1.98–75–8</v>
      </c>
      <c r="E9" s="220" t="str">
        <f>IF(csv!AU4&amp;csv!AW4&amp;csv!AY4&amp;csv!BA4&amp;csv!BC4="","",csv!AU4&amp;"–"&amp;csv!AW4&amp;"–"&amp;csv!AY4&amp;"–"&amp;csv!BA4&amp;"–"&amp;csv!BC4&amp;"–"&amp;csv!BE4&amp;"–"&amp;csv!BG4&amp;"–"&amp;csv!BI4&amp;"–"&amp;csv!BK4&amp;"–"&amp;csv!BM4&amp;"–"&amp;csv!BO4&amp;"–"&amp;csv!BQ4&amp;"–"&amp;csv!BS4&amp;"–"&amp;csv!BU4&amp;"–"&amp;csv!BW4&amp;"–"&amp;csv!BY4&amp;"–"&amp;csv!CA4&amp;"–"&amp;csv!CC4&amp;"–"&amp;csv!CE4&amp;"–"&amp;csv!CG4&amp;"–"&amp;csv!CI4&amp;"–"&amp;csv!CK4&amp;"–"&amp;csv!CM4&amp;"–"&amp;csv!CO4&amp;"–"&amp;csv!CQ4&amp;"–"&amp;csv!CS4&amp;"–"&amp;csv!CU4&amp;"–"&amp;csv!CW3&amp;"–"&amp;csv!CY3)</f>
        <v>31–33–34–35–32–36–56–100–––––––––––––––––––––</v>
      </c>
      <c r="F9" s="195" t="s">
        <v>0</v>
      </c>
      <c r="G9" s="127" t="s">
        <v>196</v>
      </c>
      <c r="H9" s="129">
        <v>1</v>
      </c>
      <c r="J9" s="218" t="str">
        <f t="shared" si="0"/>
        <v>Ž12</v>
      </c>
      <c r="K9" s="221">
        <f>IF(H9="","",IF(COUNTIF(H$7:H8,H9)=0,MAX(K$7:K8)+1,MAX(K$7:K8)))</f>
        <v>1001</v>
      </c>
      <c r="L9" s="221" t="str">
        <f t="shared" ref="L9:L57" si="5">IF(K9="","",IF(K9&lt;&gt;K8,K9,""))</f>
        <v/>
      </c>
      <c r="M9" s="219" t="str">
        <f t="shared" ref="M9:M57" si="6">IF(J9="","",IF(H9&lt;&gt;H10,J9,J9&amp;" – "&amp;M10))</f>
        <v>Ž12</v>
      </c>
      <c r="N9" s="221" t="str">
        <f t="shared" si="1"/>
        <v/>
      </c>
      <c r="O9" s="221" t="str">
        <f t="shared" ref="O9:O57" si="7">IF(N9="","",VALUE(SUBSTITUTE(N9,".",","))*1000)</f>
        <v/>
      </c>
      <c r="P9" s="221" t="str">
        <f t="shared" si="2"/>
        <v/>
      </c>
      <c r="Q9" s="222" t="str">
        <f t="shared" si="3"/>
        <v/>
      </c>
      <c r="S9" s="223" t="str">
        <f t="shared" si="4"/>
        <v/>
      </c>
      <c r="T9" s="195" t="s">
        <v>0</v>
      </c>
    </row>
    <row r="10" spans="1:20" x14ac:dyDescent="0.25">
      <c r="A10" s="224"/>
      <c r="B10" s="218" t="str">
        <f>IF(csv!E5="","",csv!S5)</f>
        <v>M12</v>
      </c>
      <c r="C10" s="219" t="str">
        <f>IF(csv!E5="","",csv!AN5)</f>
        <v>M12</v>
      </c>
      <c r="D10" s="219" t="str">
        <f>IF(csv!E5="","",csv!AO5&amp;"–"&amp;csv!AP5&amp;"–"&amp;csv!AQ5)</f>
        <v>1.98–75–8</v>
      </c>
      <c r="E10" s="220" t="str">
        <f>IF(csv!AU5&amp;csv!AW5&amp;csv!AY5&amp;csv!BA5&amp;csv!BC5="","",csv!AU5&amp;"–"&amp;csv!AW5&amp;"–"&amp;csv!AY5&amp;"–"&amp;csv!BA5&amp;"–"&amp;csv!BC5&amp;"–"&amp;csv!BE5&amp;"–"&amp;csv!BG5&amp;"–"&amp;csv!BI5&amp;"–"&amp;csv!BK5&amp;"–"&amp;csv!BM5&amp;"–"&amp;csv!BO5&amp;"–"&amp;csv!BQ5&amp;"–"&amp;csv!BS5&amp;"–"&amp;csv!BU5&amp;"–"&amp;csv!BW5&amp;"–"&amp;csv!BY5&amp;"–"&amp;csv!CA5&amp;"–"&amp;csv!CC5&amp;"–"&amp;csv!CE5&amp;"–"&amp;csv!CG5&amp;"–"&amp;csv!CI5&amp;"–"&amp;csv!CK5&amp;"–"&amp;csv!CM5&amp;"–"&amp;csv!CO5&amp;"–"&amp;csv!CQ5&amp;"–"&amp;csv!CS5&amp;"–"&amp;csv!CU5&amp;"–"&amp;csv!CW4&amp;"–"&amp;csv!CY4)</f>
        <v>31–33–34–35–32–36–56–100–––––––––––––––––––––</v>
      </c>
      <c r="F10" s="195" t="s">
        <v>0</v>
      </c>
      <c r="G10" s="127" t="s">
        <v>115</v>
      </c>
      <c r="H10" s="129" t="s">
        <v>115</v>
      </c>
      <c r="J10" s="218" t="str">
        <f t="shared" si="0"/>
        <v>M35</v>
      </c>
      <c r="K10" s="221">
        <f>IF(H10="","",IF(COUNTIF(H$7:H9,H10)=0,MAX(K$7:K9)+1,MAX(K$7:K9)))</f>
        <v>1002</v>
      </c>
      <c r="L10" s="221">
        <f t="shared" si="5"/>
        <v>1002</v>
      </c>
      <c r="M10" s="219" t="str">
        <f t="shared" si="6"/>
        <v>M35</v>
      </c>
      <c r="N10" s="221" t="str">
        <f t="shared" si="1"/>
        <v>4.32</v>
      </c>
      <c r="O10" s="221">
        <f t="shared" si="7"/>
        <v>4320</v>
      </c>
      <c r="P10" s="221" t="str">
        <f t="shared" si="2"/>
        <v>180</v>
      </c>
      <c r="Q10" s="222" t="str">
        <f t="shared" si="3"/>
        <v>15</v>
      </c>
      <c r="S10" s="223" t="str">
        <f t="shared" si="4"/>
        <v>INSERT INTO staza (id,trka_id,naziv,duljina,uspon,broj_kontrola) VALUES (1002,1001,'M35',4320,180,15);</v>
      </c>
      <c r="T10" s="195" t="s">
        <v>0</v>
      </c>
    </row>
    <row r="11" spans="1:20" x14ac:dyDescent="0.25">
      <c r="A11" s="225"/>
      <c r="B11" s="218" t="str">
        <f>IF(csv!E6="","",csv!S6)</f>
        <v>M12</v>
      </c>
      <c r="C11" s="219" t="str">
        <f>IF(csv!E6="","",csv!AN6)</f>
        <v>M12</v>
      </c>
      <c r="D11" s="219" t="str">
        <f>IF(csv!E6="","",csv!AO6&amp;"–"&amp;csv!AP6&amp;"–"&amp;csv!AQ6)</f>
        <v>1.98–75–8</v>
      </c>
      <c r="E11" s="220" t="str">
        <f>IF(csv!AU6&amp;csv!AW6&amp;csv!AY6&amp;csv!BA6&amp;csv!BC6="","",csv!AU6&amp;"–"&amp;csv!AW6&amp;"–"&amp;csv!AY6&amp;"–"&amp;csv!BA6&amp;"–"&amp;csv!BC6&amp;"–"&amp;csv!BE6&amp;"–"&amp;csv!BG6&amp;"–"&amp;csv!BI6&amp;"–"&amp;csv!BK6&amp;"–"&amp;csv!BM6&amp;"–"&amp;csv!BO6&amp;"–"&amp;csv!BQ6&amp;"–"&amp;csv!BS6&amp;"–"&amp;csv!BU6&amp;"–"&amp;csv!BW6&amp;"–"&amp;csv!BY6&amp;"–"&amp;csv!CA6&amp;"–"&amp;csv!CC6&amp;"–"&amp;csv!CE6&amp;"–"&amp;csv!CG6&amp;"–"&amp;csv!CI6&amp;"–"&amp;csv!CK6&amp;"–"&amp;csv!CM6&amp;"–"&amp;csv!CO6&amp;"–"&amp;csv!CQ6&amp;"–"&amp;csv!CS6&amp;"–"&amp;csv!CU6&amp;"–"&amp;csv!CW5&amp;"–"&amp;csv!CY5)</f>
        <v>31–33–34–35–32–36–56–100–––––––––––––––––––––</v>
      </c>
      <c r="F11" s="195" t="s">
        <v>0</v>
      </c>
      <c r="G11" s="127" t="s">
        <v>61</v>
      </c>
      <c r="H11" s="129" t="s">
        <v>61</v>
      </c>
      <c r="J11" s="218" t="str">
        <f t="shared" si="0"/>
        <v>M21A</v>
      </c>
      <c r="K11" s="221">
        <f>IF(H11="","",IF(COUNTIF(H$7:H10,H11)=0,MAX(K$7:K10)+1,MAX(K$7:K10)))</f>
        <v>1003</v>
      </c>
      <c r="L11" s="221">
        <f t="shared" si="5"/>
        <v>1003</v>
      </c>
      <c r="M11" s="219" t="str">
        <f t="shared" si="6"/>
        <v>M21A</v>
      </c>
      <c r="N11" s="221" t="str">
        <f t="shared" si="1"/>
        <v>4.86</v>
      </c>
      <c r="O11" s="221">
        <f t="shared" si="7"/>
        <v>4860</v>
      </c>
      <c r="P11" s="221" t="str">
        <f t="shared" si="2"/>
        <v>210</v>
      </c>
      <c r="Q11" s="222" t="str">
        <f t="shared" si="3"/>
        <v>16</v>
      </c>
      <c r="S11" s="223" t="str">
        <f t="shared" si="4"/>
        <v>INSERT INTO staza (id,trka_id,naziv,duljina,uspon,broj_kontrola) VALUES (1003,1001,'M21A',4860,210,16);</v>
      </c>
      <c r="T11" s="195" t="s">
        <v>0</v>
      </c>
    </row>
    <row r="12" spans="1:20" x14ac:dyDescent="0.25">
      <c r="A12" s="225" t="s">
        <v>0</v>
      </c>
      <c r="B12" s="218" t="str">
        <f>IF(csv!E7="","",csv!S7)</f>
        <v>M12</v>
      </c>
      <c r="C12" s="219" t="str">
        <f>IF(csv!E7="","",csv!AN7)</f>
        <v>M12</v>
      </c>
      <c r="D12" s="219" t="str">
        <f>IF(csv!E7="","",csv!AO7&amp;"–"&amp;csv!AP7&amp;"–"&amp;csv!AQ7)</f>
        <v>1.98–75–8</v>
      </c>
      <c r="E12" s="220" t="str">
        <f>IF(csv!AU7&amp;csv!AW7&amp;csv!AY7&amp;csv!BA7&amp;csv!BC7="","",csv!AU7&amp;"–"&amp;csv!AW7&amp;"–"&amp;csv!AY7&amp;"–"&amp;csv!BA7&amp;"–"&amp;csv!BC7&amp;"–"&amp;csv!BE7&amp;"–"&amp;csv!BG7&amp;"–"&amp;csv!BI7&amp;"–"&amp;csv!BK7&amp;"–"&amp;csv!BM7&amp;"–"&amp;csv!BO7&amp;"–"&amp;csv!BQ7&amp;"–"&amp;csv!BS7&amp;"–"&amp;csv!BU7&amp;"–"&amp;csv!BW7&amp;"–"&amp;csv!BY7&amp;"–"&amp;csv!CA7&amp;"–"&amp;csv!CC7&amp;"–"&amp;csv!CE7&amp;"–"&amp;csv!CG7&amp;"–"&amp;csv!CI7&amp;"–"&amp;csv!CK7&amp;"–"&amp;csv!CM7&amp;"–"&amp;csv!CO7&amp;"–"&amp;csv!CQ7&amp;"–"&amp;csv!CS7&amp;"–"&amp;csv!CU7&amp;"–"&amp;csv!CW6&amp;"–"&amp;csv!CY6)</f>
        <v>31–33–34–35–32–36–56–100–––––––––––––––––––––</v>
      </c>
      <c r="F12" s="195" t="s">
        <v>0</v>
      </c>
      <c r="G12" s="127" t="s">
        <v>1122</v>
      </c>
      <c r="H12" s="129" t="s">
        <v>1122</v>
      </c>
      <c r="J12" s="218" t="str">
        <f t="shared" si="0"/>
        <v>Otvorena</v>
      </c>
      <c r="K12" s="221">
        <f>IF(H12="","",IF(COUNTIF(H$7:H11,H12)=0,MAX(K$7:K11)+1,MAX(K$7:K11)))</f>
        <v>1004</v>
      </c>
      <c r="L12" s="221">
        <f t="shared" si="5"/>
        <v>1004</v>
      </c>
      <c r="M12" s="219" t="str">
        <f t="shared" si="6"/>
        <v>Otvorena</v>
      </c>
      <c r="N12" s="221" t="str">
        <f t="shared" si="1"/>
        <v>2.29</v>
      </c>
      <c r="O12" s="221">
        <f t="shared" si="7"/>
        <v>2290</v>
      </c>
      <c r="P12" s="221" t="str">
        <f t="shared" si="2"/>
        <v>90</v>
      </c>
      <c r="Q12" s="222" t="str">
        <f t="shared" si="3"/>
        <v>9</v>
      </c>
      <c r="S12" s="223" t="str">
        <f t="shared" si="4"/>
        <v>INSERT INTO staza (id,trka_id,naziv,duljina,uspon,broj_kontrola) VALUES (1004,1001,'Otvorena',2290,90,9);</v>
      </c>
      <c r="T12" s="195" t="s">
        <v>0</v>
      </c>
    </row>
    <row r="13" spans="1:20" x14ac:dyDescent="0.25">
      <c r="A13" s="195" t="s">
        <v>0</v>
      </c>
      <c r="B13" s="218" t="str">
        <f>IF(csv!E8="","",csv!S8)</f>
        <v>M12</v>
      </c>
      <c r="C13" s="219" t="str">
        <f>IF(csv!E8="","",csv!AN8)</f>
        <v>M12</v>
      </c>
      <c r="D13" s="219" t="str">
        <f>IF(csv!E8="","",csv!AO8&amp;"–"&amp;csv!AP8&amp;"–"&amp;csv!AQ8)</f>
        <v>1.98–75–8</v>
      </c>
      <c r="E13" s="220" t="str">
        <f>IF(csv!AU8&amp;csv!AW8&amp;csv!AY8&amp;csv!BA8&amp;csv!BC8="","",csv!AU8&amp;"–"&amp;csv!AW8&amp;"–"&amp;csv!AY8&amp;"–"&amp;csv!BA8&amp;"–"&amp;csv!BC8&amp;"–"&amp;csv!BE8&amp;"–"&amp;csv!BG8&amp;"–"&amp;csv!BI8&amp;"–"&amp;csv!BK8&amp;"–"&amp;csv!BM8&amp;"–"&amp;csv!BO8&amp;"–"&amp;csv!BQ8&amp;"–"&amp;csv!BS8&amp;"–"&amp;csv!BU8&amp;"–"&amp;csv!BW8&amp;"–"&amp;csv!BY8&amp;"–"&amp;csv!CA8&amp;"–"&amp;csv!CC8&amp;"–"&amp;csv!CE8&amp;"–"&amp;csv!CG8&amp;"–"&amp;csv!CI8&amp;"–"&amp;csv!CK8&amp;"–"&amp;csv!CM8&amp;"–"&amp;csv!CO8&amp;"–"&amp;csv!CQ8&amp;"–"&amp;csv!CS8&amp;"–"&amp;csv!CU8&amp;"–"&amp;csv!CW7&amp;"–"&amp;csv!CY7)</f>
        <v/>
      </c>
      <c r="F13" s="195" t="s">
        <v>0</v>
      </c>
      <c r="G13" s="127" t="s">
        <v>330</v>
      </c>
      <c r="H13" s="129" t="s">
        <v>330</v>
      </c>
      <c r="J13" s="218" t="str">
        <f t="shared" si="0"/>
        <v>Ž65</v>
      </c>
      <c r="K13" s="221">
        <f>IF(H13="","",IF(COUNTIF(H$7:H12,H13)=0,MAX(K$7:K12)+1,MAX(K$7:K12)))</f>
        <v>1005</v>
      </c>
      <c r="L13" s="221">
        <f t="shared" si="5"/>
        <v>1005</v>
      </c>
      <c r="M13" s="219" t="str">
        <f t="shared" si="6"/>
        <v>Ž65</v>
      </c>
      <c r="N13" s="221" t="str">
        <f t="shared" si="1"/>
        <v>2.51</v>
      </c>
      <c r="O13" s="221">
        <f t="shared" si="7"/>
        <v>2510</v>
      </c>
      <c r="P13" s="221" t="str">
        <f t="shared" si="2"/>
        <v>100</v>
      </c>
      <c r="Q13" s="222" t="str">
        <f t="shared" si="3"/>
        <v>11</v>
      </c>
      <c r="S13" s="223" t="str">
        <f t="shared" si="4"/>
        <v>INSERT INTO staza (id,trka_id,naziv,duljina,uspon,broj_kontrola) VALUES (1005,1001,'Ž65',2510,100,11);</v>
      </c>
      <c r="T13" s="195" t="s">
        <v>0</v>
      </c>
    </row>
    <row r="14" spans="1:20" x14ac:dyDescent="0.25">
      <c r="A14" s="195" t="s">
        <v>0</v>
      </c>
      <c r="B14" s="218" t="str">
        <f>IF(csv!E9="","",csv!S9)</f>
        <v>M12</v>
      </c>
      <c r="C14" s="219" t="str">
        <f>IF(csv!E9="","",csv!AN9)</f>
        <v>M12</v>
      </c>
      <c r="D14" s="219" t="str">
        <f>IF(csv!E9="","",csv!AO9&amp;"–"&amp;csv!AP9&amp;"–"&amp;csv!AQ9)</f>
        <v>1.98–75–8</v>
      </c>
      <c r="E14" s="220" t="str">
        <f>IF(csv!AU9&amp;csv!AW9&amp;csv!AY9&amp;csv!BA9&amp;csv!BC9="","",csv!AU9&amp;"–"&amp;csv!AW9&amp;"–"&amp;csv!AY9&amp;"–"&amp;csv!BA9&amp;"–"&amp;csv!BC9&amp;"–"&amp;csv!BE9&amp;"–"&amp;csv!BG9&amp;"–"&amp;csv!BI9&amp;"–"&amp;csv!BK9&amp;"–"&amp;csv!BM9&amp;"–"&amp;csv!BO9&amp;"–"&amp;csv!BQ9&amp;"–"&amp;csv!BS9&amp;"–"&amp;csv!BU9&amp;"–"&amp;csv!BW9&amp;"–"&amp;csv!BY9&amp;"–"&amp;csv!CA9&amp;"–"&amp;csv!CC9&amp;"–"&amp;csv!CE9&amp;"–"&amp;csv!CG9&amp;"–"&amp;csv!CI9&amp;"–"&amp;csv!CK9&amp;"–"&amp;csv!CM9&amp;"–"&amp;csv!CO9&amp;"–"&amp;csv!CQ9&amp;"–"&amp;csv!CS9&amp;"–"&amp;csv!CU9&amp;"–"&amp;csv!CW8&amp;"–"&amp;csv!CY8)</f>
        <v/>
      </c>
      <c r="F14" s="195" t="s">
        <v>0</v>
      </c>
      <c r="G14" s="127" t="s">
        <v>27</v>
      </c>
      <c r="H14" s="129">
        <v>2</v>
      </c>
      <c r="J14" s="218" t="str">
        <f t="shared" si="0"/>
        <v>M14</v>
      </c>
      <c r="K14" s="221">
        <f>IF(H14="","",IF(COUNTIF(H$7:H13,H14)=0,MAX(K$7:K13)+1,MAX(K$7:K13)))</f>
        <v>1006</v>
      </c>
      <c r="L14" s="221">
        <f t="shared" si="5"/>
        <v>1006</v>
      </c>
      <c r="M14" s="219" t="str">
        <f t="shared" si="6"/>
        <v>M14 – Ž14</v>
      </c>
      <c r="N14" s="221" t="str">
        <f t="shared" si="1"/>
        <v>2.33</v>
      </c>
      <c r="O14" s="221">
        <f t="shared" si="7"/>
        <v>2330</v>
      </c>
      <c r="P14" s="221" t="str">
        <f t="shared" si="2"/>
        <v>75</v>
      </c>
      <c r="Q14" s="222" t="str">
        <f t="shared" si="3"/>
        <v>9</v>
      </c>
      <c r="S14" s="223" t="str">
        <f t="shared" si="4"/>
        <v>INSERT INTO staza (id,trka_id,naziv,duljina,uspon,broj_kontrola) VALUES (1006,1001,'M14 – Ž14',2330,75,9);</v>
      </c>
      <c r="T14" s="195" t="s">
        <v>0</v>
      </c>
    </row>
    <row r="15" spans="1:20" x14ac:dyDescent="0.25">
      <c r="A15" s="195" t="s">
        <v>0</v>
      </c>
      <c r="B15" s="218" t="str">
        <f>IF(csv!E10="","",csv!S10)</f>
        <v>M14</v>
      </c>
      <c r="C15" s="219" t="str">
        <f>IF(csv!E10="","",csv!AN10)</f>
        <v>M14</v>
      </c>
      <c r="D15" s="219" t="str">
        <f>IF(csv!E10="","",csv!AO10&amp;"–"&amp;csv!AP10&amp;"–"&amp;csv!AQ10)</f>
        <v>2.33–75–9</v>
      </c>
      <c r="E15" s="220" t="str">
        <f>IF(csv!AU10&amp;csv!AW10&amp;csv!AY10&amp;csv!BA10&amp;csv!BC10="","",csv!AU10&amp;"–"&amp;csv!AW10&amp;"–"&amp;csv!AY10&amp;"–"&amp;csv!BA10&amp;"–"&amp;csv!BC10&amp;"–"&amp;csv!BE10&amp;"–"&amp;csv!BG10&amp;"–"&amp;csv!BI10&amp;"–"&amp;csv!BK10&amp;"–"&amp;csv!BM10&amp;"–"&amp;csv!BO10&amp;"–"&amp;csv!BQ10&amp;"–"&amp;csv!BS10&amp;"–"&amp;csv!BU10&amp;"–"&amp;csv!BW10&amp;"–"&amp;csv!BY10&amp;"–"&amp;csv!CA10&amp;"–"&amp;csv!CC10&amp;"–"&amp;csv!CE10&amp;"–"&amp;csv!CG10&amp;"–"&amp;csv!CI10&amp;"–"&amp;csv!CK10&amp;"–"&amp;csv!CM10&amp;"–"&amp;csv!CO10&amp;"–"&amp;csv!CQ10&amp;"–"&amp;csv!CS10&amp;"–"&amp;csv!CU10&amp;"–"&amp;csv!CW9&amp;"–"&amp;csv!CY9)</f>
        <v>51–57–33–52–35–53–58–37–100––––––––––––––––––––</v>
      </c>
      <c r="F15" s="195" t="s">
        <v>0</v>
      </c>
      <c r="G15" s="127" t="s">
        <v>210</v>
      </c>
      <c r="H15" s="129">
        <v>2</v>
      </c>
      <c r="J15" s="218" t="str">
        <f t="shared" si="0"/>
        <v>Ž14</v>
      </c>
      <c r="K15" s="221">
        <f>IF(H15="","",IF(COUNTIF(H$7:H14,H15)=0,MAX(K$7:K14)+1,MAX(K$7:K14)))</f>
        <v>1006</v>
      </c>
      <c r="L15" s="221" t="str">
        <f t="shared" si="5"/>
        <v/>
      </c>
      <c r="M15" s="219" t="str">
        <f t="shared" si="6"/>
        <v>Ž14</v>
      </c>
      <c r="N15" s="221" t="str">
        <f t="shared" si="1"/>
        <v/>
      </c>
      <c r="O15" s="221" t="str">
        <f t="shared" si="7"/>
        <v/>
      </c>
      <c r="P15" s="221" t="str">
        <f t="shared" si="2"/>
        <v/>
      </c>
      <c r="Q15" s="222" t="str">
        <f t="shared" si="3"/>
        <v/>
      </c>
      <c r="S15" s="223" t="str">
        <f t="shared" si="4"/>
        <v/>
      </c>
      <c r="T15" s="195" t="s">
        <v>0</v>
      </c>
    </row>
    <row r="16" spans="1:20" x14ac:dyDescent="0.25">
      <c r="A16" s="195" t="s">
        <v>0</v>
      </c>
      <c r="B16" s="218" t="str">
        <f>IF(csv!E11="","",csv!S11)</f>
        <v>M14</v>
      </c>
      <c r="C16" s="219" t="str">
        <f>IF(csv!E11="","",csv!AN11)</f>
        <v>M14</v>
      </c>
      <c r="D16" s="219" t="str">
        <f>IF(csv!E11="","",csv!AO11&amp;"–"&amp;csv!AP11&amp;"–"&amp;csv!AQ11)</f>
        <v>2.33–75–9</v>
      </c>
      <c r="E16" s="220" t="str">
        <f>IF(csv!AU11&amp;csv!AW11&amp;csv!AY11&amp;csv!BA11&amp;csv!BC11="","",csv!AU11&amp;"–"&amp;csv!AW11&amp;"–"&amp;csv!AY11&amp;"–"&amp;csv!BA11&amp;"–"&amp;csv!BC11&amp;"–"&amp;csv!BE11&amp;"–"&amp;csv!BG11&amp;"–"&amp;csv!BI11&amp;"–"&amp;csv!BK11&amp;"–"&amp;csv!BM11&amp;"–"&amp;csv!BO11&amp;"–"&amp;csv!BQ11&amp;"–"&amp;csv!BS11&amp;"–"&amp;csv!BU11&amp;"–"&amp;csv!BW11&amp;"–"&amp;csv!BY11&amp;"–"&amp;csv!CA11&amp;"–"&amp;csv!CC11&amp;"–"&amp;csv!CE11&amp;"–"&amp;csv!CG11&amp;"–"&amp;csv!CI11&amp;"–"&amp;csv!CK11&amp;"–"&amp;csv!CM11&amp;"–"&amp;csv!CO11&amp;"–"&amp;csv!CQ11&amp;"–"&amp;csv!CS11&amp;"–"&amp;csv!CU11&amp;"–"&amp;csv!CW10&amp;"–"&amp;csv!CY10)</f>
        <v>51–57–33–52–35–53–58–37–100––––––––––––––––––––</v>
      </c>
      <c r="F16" s="195" t="s">
        <v>0</v>
      </c>
      <c r="G16" s="127" t="s">
        <v>219</v>
      </c>
      <c r="H16" s="129">
        <v>3</v>
      </c>
      <c r="J16" s="218" t="str">
        <f t="shared" si="0"/>
        <v>Ž16</v>
      </c>
      <c r="K16" s="221">
        <f>IF(H16="","",IF(COUNTIF(H$7:H15,H16)=0,MAX(K$7:K15)+1,MAX(K$7:K15)))</f>
        <v>1007</v>
      </c>
      <c r="L16" s="221">
        <f t="shared" si="5"/>
        <v>1007</v>
      </c>
      <c r="M16" s="219" t="str">
        <f t="shared" si="6"/>
        <v>Ž16 – Ž21B</v>
      </c>
      <c r="N16" s="221" t="str">
        <f t="shared" si="1"/>
        <v>2.66</v>
      </c>
      <c r="O16" s="221">
        <f t="shared" si="7"/>
        <v>2660</v>
      </c>
      <c r="P16" s="221" t="str">
        <f t="shared" si="2"/>
        <v>100</v>
      </c>
      <c r="Q16" s="222" t="str">
        <f t="shared" si="3"/>
        <v>10</v>
      </c>
      <c r="S16" s="223" t="str">
        <f t="shared" si="4"/>
        <v>INSERT INTO staza (id,trka_id,naziv,duljina,uspon,broj_kontrola) VALUES (1007,1001,'Ž16 – Ž21B',2660,100,10);</v>
      </c>
      <c r="T16" s="195" t="s">
        <v>0</v>
      </c>
    </row>
    <row r="17" spans="1:20" x14ac:dyDescent="0.25">
      <c r="A17" s="195" t="s">
        <v>0</v>
      </c>
      <c r="B17" s="218" t="str">
        <f>IF(csv!E12="","",csv!S12)</f>
        <v>M14</v>
      </c>
      <c r="C17" s="219" t="str">
        <f>IF(csv!E12="","",csv!AN12)</f>
        <v>M14</v>
      </c>
      <c r="D17" s="219" t="str">
        <f>IF(csv!E12="","",csv!AO12&amp;"–"&amp;csv!AP12&amp;"–"&amp;csv!AQ12)</f>
        <v>2.33–75–9</v>
      </c>
      <c r="E17" s="220" t="str">
        <f>IF(csv!AU12&amp;csv!AW12&amp;csv!AY12&amp;csv!BA12&amp;csv!BC12="","",csv!AU12&amp;"–"&amp;csv!AW12&amp;"–"&amp;csv!AY12&amp;"–"&amp;csv!BA12&amp;"–"&amp;csv!BC12&amp;"–"&amp;csv!BE12&amp;"–"&amp;csv!BG12&amp;"–"&amp;csv!BI12&amp;"–"&amp;csv!BK12&amp;"–"&amp;csv!BM12&amp;"–"&amp;csv!BO12&amp;"–"&amp;csv!BQ12&amp;"–"&amp;csv!BS12&amp;"–"&amp;csv!BU12&amp;"–"&amp;csv!BW12&amp;"–"&amp;csv!BY12&amp;"–"&amp;csv!CA12&amp;"–"&amp;csv!CC12&amp;"–"&amp;csv!CE12&amp;"–"&amp;csv!CG12&amp;"–"&amp;csv!CI12&amp;"–"&amp;csv!CK12&amp;"–"&amp;csv!CM12&amp;"–"&amp;csv!CO12&amp;"–"&amp;csv!CQ12&amp;"–"&amp;csv!CS12&amp;"–"&amp;csv!CU12&amp;"–"&amp;csv!CW11&amp;"–"&amp;csv!CY11)</f>
        <v>51–57–33–52–35–53–58–37–100––––––––––––––––––––</v>
      </c>
      <c r="F17" s="195" t="s">
        <v>0</v>
      </c>
      <c r="G17" s="127" t="s">
        <v>247</v>
      </c>
      <c r="H17" s="129">
        <v>3</v>
      </c>
      <c r="J17" s="218" t="str">
        <f t="shared" si="0"/>
        <v>Ž21B</v>
      </c>
      <c r="K17" s="221">
        <f>IF(H17="","",IF(COUNTIF(H$7:H16,H17)=0,MAX(K$7:K16)+1,MAX(K$7:K16)))</f>
        <v>1007</v>
      </c>
      <c r="L17" s="221" t="str">
        <f t="shared" si="5"/>
        <v/>
      </c>
      <c r="M17" s="219" t="str">
        <f t="shared" si="6"/>
        <v>Ž21B</v>
      </c>
      <c r="N17" s="221" t="str">
        <f t="shared" si="1"/>
        <v/>
      </c>
      <c r="O17" s="221" t="str">
        <f t="shared" si="7"/>
        <v/>
      </c>
      <c r="P17" s="221" t="str">
        <f t="shared" si="2"/>
        <v/>
      </c>
      <c r="Q17" s="222" t="str">
        <f t="shared" si="3"/>
        <v/>
      </c>
      <c r="S17" s="223" t="str">
        <f t="shared" si="4"/>
        <v/>
      </c>
      <c r="T17" s="195" t="s">
        <v>0</v>
      </c>
    </row>
    <row r="18" spans="1:20" x14ac:dyDescent="0.25">
      <c r="A18" s="195" t="s">
        <v>0</v>
      </c>
      <c r="B18" s="218" t="str">
        <f>IF(csv!E13="","",csv!S13)</f>
        <v>M14</v>
      </c>
      <c r="C18" s="219" t="str">
        <f>IF(csv!E13="","",csv!AN13)</f>
        <v>M14</v>
      </c>
      <c r="D18" s="219" t="str">
        <f>IF(csv!E13="","",csv!AO13&amp;"–"&amp;csv!AP13&amp;"–"&amp;csv!AQ13)</f>
        <v>2.33–75–9</v>
      </c>
      <c r="E18" s="220" t="str">
        <f>IF(csv!AU13&amp;csv!AW13&amp;csv!AY13&amp;csv!BA13&amp;csv!BC13="","",csv!AU13&amp;"–"&amp;csv!AW13&amp;"–"&amp;csv!AY13&amp;"–"&amp;csv!BA13&amp;"–"&amp;csv!BC13&amp;"–"&amp;csv!BE13&amp;"–"&amp;csv!BG13&amp;"–"&amp;csv!BI13&amp;"–"&amp;csv!BK13&amp;"–"&amp;csv!BM13&amp;"–"&amp;csv!BO13&amp;"–"&amp;csv!BQ13&amp;"–"&amp;csv!BS13&amp;"–"&amp;csv!BU13&amp;"–"&amp;csv!BW13&amp;"–"&amp;csv!BY13&amp;"–"&amp;csv!CA13&amp;"–"&amp;csv!CC13&amp;"–"&amp;csv!CE13&amp;"–"&amp;csv!CG13&amp;"–"&amp;csv!CI13&amp;"–"&amp;csv!CK13&amp;"–"&amp;csv!CM13&amp;"–"&amp;csv!CO13&amp;"–"&amp;csv!CQ13&amp;"–"&amp;csv!CS13&amp;"–"&amp;csv!CU13&amp;"–"&amp;csv!CW12&amp;"–"&amp;csv!CY12)</f>
        <v/>
      </c>
      <c r="F18" s="195" t="s">
        <v>0</v>
      </c>
      <c r="G18" s="127" t="s">
        <v>179</v>
      </c>
      <c r="H18" s="129">
        <v>4</v>
      </c>
      <c r="J18" s="218" t="str">
        <f t="shared" si="0"/>
        <v>M65</v>
      </c>
      <c r="K18" s="221">
        <f>IF(H18="","",IF(COUNTIF(H$7:H17,H18)=0,MAX(K$7:K17)+1,MAX(K$7:K17)))</f>
        <v>1008</v>
      </c>
      <c r="L18" s="221">
        <f t="shared" si="5"/>
        <v>1008</v>
      </c>
      <c r="M18" s="219" t="str">
        <f>IF(J18="","",IF(H18&lt;&gt;H19,J18,J18&amp;" – "&amp;M19))</f>
        <v>M65 – M70 – Ž55</v>
      </c>
      <c r="N18" s="221" t="str">
        <f t="shared" si="1"/>
        <v>2.66</v>
      </c>
      <c r="O18" s="221">
        <f t="shared" si="7"/>
        <v>2660</v>
      </c>
      <c r="P18" s="221" t="str">
        <f t="shared" si="2"/>
        <v>110</v>
      </c>
      <c r="Q18" s="222" t="str">
        <f t="shared" si="3"/>
        <v>11</v>
      </c>
      <c r="S18" s="223" t="str">
        <f t="shared" si="4"/>
        <v>INSERT INTO staza (id,trka_id,naziv,duljina,uspon,broj_kontrola) VALUES (1008,1001,'M65 – M70 – Ž55',2660,110,11);</v>
      </c>
      <c r="T18" s="195" t="s">
        <v>0</v>
      </c>
    </row>
    <row r="19" spans="1:20" x14ac:dyDescent="0.25">
      <c r="A19" s="195" t="s">
        <v>0</v>
      </c>
      <c r="B19" s="218" t="str">
        <f>IF(csv!E14="","",csv!S14)</f>
        <v>M14</v>
      </c>
      <c r="C19" s="219" t="str">
        <f>IF(csv!E14="","",csv!AN14)</f>
        <v>M14</v>
      </c>
      <c r="D19" s="219" t="str">
        <f>IF(csv!E14="","",csv!AO14&amp;"–"&amp;csv!AP14&amp;"–"&amp;csv!AQ14)</f>
        <v>2.33–75–9</v>
      </c>
      <c r="E19" s="220" t="str">
        <f>IF(csv!AU14&amp;csv!AW14&amp;csv!AY14&amp;csv!BA14&amp;csv!BC14="","",csv!AU14&amp;"–"&amp;csv!AW14&amp;"–"&amp;csv!AY14&amp;"–"&amp;csv!BA14&amp;"–"&amp;csv!BC14&amp;"–"&amp;csv!BE14&amp;"–"&amp;csv!BG14&amp;"–"&amp;csv!BI14&amp;"–"&amp;csv!BK14&amp;"–"&amp;csv!BM14&amp;"–"&amp;csv!BO14&amp;"–"&amp;csv!BQ14&amp;"–"&amp;csv!BS14&amp;"–"&amp;csv!BU14&amp;"–"&amp;csv!BW14&amp;"–"&amp;csv!BY14&amp;"–"&amp;csv!CA14&amp;"–"&amp;csv!CC14&amp;"–"&amp;csv!CE14&amp;"–"&amp;csv!CG14&amp;"–"&amp;csv!CI14&amp;"–"&amp;csv!CK14&amp;"–"&amp;csv!CM14&amp;"–"&amp;csv!CO14&amp;"–"&amp;csv!CQ14&amp;"–"&amp;csv!CS14&amp;"–"&amp;csv!CU14&amp;"–"&amp;csv!CW13&amp;"–"&amp;csv!CY13)</f>
        <v>51–57–33––––––––––––––––––––––––––</v>
      </c>
      <c r="F19" s="195" t="s">
        <v>0</v>
      </c>
      <c r="G19" s="127" t="s">
        <v>573</v>
      </c>
      <c r="H19" s="129">
        <v>4</v>
      </c>
      <c r="J19" s="218" t="str">
        <f t="shared" si="0"/>
        <v>M70</v>
      </c>
      <c r="K19" s="221">
        <f>IF(H19="","",IF(COUNTIF(H$7:H18,H19)=0,MAX(K$7:K18)+1,MAX(K$7:K18)))</f>
        <v>1008</v>
      </c>
      <c r="L19" s="221" t="str">
        <f t="shared" si="5"/>
        <v/>
      </c>
      <c r="M19" s="219" t="str">
        <f t="shared" si="6"/>
        <v>M70 – Ž55</v>
      </c>
      <c r="N19" s="221" t="str">
        <f t="shared" si="1"/>
        <v/>
      </c>
      <c r="O19" s="221" t="str">
        <f t="shared" si="7"/>
        <v/>
      </c>
      <c r="P19" s="221" t="str">
        <f t="shared" si="2"/>
        <v/>
      </c>
      <c r="Q19" s="222" t="str">
        <f t="shared" si="3"/>
        <v/>
      </c>
      <c r="S19" s="223" t="str">
        <f t="shared" si="4"/>
        <v/>
      </c>
      <c r="T19" s="195" t="s">
        <v>0</v>
      </c>
    </row>
    <row r="20" spans="1:20" x14ac:dyDescent="0.25">
      <c r="A20" s="195" t="s">
        <v>0</v>
      </c>
      <c r="B20" s="218" t="str">
        <f>IF(csv!E15="","",csv!S15)</f>
        <v>M14</v>
      </c>
      <c r="C20" s="219" t="str">
        <f>IF(csv!E15="","",csv!AN15)</f>
        <v>M14</v>
      </c>
      <c r="D20" s="219" t="str">
        <f>IF(csv!E15="","",csv!AO15&amp;"–"&amp;csv!AP15&amp;"–"&amp;csv!AQ15)</f>
        <v>2.33–75–9</v>
      </c>
      <c r="E20" s="220" t="str">
        <f>IF(csv!AU15&amp;csv!AW15&amp;csv!AY15&amp;csv!BA15&amp;csv!BC15="","",csv!AU15&amp;"–"&amp;csv!AW15&amp;"–"&amp;csv!AY15&amp;"–"&amp;csv!BA15&amp;"–"&amp;csv!BC15&amp;"–"&amp;csv!BE15&amp;"–"&amp;csv!BG15&amp;"–"&amp;csv!BI15&amp;"–"&amp;csv!BK15&amp;"–"&amp;csv!BM15&amp;"–"&amp;csv!BO15&amp;"–"&amp;csv!BQ15&amp;"–"&amp;csv!BS15&amp;"–"&amp;csv!BU15&amp;"–"&amp;csv!BW15&amp;"–"&amp;csv!BY15&amp;"–"&amp;csv!CA15&amp;"–"&amp;csv!CC15&amp;"–"&amp;csv!CE15&amp;"–"&amp;csv!CG15&amp;"–"&amp;csv!CI15&amp;"–"&amp;csv!CK15&amp;"–"&amp;csv!CM15&amp;"–"&amp;csv!CO15&amp;"–"&amp;csv!CQ15&amp;"–"&amp;csv!CS15&amp;"–"&amp;csv!CU15&amp;"–"&amp;csv!CW14&amp;"–"&amp;csv!CY14)</f>
        <v/>
      </c>
      <c r="F20" s="195" t="s">
        <v>0</v>
      </c>
      <c r="G20" s="127" t="s">
        <v>321</v>
      </c>
      <c r="H20" s="129">
        <v>4</v>
      </c>
      <c r="J20" s="218" t="str">
        <f t="shared" si="0"/>
        <v>Ž55</v>
      </c>
      <c r="K20" s="221">
        <f>IF(H20="","",IF(COUNTIF(H$7:H19,H20)=0,MAX(K$7:K19)+1,MAX(K$7:K19)))</f>
        <v>1008</v>
      </c>
      <c r="L20" s="221" t="str">
        <f t="shared" si="5"/>
        <v/>
      </c>
      <c r="M20" s="219" t="str">
        <f t="shared" si="6"/>
        <v>Ž55</v>
      </c>
      <c r="N20" s="221" t="str">
        <f t="shared" si="1"/>
        <v/>
      </c>
      <c r="O20" s="221" t="str">
        <f t="shared" si="7"/>
        <v/>
      </c>
      <c r="P20" s="221" t="str">
        <f t="shared" si="2"/>
        <v/>
      </c>
      <c r="Q20" s="222" t="str">
        <f t="shared" si="3"/>
        <v/>
      </c>
      <c r="S20" s="223" t="str">
        <f t="shared" si="4"/>
        <v/>
      </c>
      <c r="T20" s="195" t="s">
        <v>0</v>
      </c>
    </row>
    <row r="21" spans="1:20" x14ac:dyDescent="0.25">
      <c r="A21" s="195" t="s">
        <v>0</v>
      </c>
      <c r="B21" s="218" t="str">
        <f>IF(csv!E16="","",csv!S16)</f>
        <v>M16</v>
      </c>
      <c r="C21" s="219" t="str">
        <f>IF(csv!E16="","",csv!AN16)</f>
        <v>M16</v>
      </c>
      <c r="D21" s="219" t="str">
        <f>IF(csv!E16="","",csv!AO16&amp;"–"&amp;csv!AP16&amp;"–"&amp;csv!AQ16)</f>
        <v>2.94–110–12</v>
      </c>
      <c r="E21" s="220" t="str">
        <f>IF(csv!AU16&amp;csv!AW16&amp;csv!AY16&amp;csv!BA16&amp;csv!BC16="","",csv!AU16&amp;"–"&amp;csv!AW16&amp;"–"&amp;csv!AY16&amp;"–"&amp;csv!BA16&amp;"–"&amp;csv!BC16&amp;"–"&amp;csv!BE16&amp;"–"&amp;csv!BG16&amp;"–"&amp;csv!BI16&amp;"–"&amp;csv!BK16&amp;"–"&amp;csv!BM16&amp;"–"&amp;csv!BO16&amp;"–"&amp;csv!BQ16&amp;"–"&amp;csv!BS16&amp;"–"&amp;csv!BU16&amp;"–"&amp;csv!BW16&amp;"–"&amp;csv!BY16&amp;"–"&amp;csv!CA16&amp;"–"&amp;csv!CC16&amp;"–"&amp;csv!CE16&amp;"–"&amp;csv!CG16&amp;"–"&amp;csv!CI16&amp;"–"&amp;csv!CK16&amp;"–"&amp;csv!CM16&amp;"–"&amp;csv!CO16&amp;"–"&amp;csv!CQ16&amp;"–"&amp;csv!CS16&amp;"–"&amp;csv!CU16&amp;"–"&amp;csv!CW15&amp;"–"&amp;csv!CY15)</f>
        <v>57–68–46–70–39–63–53–62–44–61–37–100–––––––––––––––––</v>
      </c>
      <c r="F21" s="195" t="s">
        <v>0</v>
      </c>
      <c r="G21" s="127" t="s">
        <v>41</v>
      </c>
      <c r="H21" s="129">
        <v>5</v>
      </c>
      <c r="J21" s="218" t="str">
        <f t="shared" si="0"/>
        <v>M16</v>
      </c>
      <c r="K21" s="221">
        <f>IF(H21="","",IF(COUNTIF(H$7:H20,H21)=0,MAX(K$7:K20)+1,MAX(K$7:K20)))</f>
        <v>1009</v>
      </c>
      <c r="L21" s="221">
        <f t="shared" si="5"/>
        <v>1009</v>
      </c>
      <c r="M21" s="219" t="str">
        <f t="shared" si="6"/>
        <v>M16 – M21B</v>
      </c>
      <c r="N21" s="221" t="str">
        <f t="shared" si="1"/>
        <v>2.94</v>
      </c>
      <c r="O21" s="221">
        <f t="shared" si="7"/>
        <v>2940</v>
      </c>
      <c r="P21" s="221" t="str">
        <f t="shared" si="2"/>
        <v>110</v>
      </c>
      <c r="Q21" s="222" t="str">
        <f t="shared" si="3"/>
        <v>12</v>
      </c>
      <c r="S21" s="223" t="str">
        <f t="shared" si="4"/>
        <v>INSERT INTO staza (id,trka_id,naziv,duljina,uspon,broj_kontrola) VALUES (1009,1001,'M16 – M21B',2940,110,12);</v>
      </c>
      <c r="T21" s="195" t="s">
        <v>0</v>
      </c>
    </row>
    <row r="22" spans="1:20" x14ac:dyDescent="0.25">
      <c r="A22" s="195" t="s">
        <v>0</v>
      </c>
      <c r="B22" s="218" t="str">
        <f>IF(csv!E17="","",csv!S17)</f>
        <v>M16</v>
      </c>
      <c r="C22" s="219" t="str">
        <f>IF(csv!E17="","",csv!AN17)</f>
        <v>M16</v>
      </c>
      <c r="D22" s="219" t="str">
        <f>IF(csv!E17="","",csv!AO17&amp;"–"&amp;csv!AP17&amp;"–"&amp;csv!AQ17)</f>
        <v>2.94–110–12</v>
      </c>
      <c r="E22" s="220" t="str">
        <f>IF(csv!AU17&amp;csv!AW17&amp;csv!AY17&amp;csv!BA17&amp;csv!BC17="","",csv!AU17&amp;"–"&amp;csv!AW17&amp;"–"&amp;csv!AY17&amp;"–"&amp;csv!BA17&amp;"–"&amp;csv!BC17&amp;"–"&amp;csv!BE17&amp;"–"&amp;csv!BG17&amp;"–"&amp;csv!BI17&amp;"–"&amp;csv!BK17&amp;"–"&amp;csv!BM17&amp;"–"&amp;csv!BO17&amp;"–"&amp;csv!BQ17&amp;"–"&amp;csv!BS17&amp;"–"&amp;csv!BU17&amp;"–"&amp;csv!BW17&amp;"–"&amp;csv!BY17&amp;"–"&amp;csv!CA17&amp;"–"&amp;csv!CC17&amp;"–"&amp;csv!CE17&amp;"–"&amp;csv!CG17&amp;"–"&amp;csv!CI17&amp;"–"&amp;csv!CK17&amp;"–"&amp;csv!CM17&amp;"–"&amp;csv!CO17&amp;"–"&amp;csv!CQ17&amp;"–"&amp;csv!CS17&amp;"–"&amp;csv!CU17&amp;"–"&amp;csv!CW16&amp;"–"&amp;csv!CY16)</f>
        <v>57–68–46–70–39–63–53–62–44–61–37–100–––––––––––––––––</v>
      </c>
      <c r="F22" s="195" t="s">
        <v>0</v>
      </c>
      <c r="G22" s="127" t="s">
        <v>91</v>
      </c>
      <c r="H22" s="129">
        <v>5</v>
      </c>
      <c r="J22" s="218" t="str">
        <f t="shared" si="0"/>
        <v>M21B</v>
      </c>
      <c r="K22" s="221">
        <f>IF(H22="","",IF(COUNTIF(H$7:H21,H22)=0,MAX(K$7:K21)+1,MAX(K$7:K21)))</f>
        <v>1009</v>
      </c>
      <c r="L22" s="221" t="str">
        <f t="shared" si="5"/>
        <v/>
      </c>
      <c r="M22" s="219" t="str">
        <f t="shared" si="6"/>
        <v>M21B</v>
      </c>
      <c r="N22" s="221" t="str">
        <f t="shared" si="1"/>
        <v/>
      </c>
      <c r="O22" s="221" t="str">
        <f t="shared" si="7"/>
        <v/>
      </c>
      <c r="P22" s="221" t="str">
        <f t="shared" si="2"/>
        <v/>
      </c>
      <c r="Q22" s="222" t="str">
        <f t="shared" si="3"/>
        <v/>
      </c>
      <c r="S22" s="223" t="str">
        <f t="shared" si="4"/>
        <v/>
      </c>
      <c r="T22" s="195" t="s">
        <v>0</v>
      </c>
    </row>
    <row r="23" spans="1:20" x14ac:dyDescent="0.25">
      <c r="A23" s="195" t="s">
        <v>0</v>
      </c>
      <c r="B23" s="218" t="str">
        <f>IF(csv!E18="","",csv!S18)</f>
        <v>M16</v>
      </c>
      <c r="C23" s="219" t="str">
        <f>IF(csv!E18="","",csv!AN18)</f>
        <v>M16</v>
      </c>
      <c r="D23" s="219" t="str">
        <f>IF(csv!E18="","",csv!AO18&amp;"–"&amp;csv!AP18&amp;"–"&amp;csv!AQ18)</f>
        <v>2.94–110–12</v>
      </c>
      <c r="E23" s="220" t="str">
        <f>IF(csv!AU18&amp;csv!AW18&amp;csv!AY18&amp;csv!BA18&amp;csv!BC18="","",csv!AU18&amp;"–"&amp;csv!AW18&amp;"–"&amp;csv!AY18&amp;"–"&amp;csv!BA18&amp;"–"&amp;csv!BC18&amp;"–"&amp;csv!BE18&amp;"–"&amp;csv!BG18&amp;"–"&amp;csv!BI18&amp;"–"&amp;csv!BK18&amp;"–"&amp;csv!BM18&amp;"–"&amp;csv!BO18&amp;"–"&amp;csv!BQ18&amp;"–"&amp;csv!BS18&amp;"–"&amp;csv!BU18&amp;"–"&amp;csv!BW18&amp;"–"&amp;csv!BY18&amp;"–"&amp;csv!CA18&amp;"–"&amp;csv!CC18&amp;"–"&amp;csv!CE18&amp;"–"&amp;csv!CG18&amp;"–"&amp;csv!CI18&amp;"–"&amp;csv!CK18&amp;"–"&amp;csv!CM18&amp;"–"&amp;csv!CO18&amp;"–"&amp;csv!CQ18&amp;"–"&amp;csv!CS18&amp;"–"&amp;csv!CU18&amp;"–"&amp;csv!CW17&amp;"–"&amp;csv!CY17)</f>
        <v>57–68–46–70–39–63–53–62–44–61–37–100–––––––––––––––––</v>
      </c>
      <c r="F23" s="195" t="s">
        <v>0</v>
      </c>
      <c r="G23" s="127" t="s">
        <v>231</v>
      </c>
      <c r="H23" s="129">
        <v>6</v>
      </c>
      <c r="J23" s="218" t="str">
        <f t="shared" si="0"/>
        <v>Ž21A</v>
      </c>
      <c r="K23" s="221">
        <f>IF(H23="","",IF(COUNTIF(H$7:H22,H23)=0,MAX(K$7:K22)+1,MAX(K$7:K22)))</f>
        <v>1010</v>
      </c>
      <c r="L23" s="221">
        <f t="shared" si="5"/>
        <v>1010</v>
      </c>
      <c r="M23" s="219" t="str">
        <f t="shared" si="6"/>
        <v>Ž21A – M20</v>
      </c>
      <c r="N23" s="221" t="str">
        <f t="shared" si="1"/>
        <v>4.18</v>
      </c>
      <c r="O23" s="221">
        <f t="shared" si="7"/>
        <v>4180</v>
      </c>
      <c r="P23" s="221" t="str">
        <f t="shared" si="2"/>
        <v>175</v>
      </c>
      <c r="Q23" s="222" t="str">
        <f t="shared" si="3"/>
        <v>15</v>
      </c>
      <c r="S23" s="223" t="str">
        <f t="shared" si="4"/>
        <v>INSERT INTO staza (id,trka_id,naziv,duljina,uspon,broj_kontrola) VALUES (1010,1001,'Ž21A – M20',4180,175,15);</v>
      </c>
      <c r="T23" s="195" t="s">
        <v>0</v>
      </c>
    </row>
    <row r="24" spans="1:20" x14ac:dyDescent="0.25">
      <c r="A24" s="195" t="s">
        <v>0</v>
      </c>
      <c r="B24" s="218" t="str">
        <f>IF(csv!E19="","",csv!S19)</f>
        <v>M16</v>
      </c>
      <c r="C24" s="219" t="str">
        <f>IF(csv!E19="","",csv!AN19)</f>
        <v>M16</v>
      </c>
      <c r="D24" s="219" t="str">
        <f>IF(csv!E19="","",csv!AO19&amp;"–"&amp;csv!AP19&amp;"–"&amp;csv!AQ19)</f>
        <v>2.94–110–12</v>
      </c>
      <c r="E24" s="220" t="str">
        <f>IF(csv!AU19&amp;csv!AW19&amp;csv!AY19&amp;csv!BA19&amp;csv!BC19="","",csv!AU19&amp;"–"&amp;csv!AW19&amp;"–"&amp;csv!AY19&amp;"–"&amp;csv!BA19&amp;"–"&amp;csv!BC19&amp;"–"&amp;csv!BE19&amp;"–"&amp;csv!BG19&amp;"–"&amp;csv!BI19&amp;"–"&amp;csv!BK19&amp;"–"&amp;csv!BM19&amp;"–"&amp;csv!BO19&amp;"–"&amp;csv!BQ19&amp;"–"&amp;csv!BS19&amp;"–"&amp;csv!BU19&amp;"–"&amp;csv!BW19&amp;"–"&amp;csv!BY19&amp;"–"&amp;csv!CA19&amp;"–"&amp;csv!CC19&amp;"–"&amp;csv!CE19&amp;"–"&amp;csv!CG19&amp;"–"&amp;csv!CI19&amp;"–"&amp;csv!CK19&amp;"–"&amp;csv!CM19&amp;"–"&amp;csv!CO19&amp;"–"&amp;csv!CQ19&amp;"–"&amp;csv!CS19&amp;"–"&amp;csv!CU19&amp;"–"&amp;csv!CW18&amp;"–"&amp;csv!CY18)</f>
        <v>57–68–46–70–39–63–53–62–44–61–37–100–––––––––––––––––</v>
      </c>
      <c r="F24" s="195" t="s">
        <v>0</v>
      </c>
      <c r="G24" s="127" t="s">
        <v>50</v>
      </c>
      <c r="H24" s="129">
        <v>6</v>
      </c>
      <c r="J24" s="218" t="str">
        <f t="shared" si="0"/>
        <v>M20</v>
      </c>
      <c r="K24" s="221">
        <f>IF(H24="","",IF(COUNTIF(H$7:H23,H24)=0,MAX(K$7:K23)+1,MAX(K$7:K23)))</f>
        <v>1010</v>
      </c>
      <c r="L24" s="221" t="str">
        <f t="shared" si="5"/>
        <v/>
      </c>
      <c r="M24" s="219" t="str">
        <f t="shared" si="6"/>
        <v>M20</v>
      </c>
      <c r="N24" s="221" t="str">
        <f t="shared" si="1"/>
        <v/>
      </c>
      <c r="O24" s="221" t="str">
        <f t="shared" si="7"/>
        <v/>
      </c>
      <c r="P24" s="221" t="str">
        <f t="shared" si="2"/>
        <v/>
      </c>
      <c r="Q24" s="222" t="str">
        <f t="shared" si="3"/>
        <v/>
      </c>
      <c r="S24" s="223" t="str">
        <f t="shared" si="4"/>
        <v/>
      </c>
      <c r="T24" s="195" t="s">
        <v>0</v>
      </c>
    </row>
    <row r="25" spans="1:20" x14ac:dyDescent="0.25">
      <c r="A25" s="195" t="s">
        <v>0</v>
      </c>
      <c r="B25" s="218" t="str">
        <f>IF(csv!E20="","",csv!S20)</f>
        <v>M16</v>
      </c>
      <c r="C25" s="219" t="str">
        <f>IF(csv!E20="","",csv!AN20)</f>
        <v>M16</v>
      </c>
      <c r="D25" s="219" t="str">
        <f>IF(csv!E20="","",csv!AO20&amp;"–"&amp;csv!AP20&amp;"–"&amp;csv!AQ20)</f>
        <v>2.94–110–12</v>
      </c>
      <c r="E25" s="220" t="str">
        <f>IF(csv!AU20&amp;csv!AW20&amp;csv!AY20&amp;csv!BA20&amp;csv!BC20="","",csv!AU20&amp;"–"&amp;csv!AW20&amp;"–"&amp;csv!AY20&amp;"–"&amp;csv!BA20&amp;"–"&amp;csv!BC20&amp;"–"&amp;csv!BE20&amp;"–"&amp;csv!BG20&amp;"–"&amp;csv!BI20&amp;"–"&amp;csv!BK20&amp;"–"&amp;csv!BM20&amp;"–"&amp;csv!BO20&amp;"–"&amp;csv!BQ20&amp;"–"&amp;csv!BS20&amp;"–"&amp;csv!BU20&amp;"–"&amp;csv!BW20&amp;"–"&amp;csv!BY20&amp;"–"&amp;csv!CA20&amp;"–"&amp;csv!CC20&amp;"–"&amp;csv!CE20&amp;"–"&amp;csv!CG20&amp;"–"&amp;csv!CI20&amp;"–"&amp;csv!CK20&amp;"–"&amp;csv!CM20&amp;"–"&amp;csv!CO20&amp;"–"&amp;csv!CQ20&amp;"–"&amp;csv!CS20&amp;"–"&amp;csv!CU20&amp;"–"&amp;csv!CW19&amp;"–"&amp;csv!CY19)</f>
        <v>57–68–46–70–39–63–53–62–44–61–37–100–––––––––––––––––</v>
      </c>
      <c r="F25" s="195" t="s">
        <v>0</v>
      </c>
      <c r="G25" s="127" t="s">
        <v>141</v>
      </c>
      <c r="H25" s="129">
        <v>7</v>
      </c>
      <c r="J25" s="218" t="str">
        <f t="shared" si="0"/>
        <v>M45</v>
      </c>
      <c r="K25" s="221">
        <f>IF(H25="","",IF(COUNTIF(H$7:H24,H25)=0,MAX(K$7:K24)+1,MAX(K$7:K24)))</f>
        <v>1011</v>
      </c>
      <c r="L25" s="221">
        <f t="shared" si="5"/>
        <v>1011</v>
      </c>
      <c r="M25" s="219" t="str">
        <f t="shared" si="6"/>
        <v>M45 – Ž20 – Ž35</v>
      </c>
      <c r="N25" s="221" t="str">
        <f t="shared" si="1"/>
        <v>3.56</v>
      </c>
      <c r="O25" s="221">
        <f t="shared" si="7"/>
        <v>3560</v>
      </c>
      <c r="P25" s="221" t="str">
        <f t="shared" si="2"/>
        <v>150</v>
      </c>
      <c r="Q25" s="222" t="str">
        <f t="shared" si="3"/>
        <v>11</v>
      </c>
      <c r="S25" s="223" t="str">
        <f t="shared" si="4"/>
        <v>INSERT INTO staza (id,trka_id,naziv,duljina,uspon,broj_kontrola) VALUES (1011,1001,'M45 – Ž20 – Ž35',3560,150,11);</v>
      </c>
      <c r="T25" s="195" t="s">
        <v>0</v>
      </c>
    </row>
    <row r="26" spans="1:20" x14ac:dyDescent="0.25">
      <c r="A26" s="195" t="s">
        <v>0</v>
      </c>
      <c r="B26" s="218" t="str">
        <f>IF(csv!E21="","",csv!S21)</f>
        <v>M16</v>
      </c>
      <c r="C26" s="219" t="str">
        <f>IF(csv!E21="","",csv!AN21)</f>
        <v>M16</v>
      </c>
      <c r="D26" s="219" t="str">
        <f>IF(csv!E21="","",csv!AO21&amp;"–"&amp;csv!AP21&amp;"–"&amp;csv!AQ21)</f>
        <v>2.94–110–12</v>
      </c>
      <c r="E26" s="220" t="str">
        <f>IF(csv!AU21&amp;csv!AW21&amp;csv!AY21&amp;csv!BA21&amp;csv!BC21="","",csv!AU21&amp;"–"&amp;csv!AW21&amp;"–"&amp;csv!AY21&amp;"–"&amp;csv!BA21&amp;"–"&amp;csv!BC21&amp;"–"&amp;csv!BE21&amp;"–"&amp;csv!BG21&amp;"–"&amp;csv!BI21&amp;"–"&amp;csv!BK21&amp;"–"&amp;csv!BM21&amp;"–"&amp;csv!BO21&amp;"–"&amp;csv!BQ21&amp;"–"&amp;csv!BS21&amp;"–"&amp;csv!BU21&amp;"–"&amp;csv!BW21&amp;"–"&amp;csv!BY21&amp;"–"&amp;csv!CA21&amp;"–"&amp;csv!CC21&amp;"–"&amp;csv!CE21&amp;"–"&amp;csv!CG21&amp;"–"&amp;csv!CI21&amp;"–"&amp;csv!CK21&amp;"–"&amp;csv!CM21&amp;"–"&amp;csv!CO21&amp;"–"&amp;csv!CQ21&amp;"–"&amp;csv!CS21&amp;"–"&amp;csv!CU21&amp;"–"&amp;csv!CW20&amp;"–"&amp;csv!CY20)</f>
        <v>57–68–46–70–39–63–53–62–44–61–37–100–––––––––––––––––</v>
      </c>
      <c r="F26" s="195" t="s">
        <v>0</v>
      </c>
      <c r="G26" s="127" t="s">
        <v>228</v>
      </c>
      <c r="H26" s="129">
        <v>7</v>
      </c>
      <c r="J26" s="218" t="str">
        <f t="shared" si="0"/>
        <v>Ž20</v>
      </c>
      <c r="K26" s="221">
        <f>IF(H26="","",IF(COUNTIF(H$7:H25,H26)=0,MAX(K$7:K25)+1,MAX(K$7:K25)))</f>
        <v>1011</v>
      </c>
      <c r="L26" s="221" t="str">
        <f t="shared" si="5"/>
        <v/>
      </c>
      <c r="M26" s="219" t="str">
        <f t="shared" si="6"/>
        <v>Ž20 – Ž35</v>
      </c>
      <c r="N26" s="221" t="str">
        <f t="shared" si="1"/>
        <v/>
      </c>
      <c r="O26" s="221" t="str">
        <f t="shared" si="7"/>
        <v/>
      </c>
      <c r="P26" s="221" t="str">
        <f t="shared" si="2"/>
        <v/>
      </c>
      <c r="Q26" s="222" t="str">
        <f t="shared" si="3"/>
        <v/>
      </c>
      <c r="S26" s="223" t="str">
        <f t="shared" si="4"/>
        <v/>
      </c>
      <c r="T26" s="195" t="s">
        <v>0</v>
      </c>
    </row>
    <row r="27" spans="1:20" x14ac:dyDescent="0.25">
      <c r="A27" s="195" t="s">
        <v>0</v>
      </c>
      <c r="B27" s="218" t="str">
        <f>IF(csv!E22="","",csv!S22)</f>
        <v>M16</v>
      </c>
      <c r="C27" s="219" t="str">
        <f>IF(csv!E22="","",csv!AN22)</f>
        <v>M16</v>
      </c>
      <c r="D27" s="219" t="str">
        <f>IF(csv!E22="","",csv!AO22&amp;"–"&amp;csv!AP22&amp;"–"&amp;csv!AQ22)</f>
        <v>2.94–110–12</v>
      </c>
      <c r="E27" s="220" t="str">
        <f>IF(csv!AU22&amp;csv!AW22&amp;csv!AY22&amp;csv!BA22&amp;csv!BC22="","",csv!AU22&amp;"–"&amp;csv!AW22&amp;"–"&amp;csv!AY22&amp;"–"&amp;csv!BA22&amp;"–"&amp;csv!BC22&amp;"–"&amp;csv!BE22&amp;"–"&amp;csv!BG22&amp;"–"&amp;csv!BI22&amp;"–"&amp;csv!BK22&amp;"–"&amp;csv!BM22&amp;"–"&amp;csv!BO22&amp;"–"&amp;csv!BQ22&amp;"–"&amp;csv!BS22&amp;"–"&amp;csv!BU22&amp;"–"&amp;csv!BW22&amp;"–"&amp;csv!BY22&amp;"–"&amp;csv!CA22&amp;"–"&amp;csv!CC22&amp;"–"&amp;csv!CE22&amp;"–"&amp;csv!CG22&amp;"–"&amp;csv!CI22&amp;"–"&amp;csv!CK22&amp;"–"&amp;csv!CM22&amp;"–"&amp;csv!CO22&amp;"–"&amp;csv!CQ22&amp;"–"&amp;csv!CS22&amp;"–"&amp;csv!CU22&amp;"–"&amp;csv!CW21&amp;"–"&amp;csv!CY21)</f>
        <v>57–68–46–70–39–63–53–62–44–61–37–100–––––––––––––––––</v>
      </c>
      <c r="F27" s="195" t="s">
        <v>0</v>
      </c>
      <c r="G27" s="127" t="s">
        <v>269</v>
      </c>
      <c r="H27" s="129">
        <v>7</v>
      </c>
      <c r="J27" s="218" t="str">
        <f t="shared" si="0"/>
        <v>Ž35</v>
      </c>
      <c r="K27" s="221">
        <f>IF(H27="","",IF(COUNTIF(H$7:H26,H27)=0,MAX(K$7:K26)+1,MAX(K$7:K26)))</f>
        <v>1011</v>
      </c>
      <c r="L27" s="221" t="str">
        <f t="shared" si="5"/>
        <v/>
      </c>
      <c r="M27" s="219" t="str">
        <f t="shared" si="6"/>
        <v>Ž35</v>
      </c>
      <c r="N27" s="221" t="str">
        <f t="shared" si="1"/>
        <v/>
      </c>
      <c r="O27" s="221" t="str">
        <f t="shared" si="7"/>
        <v/>
      </c>
      <c r="P27" s="221" t="str">
        <f t="shared" si="2"/>
        <v/>
      </c>
      <c r="Q27" s="222" t="str">
        <f t="shared" si="3"/>
        <v/>
      </c>
      <c r="S27" s="223" t="str">
        <f t="shared" si="4"/>
        <v/>
      </c>
      <c r="T27" s="195" t="s">
        <v>0</v>
      </c>
    </row>
    <row r="28" spans="1:20" x14ac:dyDescent="0.25">
      <c r="A28" s="195" t="s">
        <v>0</v>
      </c>
      <c r="B28" s="218" t="str">
        <f>IF(csv!E23="","",csv!S23)</f>
        <v>M16</v>
      </c>
      <c r="C28" s="219" t="str">
        <f>IF(csv!E23="","",csv!AN23)</f>
        <v>M16</v>
      </c>
      <c r="D28" s="219" t="str">
        <f>IF(csv!E23="","",csv!AO23&amp;"–"&amp;csv!AP23&amp;"–"&amp;csv!AQ23)</f>
        <v>2.94–110–12</v>
      </c>
      <c r="E28" s="220" t="str">
        <f>IF(csv!AU23&amp;csv!AW23&amp;csv!AY23&amp;csv!BA23&amp;csv!BC23="","",csv!AU23&amp;"–"&amp;csv!AW23&amp;"–"&amp;csv!AY23&amp;"–"&amp;csv!BA23&amp;"–"&amp;csv!BC23&amp;"–"&amp;csv!BE23&amp;"–"&amp;csv!BG23&amp;"–"&amp;csv!BI23&amp;"–"&amp;csv!BK23&amp;"–"&amp;csv!BM23&amp;"–"&amp;csv!BO23&amp;"–"&amp;csv!BQ23&amp;"–"&amp;csv!BS23&amp;"–"&amp;csv!BU23&amp;"–"&amp;csv!BW23&amp;"–"&amp;csv!BY23&amp;"–"&amp;csv!CA23&amp;"–"&amp;csv!CC23&amp;"–"&amp;csv!CE23&amp;"–"&amp;csv!CG23&amp;"–"&amp;csv!CI23&amp;"–"&amp;csv!CK23&amp;"–"&amp;csv!CM23&amp;"–"&amp;csv!CO23&amp;"–"&amp;csv!CQ23&amp;"–"&amp;csv!CS23&amp;"–"&amp;csv!CU23&amp;"–"&amp;csv!CW22&amp;"–"&amp;csv!CY22)</f>
        <v/>
      </c>
      <c r="F28" s="195" t="s">
        <v>0</v>
      </c>
      <c r="G28" s="127" t="s">
        <v>167</v>
      </c>
      <c r="H28" s="129">
        <v>8</v>
      </c>
      <c r="J28" s="218" t="str">
        <f t="shared" si="0"/>
        <v>M55</v>
      </c>
      <c r="K28" s="221">
        <f>IF(H28="","",IF(COUNTIF(H$7:H27,H28)=0,MAX(K$7:K27)+1,MAX(K$7:K27)))</f>
        <v>1012</v>
      </c>
      <c r="L28" s="221">
        <f t="shared" si="5"/>
        <v>1012</v>
      </c>
      <c r="M28" s="219" t="str">
        <f t="shared" si="6"/>
        <v>M55 – Ž45</v>
      </c>
      <c r="N28" s="221" t="str">
        <f t="shared" si="1"/>
        <v>3.2</v>
      </c>
      <c r="O28" s="221">
        <f t="shared" si="7"/>
        <v>3200</v>
      </c>
      <c r="P28" s="221" t="str">
        <f t="shared" si="2"/>
        <v>125</v>
      </c>
      <c r="Q28" s="222" t="str">
        <f t="shared" si="3"/>
        <v>11</v>
      </c>
      <c r="S28" s="223" t="str">
        <f t="shared" si="4"/>
        <v>INSERT INTO staza (id,trka_id,naziv,duljina,uspon,broj_kontrola) VALUES (1012,1001,'M55 – Ž45',3200,125,11);</v>
      </c>
      <c r="T28" s="195" t="s">
        <v>0</v>
      </c>
    </row>
    <row r="29" spans="1:20" x14ac:dyDescent="0.25">
      <c r="A29" s="195" t="s">
        <v>0</v>
      </c>
      <c r="B29" s="218" t="str">
        <f>IF(csv!E24="","",csv!S24)</f>
        <v>M16</v>
      </c>
      <c r="C29" s="219" t="str">
        <f>IF(csv!E24="","",csv!AN24)</f>
        <v>M16</v>
      </c>
      <c r="D29" s="219" t="str">
        <f>IF(csv!E24="","",csv!AO24&amp;"–"&amp;csv!AP24&amp;"–"&amp;csv!AQ24)</f>
        <v>2.94–110–12</v>
      </c>
      <c r="E29" s="220" t="str">
        <f>IF(csv!AU24&amp;csv!AW24&amp;csv!AY24&amp;csv!BA24&amp;csv!BC24="","",csv!AU24&amp;"–"&amp;csv!AW24&amp;"–"&amp;csv!AY24&amp;"–"&amp;csv!BA24&amp;"–"&amp;csv!BC24&amp;"–"&amp;csv!BE24&amp;"–"&amp;csv!BG24&amp;"–"&amp;csv!BI24&amp;"–"&amp;csv!BK24&amp;"–"&amp;csv!BM24&amp;"–"&amp;csv!BO24&amp;"–"&amp;csv!BQ24&amp;"–"&amp;csv!BS24&amp;"–"&amp;csv!BU24&amp;"–"&amp;csv!BW24&amp;"–"&amp;csv!BY24&amp;"–"&amp;csv!CA24&amp;"–"&amp;csv!CC24&amp;"–"&amp;csv!CE24&amp;"–"&amp;csv!CG24&amp;"–"&amp;csv!CI24&amp;"–"&amp;csv!CK24&amp;"–"&amp;csv!CM24&amp;"–"&amp;csv!CO24&amp;"–"&amp;csv!CQ24&amp;"–"&amp;csv!CS24&amp;"–"&amp;csv!CU24&amp;"–"&amp;csv!CW23&amp;"–"&amp;csv!CY23)</f>
        <v/>
      </c>
      <c r="F29" s="195" t="s">
        <v>0</v>
      </c>
      <c r="G29" s="127" t="s">
        <v>303</v>
      </c>
      <c r="H29" s="129">
        <v>8</v>
      </c>
      <c r="J29" s="218" t="str">
        <f t="shared" si="0"/>
        <v>Ž45</v>
      </c>
      <c r="K29" s="221">
        <f>IF(H29="","",IF(COUNTIF(H$7:H28,H29)=0,MAX(K$7:K28)+1,MAX(K$7:K28)))</f>
        <v>1012</v>
      </c>
      <c r="L29" s="221" t="str">
        <f t="shared" si="5"/>
        <v/>
      </c>
      <c r="M29" s="219" t="str">
        <f t="shared" si="6"/>
        <v>Ž45</v>
      </c>
      <c r="N29" s="221" t="str">
        <f t="shared" si="1"/>
        <v/>
      </c>
      <c r="O29" s="221" t="str">
        <f t="shared" si="7"/>
        <v/>
      </c>
      <c r="P29" s="221" t="str">
        <f t="shared" si="2"/>
        <v/>
      </c>
      <c r="Q29" s="222" t="str">
        <f t="shared" si="3"/>
        <v/>
      </c>
      <c r="S29" s="223" t="str">
        <f t="shared" si="4"/>
        <v/>
      </c>
      <c r="T29" s="195" t="s">
        <v>0</v>
      </c>
    </row>
    <row r="30" spans="1:20" x14ac:dyDescent="0.25">
      <c r="A30" s="195" t="s">
        <v>0</v>
      </c>
      <c r="B30" s="218" t="str">
        <f>IF(csv!E25="","",csv!S25)</f>
        <v>M16</v>
      </c>
      <c r="C30" s="219" t="str">
        <f>IF(csv!E25="","",csv!AN25)</f>
        <v>M16</v>
      </c>
      <c r="D30" s="219" t="str">
        <f>IF(csv!E25="","",csv!AO25&amp;"–"&amp;csv!AP25&amp;"–"&amp;csv!AQ25)</f>
        <v>2.94–110–12</v>
      </c>
      <c r="E30" s="220" t="str">
        <f>IF(csv!AU25&amp;csv!AW25&amp;csv!AY25&amp;csv!BA25&amp;csv!BC25="","",csv!AU25&amp;"–"&amp;csv!AW25&amp;"–"&amp;csv!AY25&amp;"–"&amp;csv!BA25&amp;"–"&amp;csv!BC25&amp;"–"&amp;csv!BE25&amp;"–"&amp;csv!BG25&amp;"–"&amp;csv!BI25&amp;"–"&amp;csv!BK25&amp;"–"&amp;csv!BM25&amp;"–"&amp;csv!BO25&amp;"–"&amp;csv!BQ25&amp;"–"&amp;csv!BS25&amp;"–"&amp;csv!BU25&amp;"–"&amp;csv!BW25&amp;"–"&amp;csv!BY25&amp;"–"&amp;csv!CA25&amp;"–"&amp;csv!CC25&amp;"–"&amp;csv!CE25&amp;"–"&amp;csv!CG25&amp;"–"&amp;csv!CI25&amp;"–"&amp;csv!CK25&amp;"–"&amp;csv!CM25&amp;"–"&amp;csv!CO25&amp;"–"&amp;csv!CQ25&amp;"–"&amp;csv!CS25&amp;"–"&amp;csv!CU25&amp;"–"&amp;csv!CW24&amp;"–"&amp;csv!CY24)</f>
        <v/>
      </c>
      <c r="F30" s="195" t="s">
        <v>0</v>
      </c>
      <c r="G30" s="127"/>
      <c r="H30" s="129"/>
      <c r="J30" s="218" t="str">
        <f t="shared" si="0"/>
        <v/>
      </c>
      <c r="K30" s="221" t="str">
        <f>IF(H30="","",IF(COUNTIF(H$7:H29,H30)=0,MAX(K$7:K29)+1,MAX(K$7:K29)))</f>
        <v/>
      </c>
      <c r="L30" s="221" t="str">
        <f t="shared" si="5"/>
        <v/>
      </c>
      <c r="M30" s="219" t="str">
        <f t="shared" si="6"/>
        <v/>
      </c>
      <c r="N30" s="221" t="str">
        <f t="shared" si="1"/>
        <v/>
      </c>
      <c r="O30" s="221" t="str">
        <f t="shared" si="7"/>
        <v/>
      </c>
      <c r="P30" s="221" t="str">
        <f t="shared" si="2"/>
        <v/>
      </c>
      <c r="Q30" s="222" t="str">
        <f t="shared" si="3"/>
        <v/>
      </c>
      <c r="S30" s="223" t="str">
        <f t="shared" si="4"/>
        <v/>
      </c>
      <c r="T30" s="195" t="s">
        <v>0</v>
      </c>
    </row>
    <row r="31" spans="1:20" x14ac:dyDescent="0.25">
      <c r="A31" s="195" t="s">
        <v>0</v>
      </c>
      <c r="B31" s="218" t="str">
        <f>IF(csv!E26="","",csv!S26)</f>
        <v>M20</v>
      </c>
      <c r="C31" s="219" t="str">
        <f>IF(csv!E26="","",csv!AN26)</f>
        <v>M20</v>
      </c>
      <c r="D31" s="219" t="str">
        <f>IF(csv!E26="","",csv!AO26&amp;"–"&amp;csv!AP26&amp;"–"&amp;csv!AQ26)</f>
        <v>4.18–175–15</v>
      </c>
      <c r="E31" s="220" t="str">
        <f>IF(csv!AU26&amp;csv!AW26&amp;csv!AY26&amp;csv!BA26&amp;csv!BC26="","",csv!AU26&amp;"–"&amp;csv!AW26&amp;"–"&amp;csv!AY26&amp;"–"&amp;csv!BA26&amp;"–"&amp;csv!BC26&amp;"–"&amp;csv!BE26&amp;"–"&amp;csv!BG26&amp;"–"&amp;csv!BI26&amp;"–"&amp;csv!BK26&amp;"–"&amp;csv!BM26&amp;"–"&amp;csv!BO26&amp;"–"&amp;csv!BQ26&amp;"–"&amp;csv!BS26&amp;"–"&amp;csv!BU26&amp;"–"&amp;csv!BW26&amp;"–"&amp;csv!BY26&amp;"–"&amp;csv!CA26&amp;"–"&amp;csv!CC26&amp;"–"&amp;csv!CE26&amp;"–"&amp;csv!CG26&amp;"–"&amp;csv!CI26&amp;"–"&amp;csv!CK26&amp;"–"&amp;csv!CM26&amp;"–"&amp;csv!CO26&amp;"–"&amp;csv!CQ26&amp;"–"&amp;csv!CS26&amp;"–"&amp;csv!CU26&amp;"–"&amp;csv!CW25&amp;"–"&amp;csv!CY25)</f>
        <v>59–38–66–68–40–43–46–50–61–69–54–48–55–49–100––––––––––––––</v>
      </c>
      <c r="F31" s="195" t="s">
        <v>0</v>
      </c>
      <c r="G31" s="127"/>
      <c r="H31" s="129"/>
      <c r="J31" s="218" t="str">
        <f t="shared" si="0"/>
        <v/>
      </c>
      <c r="K31" s="221" t="str">
        <f>IF(H31="","",IF(COUNTIF(H$7:H30,H31)=0,MAX(K$7:K30)+1,MAX(K$7:K30)))</f>
        <v/>
      </c>
      <c r="L31" s="221" t="str">
        <f t="shared" si="5"/>
        <v/>
      </c>
      <c r="M31" s="219" t="str">
        <f t="shared" si="6"/>
        <v/>
      </c>
      <c r="N31" s="221" t="str">
        <f t="shared" si="1"/>
        <v/>
      </c>
      <c r="O31" s="221" t="str">
        <f t="shared" si="7"/>
        <v/>
      </c>
      <c r="P31" s="221" t="str">
        <f t="shared" si="2"/>
        <v/>
      </c>
      <c r="Q31" s="222" t="str">
        <f t="shared" si="3"/>
        <v/>
      </c>
      <c r="S31" s="223" t="str">
        <f t="shared" si="4"/>
        <v/>
      </c>
      <c r="T31" s="195" t="s">
        <v>0</v>
      </c>
    </row>
    <row r="32" spans="1:20" x14ac:dyDescent="0.25">
      <c r="A32" s="195" t="s">
        <v>0</v>
      </c>
      <c r="B32" s="218" t="str">
        <f>IF(csv!E27="","",csv!S27)</f>
        <v>M20</v>
      </c>
      <c r="C32" s="219" t="str">
        <f>IF(csv!E27="","",csv!AN27)</f>
        <v>M20</v>
      </c>
      <c r="D32" s="219" t="str">
        <f>IF(csv!E27="","",csv!AO27&amp;"–"&amp;csv!AP27&amp;"–"&amp;csv!AQ27)</f>
        <v>4.18–175–15</v>
      </c>
      <c r="E32" s="220" t="str">
        <f>IF(csv!AU27&amp;csv!AW27&amp;csv!AY27&amp;csv!BA27&amp;csv!BC27="","",csv!AU27&amp;"–"&amp;csv!AW27&amp;"–"&amp;csv!AY27&amp;"–"&amp;csv!BA27&amp;"–"&amp;csv!BC27&amp;"–"&amp;csv!BE27&amp;"–"&amp;csv!BG27&amp;"–"&amp;csv!BI27&amp;"–"&amp;csv!BK27&amp;"–"&amp;csv!BM27&amp;"–"&amp;csv!BO27&amp;"–"&amp;csv!BQ27&amp;"–"&amp;csv!BS27&amp;"–"&amp;csv!BU27&amp;"–"&amp;csv!BW27&amp;"–"&amp;csv!BY27&amp;"–"&amp;csv!CA27&amp;"–"&amp;csv!CC27&amp;"–"&amp;csv!CE27&amp;"–"&amp;csv!CG27&amp;"–"&amp;csv!CI27&amp;"–"&amp;csv!CK27&amp;"–"&amp;csv!CM27&amp;"–"&amp;csv!CO27&amp;"–"&amp;csv!CQ27&amp;"–"&amp;csv!CS27&amp;"–"&amp;csv!CU27&amp;"–"&amp;csv!CW26&amp;"–"&amp;csv!CY26)</f>
        <v>59–38–66–68–40–43–46–50–61–69–54–48–55–49–100––––––––––––––</v>
      </c>
      <c r="F32" s="195" t="s">
        <v>0</v>
      </c>
      <c r="G32" s="127"/>
      <c r="H32" s="129"/>
      <c r="J32" s="218" t="str">
        <f t="shared" si="0"/>
        <v/>
      </c>
      <c r="K32" s="221" t="str">
        <f>IF(H32="","",IF(COUNTIF(H$7:H31,H32)=0,MAX(K$7:K31)+1,MAX(K$7:K31)))</f>
        <v/>
      </c>
      <c r="L32" s="221" t="str">
        <f t="shared" si="5"/>
        <v/>
      </c>
      <c r="M32" s="219" t="str">
        <f t="shared" si="6"/>
        <v/>
      </c>
      <c r="N32" s="221" t="str">
        <f t="shared" si="1"/>
        <v/>
      </c>
      <c r="O32" s="221" t="str">
        <f t="shared" si="7"/>
        <v/>
      </c>
      <c r="P32" s="221" t="str">
        <f t="shared" si="2"/>
        <v/>
      </c>
      <c r="Q32" s="222" t="str">
        <f t="shared" si="3"/>
        <v/>
      </c>
      <c r="S32" s="223" t="str">
        <f t="shared" si="4"/>
        <v/>
      </c>
      <c r="T32" s="195" t="s">
        <v>0</v>
      </c>
    </row>
    <row r="33" spans="1:20" x14ac:dyDescent="0.25">
      <c r="A33" s="195" t="s">
        <v>0</v>
      </c>
      <c r="B33" s="218" t="str">
        <f>IF(csv!E28="","",csv!S28)</f>
        <v>M20</v>
      </c>
      <c r="C33" s="219" t="str">
        <f>IF(csv!E28="","",csv!AN28)</f>
        <v>M20</v>
      </c>
      <c r="D33" s="219" t="str">
        <f>IF(csv!E28="","",csv!AO28&amp;"–"&amp;csv!AP28&amp;"–"&amp;csv!AQ28)</f>
        <v>4.18–175–15</v>
      </c>
      <c r="E33" s="220" t="str">
        <f>IF(csv!AU28&amp;csv!AW28&amp;csv!AY28&amp;csv!BA28&amp;csv!BC28="","",csv!AU28&amp;"–"&amp;csv!AW28&amp;"–"&amp;csv!AY28&amp;"–"&amp;csv!BA28&amp;"–"&amp;csv!BC28&amp;"–"&amp;csv!BE28&amp;"–"&amp;csv!BG28&amp;"–"&amp;csv!BI28&amp;"–"&amp;csv!BK28&amp;"–"&amp;csv!BM28&amp;"–"&amp;csv!BO28&amp;"–"&amp;csv!BQ28&amp;"–"&amp;csv!BS28&amp;"–"&amp;csv!BU28&amp;"–"&amp;csv!BW28&amp;"–"&amp;csv!BY28&amp;"–"&amp;csv!CA28&amp;"–"&amp;csv!CC28&amp;"–"&amp;csv!CE28&amp;"–"&amp;csv!CG28&amp;"–"&amp;csv!CI28&amp;"–"&amp;csv!CK28&amp;"–"&amp;csv!CM28&amp;"–"&amp;csv!CO28&amp;"–"&amp;csv!CQ28&amp;"–"&amp;csv!CS28&amp;"–"&amp;csv!CU28&amp;"–"&amp;csv!CW27&amp;"–"&amp;csv!CY27)</f>
        <v>59–38–66–68–40–43–46–50–61–69–54–48–55–49–100––––––––––––––</v>
      </c>
      <c r="F33" s="195" t="s">
        <v>0</v>
      </c>
      <c r="G33" s="127"/>
      <c r="H33" s="129"/>
      <c r="J33" s="218" t="str">
        <f t="shared" si="0"/>
        <v/>
      </c>
      <c r="K33" s="221" t="str">
        <f>IF(H33="","",IF(COUNTIF(H$7:H32,H33)=0,MAX(K$7:K32)+1,MAX(K$7:K32)))</f>
        <v/>
      </c>
      <c r="L33" s="221" t="str">
        <f t="shared" si="5"/>
        <v/>
      </c>
      <c r="M33" s="219" t="str">
        <f t="shared" si="6"/>
        <v/>
      </c>
      <c r="N33" s="221" t="str">
        <f t="shared" si="1"/>
        <v/>
      </c>
      <c r="O33" s="221" t="str">
        <f t="shared" si="7"/>
        <v/>
      </c>
      <c r="P33" s="221" t="str">
        <f t="shared" si="2"/>
        <v/>
      </c>
      <c r="Q33" s="222" t="str">
        <f t="shared" si="3"/>
        <v/>
      </c>
      <c r="S33" s="223" t="str">
        <f t="shared" si="4"/>
        <v/>
      </c>
      <c r="T33" s="195" t="s">
        <v>0</v>
      </c>
    </row>
    <row r="34" spans="1:20" x14ac:dyDescent="0.25">
      <c r="A34" s="195" t="s">
        <v>0</v>
      </c>
      <c r="B34" s="218" t="str">
        <f>IF(csv!E29="","",csv!S29)</f>
        <v>M20</v>
      </c>
      <c r="C34" s="219" t="str">
        <f>IF(csv!E29="","",csv!AN29)</f>
        <v>M20</v>
      </c>
      <c r="D34" s="219" t="str">
        <f>IF(csv!E29="","",csv!AO29&amp;"–"&amp;csv!AP29&amp;"–"&amp;csv!AQ29)</f>
        <v>4.18–175–15</v>
      </c>
      <c r="E34" s="220" t="str">
        <f>IF(csv!AU29&amp;csv!AW29&amp;csv!AY29&amp;csv!BA29&amp;csv!BC29="","",csv!AU29&amp;"–"&amp;csv!AW29&amp;"–"&amp;csv!AY29&amp;"–"&amp;csv!BA29&amp;"–"&amp;csv!BC29&amp;"–"&amp;csv!BE29&amp;"–"&amp;csv!BG29&amp;"–"&amp;csv!BI29&amp;"–"&amp;csv!BK29&amp;"–"&amp;csv!BM29&amp;"–"&amp;csv!BO29&amp;"–"&amp;csv!BQ29&amp;"–"&amp;csv!BS29&amp;"–"&amp;csv!BU29&amp;"–"&amp;csv!BW29&amp;"–"&amp;csv!BY29&amp;"–"&amp;csv!CA29&amp;"–"&amp;csv!CC29&amp;"–"&amp;csv!CE29&amp;"–"&amp;csv!CG29&amp;"–"&amp;csv!CI29&amp;"–"&amp;csv!CK29&amp;"–"&amp;csv!CM29&amp;"–"&amp;csv!CO29&amp;"–"&amp;csv!CQ29&amp;"–"&amp;csv!CS29&amp;"–"&amp;csv!CU29&amp;"–"&amp;csv!CW28&amp;"–"&amp;csv!CY28)</f>
        <v>59–38–66–68–40–43–46–50–61–69–54–48–55–49–100––––––––––––––</v>
      </c>
      <c r="F34" s="195" t="s">
        <v>0</v>
      </c>
      <c r="G34" s="127"/>
      <c r="H34" s="129"/>
      <c r="J34" s="218" t="str">
        <f t="shared" si="0"/>
        <v/>
      </c>
      <c r="K34" s="221" t="str">
        <f>IF(H34="","",IF(COUNTIF(H$7:H33,H34)=0,MAX(K$7:K33)+1,MAX(K$7:K33)))</f>
        <v/>
      </c>
      <c r="L34" s="221" t="str">
        <f t="shared" si="5"/>
        <v/>
      </c>
      <c r="M34" s="219" t="str">
        <f t="shared" si="6"/>
        <v/>
      </c>
      <c r="N34" s="221" t="str">
        <f t="shared" si="1"/>
        <v/>
      </c>
      <c r="O34" s="221" t="str">
        <f t="shared" si="7"/>
        <v/>
      </c>
      <c r="P34" s="221" t="str">
        <f t="shared" si="2"/>
        <v/>
      </c>
      <c r="Q34" s="222" t="str">
        <f t="shared" si="3"/>
        <v/>
      </c>
      <c r="S34" s="223" t="str">
        <f t="shared" si="4"/>
        <v/>
      </c>
      <c r="T34" s="195" t="s">
        <v>0</v>
      </c>
    </row>
    <row r="35" spans="1:20" x14ac:dyDescent="0.25">
      <c r="A35" s="195" t="s">
        <v>0</v>
      </c>
      <c r="B35" s="218" t="str">
        <f>IF(csv!E30="","",csv!S30)</f>
        <v>M20</v>
      </c>
      <c r="C35" s="219" t="str">
        <f>IF(csv!E30="","",csv!AN30)</f>
        <v>M20</v>
      </c>
      <c r="D35" s="219" t="str">
        <f>IF(csv!E30="","",csv!AO30&amp;"–"&amp;csv!AP30&amp;"–"&amp;csv!AQ30)</f>
        <v>4.18–175–15</v>
      </c>
      <c r="E35" s="220" t="str">
        <f>IF(csv!AU30&amp;csv!AW30&amp;csv!AY30&amp;csv!BA30&amp;csv!BC30="","",csv!AU30&amp;"–"&amp;csv!AW30&amp;"–"&amp;csv!AY30&amp;"–"&amp;csv!BA30&amp;"–"&amp;csv!BC30&amp;"–"&amp;csv!BE30&amp;"–"&amp;csv!BG30&amp;"–"&amp;csv!BI30&amp;"–"&amp;csv!BK30&amp;"–"&amp;csv!BM30&amp;"–"&amp;csv!BO30&amp;"–"&amp;csv!BQ30&amp;"–"&amp;csv!BS30&amp;"–"&amp;csv!BU30&amp;"–"&amp;csv!BW30&amp;"–"&amp;csv!BY30&amp;"–"&amp;csv!CA30&amp;"–"&amp;csv!CC30&amp;"–"&amp;csv!CE30&amp;"–"&amp;csv!CG30&amp;"–"&amp;csv!CI30&amp;"–"&amp;csv!CK30&amp;"–"&amp;csv!CM30&amp;"–"&amp;csv!CO30&amp;"–"&amp;csv!CQ30&amp;"–"&amp;csv!CS30&amp;"–"&amp;csv!CU30&amp;"–"&amp;csv!CW29&amp;"–"&amp;csv!CY29)</f>
        <v/>
      </c>
      <c r="F35" s="195" t="s">
        <v>0</v>
      </c>
      <c r="G35" s="127"/>
      <c r="H35" s="129"/>
      <c r="J35" s="218" t="str">
        <f t="shared" si="0"/>
        <v/>
      </c>
      <c r="K35" s="221" t="str">
        <f>IF(H35="","",IF(COUNTIF(H$7:H34,H35)=0,MAX(K$7:K34)+1,MAX(K$7:K34)))</f>
        <v/>
      </c>
      <c r="L35" s="221" t="str">
        <f t="shared" si="5"/>
        <v/>
      </c>
      <c r="M35" s="219" t="str">
        <f t="shared" si="6"/>
        <v/>
      </c>
      <c r="N35" s="221" t="str">
        <f t="shared" si="1"/>
        <v/>
      </c>
      <c r="O35" s="221" t="str">
        <f t="shared" si="7"/>
        <v/>
      </c>
      <c r="P35" s="221" t="str">
        <f t="shared" si="2"/>
        <v/>
      </c>
      <c r="Q35" s="222" t="str">
        <f t="shared" si="3"/>
        <v/>
      </c>
      <c r="S35" s="223" t="str">
        <f t="shared" si="4"/>
        <v/>
      </c>
      <c r="T35" s="195" t="s">
        <v>0</v>
      </c>
    </row>
    <row r="36" spans="1:20" x14ac:dyDescent="0.25">
      <c r="A36" s="195" t="s">
        <v>0</v>
      </c>
      <c r="B36" s="218" t="str">
        <f>IF(csv!E31="","",csv!S31)</f>
        <v>M20</v>
      </c>
      <c r="C36" s="219" t="str">
        <f>IF(csv!E31="","",csv!AN31)</f>
        <v>M20</v>
      </c>
      <c r="D36" s="219" t="str">
        <f>IF(csv!E31="","",csv!AO31&amp;"–"&amp;csv!AP31&amp;"–"&amp;csv!AQ31)</f>
        <v>4.18–175–15</v>
      </c>
      <c r="E36" s="220" t="str">
        <f>IF(csv!AU31&amp;csv!AW31&amp;csv!AY31&amp;csv!BA31&amp;csv!BC31="","",csv!AU31&amp;"–"&amp;csv!AW31&amp;"–"&amp;csv!AY31&amp;"–"&amp;csv!BA31&amp;"–"&amp;csv!BC31&amp;"–"&amp;csv!BE31&amp;"–"&amp;csv!BG31&amp;"–"&amp;csv!BI31&amp;"–"&amp;csv!BK31&amp;"–"&amp;csv!BM31&amp;"–"&amp;csv!BO31&amp;"–"&amp;csv!BQ31&amp;"–"&amp;csv!BS31&amp;"–"&amp;csv!BU31&amp;"–"&amp;csv!BW31&amp;"–"&amp;csv!BY31&amp;"–"&amp;csv!CA31&amp;"–"&amp;csv!CC31&amp;"–"&amp;csv!CE31&amp;"–"&amp;csv!CG31&amp;"–"&amp;csv!CI31&amp;"–"&amp;csv!CK31&amp;"–"&amp;csv!CM31&amp;"–"&amp;csv!CO31&amp;"–"&amp;csv!CQ31&amp;"–"&amp;csv!CS31&amp;"–"&amp;csv!CU31&amp;"–"&amp;csv!CW30&amp;"–"&amp;csv!CY30)</f>
        <v/>
      </c>
      <c r="F36" s="195" t="s">
        <v>0</v>
      </c>
      <c r="G36" s="127"/>
      <c r="H36" s="129"/>
      <c r="J36" s="218" t="str">
        <f t="shared" si="0"/>
        <v/>
      </c>
      <c r="K36" s="221" t="str">
        <f>IF(H36="","",IF(COUNTIF(H$7:H35,H36)=0,MAX(K$7:K35)+1,MAX(K$7:K35)))</f>
        <v/>
      </c>
      <c r="L36" s="221" t="str">
        <f t="shared" si="5"/>
        <v/>
      </c>
      <c r="M36" s="219" t="str">
        <f t="shared" si="6"/>
        <v/>
      </c>
      <c r="N36" s="221" t="str">
        <f t="shared" si="1"/>
        <v/>
      </c>
      <c r="O36" s="221" t="str">
        <f t="shared" si="7"/>
        <v/>
      </c>
      <c r="P36" s="221" t="str">
        <f t="shared" si="2"/>
        <v/>
      </c>
      <c r="Q36" s="222" t="str">
        <f t="shared" si="3"/>
        <v/>
      </c>
      <c r="S36" s="223" t="str">
        <f t="shared" si="4"/>
        <v/>
      </c>
      <c r="T36" s="195" t="s">
        <v>0</v>
      </c>
    </row>
    <row r="37" spans="1:20" x14ac:dyDescent="0.25">
      <c r="A37" s="195" t="s">
        <v>0</v>
      </c>
      <c r="B37" s="218" t="str">
        <f>IF(csv!E32="","",csv!S32)</f>
        <v>M20</v>
      </c>
      <c r="C37" s="219" t="str">
        <f>IF(csv!E32="","",csv!AN32)</f>
        <v>M20</v>
      </c>
      <c r="D37" s="219" t="str">
        <f>IF(csv!E32="","",csv!AO32&amp;"–"&amp;csv!AP32&amp;"–"&amp;csv!AQ32)</f>
        <v>4.18–175–15</v>
      </c>
      <c r="E37" s="220" t="str">
        <f>IF(csv!AU32&amp;csv!AW32&amp;csv!AY32&amp;csv!BA32&amp;csv!BC32="","",csv!AU32&amp;"–"&amp;csv!AW32&amp;"–"&amp;csv!AY32&amp;"–"&amp;csv!BA32&amp;"–"&amp;csv!BC32&amp;"–"&amp;csv!BE32&amp;"–"&amp;csv!BG32&amp;"–"&amp;csv!BI32&amp;"–"&amp;csv!BK32&amp;"–"&amp;csv!BM32&amp;"–"&amp;csv!BO32&amp;"–"&amp;csv!BQ32&amp;"–"&amp;csv!BS32&amp;"–"&amp;csv!BU32&amp;"–"&amp;csv!BW32&amp;"–"&amp;csv!BY32&amp;"–"&amp;csv!CA32&amp;"–"&amp;csv!CC32&amp;"–"&amp;csv!CE32&amp;"–"&amp;csv!CG32&amp;"–"&amp;csv!CI32&amp;"–"&amp;csv!CK32&amp;"–"&amp;csv!CM32&amp;"–"&amp;csv!CO32&amp;"–"&amp;csv!CQ32&amp;"–"&amp;csv!CS32&amp;"–"&amp;csv!CU32&amp;"–"&amp;csv!CW31&amp;"–"&amp;csv!CY31)</f>
        <v/>
      </c>
      <c r="F37" s="195" t="s">
        <v>0</v>
      </c>
      <c r="G37" s="127"/>
      <c r="H37" s="129"/>
      <c r="J37" s="218" t="str">
        <f t="shared" si="0"/>
        <v/>
      </c>
      <c r="K37" s="221" t="str">
        <f>IF(H37="","",IF(COUNTIF(H$7:H36,H37)=0,MAX(K$7:K36)+1,MAX(K$7:K36)))</f>
        <v/>
      </c>
      <c r="L37" s="221" t="str">
        <f t="shared" si="5"/>
        <v/>
      </c>
      <c r="M37" s="219" t="str">
        <f t="shared" si="6"/>
        <v/>
      </c>
      <c r="N37" s="221" t="str">
        <f t="shared" si="1"/>
        <v/>
      </c>
      <c r="O37" s="221" t="str">
        <f t="shared" si="7"/>
        <v/>
      </c>
      <c r="P37" s="221" t="str">
        <f t="shared" si="2"/>
        <v/>
      </c>
      <c r="Q37" s="222" t="str">
        <f t="shared" si="3"/>
        <v/>
      </c>
      <c r="S37" s="223" t="str">
        <f t="shared" si="4"/>
        <v/>
      </c>
      <c r="T37" s="195" t="s">
        <v>0</v>
      </c>
    </row>
    <row r="38" spans="1:20" x14ac:dyDescent="0.25">
      <c r="A38" s="195" t="s">
        <v>0</v>
      </c>
      <c r="B38" s="218" t="str">
        <f>IF(csv!E33="","",csv!S33)</f>
        <v>M21A</v>
      </c>
      <c r="C38" s="219" t="str">
        <f>IF(csv!E33="","",csv!AN33)</f>
        <v>M21A</v>
      </c>
      <c r="D38" s="219" t="str">
        <f>IF(csv!E33="","",csv!AO33&amp;"–"&amp;csv!AP33&amp;"–"&amp;csv!AQ33)</f>
        <v>4.86–210–16</v>
      </c>
      <c r="E38" s="220" t="str">
        <f>IF(csv!AU33&amp;csv!AW33&amp;csv!AY33&amp;csv!BA33&amp;csv!BC33="","",csv!AU33&amp;"–"&amp;csv!AW33&amp;"–"&amp;csv!AY33&amp;"–"&amp;csv!BA33&amp;"–"&amp;csv!BC33&amp;"–"&amp;csv!BE33&amp;"–"&amp;csv!BG33&amp;"–"&amp;csv!BI33&amp;"–"&amp;csv!BK33&amp;"–"&amp;csv!BM33&amp;"–"&amp;csv!BO33&amp;"–"&amp;csv!BQ33&amp;"–"&amp;csv!BS33&amp;"–"&amp;csv!BU33&amp;"–"&amp;csv!BW33&amp;"–"&amp;csv!BY33&amp;"–"&amp;csv!CA33&amp;"–"&amp;csv!CC33&amp;"–"&amp;csv!CE33&amp;"–"&amp;csv!CG33&amp;"–"&amp;csv!CI33&amp;"–"&amp;csv!CK33&amp;"–"&amp;csv!CM33&amp;"–"&amp;csv!CO33&amp;"–"&amp;csv!CQ33&amp;"–"&amp;csv!CS33&amp;"–"&amp;csv!CU33&amp;"–"&amp;csv!CW32&amp;"–"&amp;csv!CY32)</f>
        <v>38–67–40–41–42–45–64–43–46–50–47–54–48–55–49–100–––––––––––––</v>
      </c>
      <c r="F38" s="195" t="s">
        <v>0</v>
      </c>
      <c r="G38" s="127"/>
      <c r="H38" s="129"/>
      <c r="J38" s="218" t="str">
        <f t="shared" si="0"/>
        <v/>
      </c>
      <c r="K38" s="221" t="str">
        <f>IF(H38="","",IF(COUNTIF(H$7:H37,H38)=0,MAX(K$7:K37)+1,MAX(K$7:K37)))</f>
        <v/>
      </c>
      <c r="L38" s="221" t="str">
        <f t="shared" si="5"/>
        <v/>
      </c>
      <c r="M38" s="219" t="str">
        <f t="shared" si="6"/>
        <v/>
      </c>
      <c r="N38" s="221" t="str">
        <f t="shared" si="1"/>
        <v/>
      </c>
      <c r="O38" s="221" t="str">
        <f t="shared" si="7"/>
        <v/>
      </c>
      <c r="P38" s="221" t="str">
        <f t="shared" si="2"/>
        <v/>
      </c>
      <c r="Q38" s="222" t="str">
        <f t="shared" si="3"/>
        <v/>
      </c>
      <c r="S38" s="223" t="str">
        <f t="shared" si="4"/>
        <v/>
      </c>
      <c r="T38" s="195" t="s">
        <v>0</v>
      </c>
    </row>
    <row r="39" spans="1:20" x14ac:dyDescent="0.25">
      <c r="A39" s="195" t="s">
        <v>0</v>
      </c>
      <c r="B39" s="218" t="str">
        <f>IF(csv!E34="","",csv!S34)</f>
        <v>M21A</v>
      </c>
      <c r="C39" s="219" t="str">
        <f>IF(csv!E34="","",csv!AN34)</f>
        <v>M21A</v>
      </c>
      <c r="D39" s="219" t="str">
        <f>IF(csv!E34="","",csv!AO34&amp;"–"&amp;csv!AP34&amp;"–"&amp;csv!AQ34)</f>
        <v>4.86–210–16</v>
      </c>
      <c r="E39" s="220" t="str">
        <f>IF(csv!AU34&amp;csv!AW34&amp;csv!AY34&amp;csv!BA34&amp;csv!BC34="","",csv!AU34&amp;"–"&amp;csv!AW34&amp;"–"&amp;csv!AY34&amp;"–"&amp;csv!BA34&amp;"–"&amp;csv!BC34&amp;"–"&amp;csv!BE34&amp;"–"&amp;csv!BG34&amp;"–"&amp;csv!BI34&amp;"–"&amp;csv!BK34&amp;"–"&amp;csv!BM34&amp;"–"&amp;csv!BO34&amp;"–"&amp;csv!BQ34&amp;"–"&amp;csv!BS34&amp;"–"&amp;csv!BU34&amp;"–"&amp;csv!BW34&amp;"–"&amp;csv!BY34&amp;"–"&amp;csv!CA34&amp;"–"&amp;csv!CC34&amp;"–"&amp;csv!CE34&amp;"–"&amp;csv!CG34&amp;"–"&amp;csv!CI34&amp;"–"&amp;csv!CK34&amp;"–"&amp;csv!CM34&amp;"–"&amp;csv!CO34&amp;"–"&amp;csv!CQ34&amp;"–"&amp;csv!CS34&amp;"–"&amp;csv!CU34&amp;"–"&amp;csv!CW33&amp;"–"&amp;csv!CY33)</f>
        <v>38–67–40–41–42–45–64–43–46–50–47–54–48–55–49–100–––––––––––––</v>
      </c>
      <c r="F39" s="195" t="s">
        <v>0</v>
      </c>
      <c r="G39" s="127"/>
      <c r="H39" s="129"/>
      <c r="J39" s="218" t="str">
        <f t="shared" si="0"/>
        <v/>
      </c>
      <c r="K39" s="221" t="str">
        <f>IF(H39="","",IF(COUNTIF(H$7:H38,H39)=0,MAX(K$7:K38)+1,MAX(K$7:K38)))</f>
        <v/>
      </c>
      <c r="L39" s="221" t="str">
        <f t="shared" si="5"/>
        <v/>
      </c>
      <c r="M39" s="219" t="str">
        <f t="shared" si="6"/>
        <v/>
      </c>
      <c r="N39" s="221" t="str">
        <f t="shared" si="1"/>
        <v/>
      </c>
      <c r="O39" s="221" t="str">
        <f t="shared" si="7"/>
        <v/>
      </c>
      <c r="P39" s="221" t="str">
        <f t="shared" si="2"/>
        <v/>
      </c>
      <c r="Q39" s="222" t="str">
        <f t="shared" si="3"/>
        <v/>
      </c>
      <c r="S39" s="223" t="str">
        <f t="shared" si="4"/>
        <v/>
      </c>
      <c r="T39" s="195" t="s">
        <v>0</v>
      </c>
    </row>
    <row r="40" spans="1:20" x14ac:dyDescent="0.25">
      <c r="A40" s="195" t="s">
        <v>0</v>
      </c>
      <c r="B40" s="218" t="str">
        <f>IF(csv!E35="","",csv!S35)</f>
        <v>M21A</v>
      </c>
      <c r="C40" s="219" t="str">
        <f>IF(csv!E35="","",csv!AN35)</f>
        <v>M21A</v>
      </c>
      <c r="D40" s="219" t="str">
        <f>IF(csv!E35="","",csv!AO35&amp;"–"&amp;csv!AP35&amp;"–"&amp;csv!AQ35)</f>
        <v>4.86–210–16</v>
      </c>
      <c r="E40" s="220" t="str">
        <f>IF(csv!AU35&amp;csv!AW35&amp;csv!AY35&amp;csv!BA35&amp;csv!BC35="","",csv!AU35&amp;"–"&amp;csv!AW35&amp;"–"&amp;csv!AY35&amp;"–"&amp;csv!BA35&amp;"–"&amp;csv!BC35&amp;"–"&amp;csv!BE35&amp;"–"&amp;csv!BG35&amp;"–"&amp;csv!BI35&amp;"–"&amp;csv!BK35&amp;"–"&amp;csv!BM35&amp;"–"&amp;csv!BO35&amp;"–"&amp;csv!BQ35&amp;"–"&amp;csv!BS35&amp;"–"&amp;csv!BU35&amp;"–"&amp;csv!BW35&amp;"–"&amp;csv!BY35&amp;"–"&amp;csv!CA35&amp;"–"&amp;csv!CC35&amp;"–"&amp;csv!CE35&amp;"–"&amp;csv!CG35&amp;"–"&amp;csv!CI35&amp;"–"&amp;csv!CK35&amp;"–"&amp;csv!CM35&amp;"–"&amp;csv!CO35&amp;"–"&amp;csv!CQ35&amp;"–"&amp;csv!CS35&amp;"–"&amp;csv!CU35&amp;"–"&amp;csv!CW34&amp;"–"&amp;csv!CY34)</f>
        <v>38–67–40–41–42–45–64–43–46–50–47–54–48–55–49–100–––––––––––––</v>
      </c>
      <c r="F40" s="195" t="s">
        <v>0</v>
      </c>
      <c r="G40" s="127"/>
      <c r="H40" s="129"/>
      <c r="J40" s="218" t="str">
        <f t="shared" ref="J40:J57" si="8">IF(G40="","",INDEX(kategorija_oznaka,MATCH(INDEX(natjecanjeKategorije_katRegId,MATCH(G40,natjecanjeKategorija_kategorija,0)),kategorija_id,0)))</f>
        <v/>
      </c>
      <c r="K40" s="221" t="str">
        <f>IF(H40="","",IF(COUNTIF(H$7:H39,H40)=0,MAX(K$7:K39)+1,MAX(K$7:K39)))</f>
        <v/>
      </c>
      <c r="L40" s="221" t="str">
        <f t="shared" si="5"/>
        <v/>
      </c>
      <c r="M40" s="219" t="str">
        <f t="shared" si="6"/>
        <v/>
      </c>
      <c r="N40" s="221" t="str">
        <f t="shared" ref="N40:N57" si="9">IF(L40="","",INDEX(csv,MATCH($G40,natjecanje_kategorija,0),41))</f>
        <v/>
      </c>
      <c r="O40" s="221" t="str">
        <f t="shared" si="7"/>
        <v/>
      </c>
      <c r="P40" s="221" t="str">
        <f t="shared" ref="P40:P57" si="10">IF(L40="","",INDEX(csv,MATCH($G40,natjecanje_kategorija,0),42))</f>
        <v/>
      </c>
      <c r="Q40" s="222" t="str">
        <f t="shared" ref="Q40:Q57" si="11">IF(L40="","",INDEX(csv,MATCH($G40,natjecanje_kategorija,0),43))</f>
        <v/>
      </c>
      <c r="S40" s="223" t="str">
        <f t="shared" ref="S40:S57" si="12">IF(L40="","","INSERT INTO staza (id,trka_id,naziv,duljina,uspon,broj_kontrola) VALUES ("&amp;L40&amp;","&amp;trka_id&amp;",'"&amp;M40&amp;"',"&amp;O40&amp;","&amp;P40&amp;","&amp;Q40&amp;");")</f>
        <v/>
      </c>
      <c r="T40" s="195" t="s">
        <v>0</v>
      </c>
    </row>
    <row r="41" spans="1:20" x14ac:dyDescent="0.25">
      <c r="A41" s="195" t="s">
        <v>0</v>
      </c>
      <c r="B41" s="218" t="str">
        <f>IF(csv!E36="","",csv!S36)</f>
        <v>M21A</v>
      </c>
      <c r="C41" s="219" t="str">
        <f>IF(csv!E36="","",csv!AN36)</f>
        <v>M21A</v>
      </c>
      <c r="D41" s="219" t="str">
        <f>IF(csv!E36="","",csv!AO36&amp;"–"&amp;csv!AP36&amp;"–"&amp;csv!AQ36)</f>
        <v>4.86–210–16</v>
      </c>
      <c r="E41" s="220" t="str">
        <f>IF(csv!AU36&amp;csv!AW36&amp;csv!AY36&amp;csv!BA36&amp;csv!BC36="","",csv!AU36&amp;"–"&amp;csv!AW36&amp;"–"&amp;csv!AY36&amp;"–"&amp;csv!BA36&amp;"–"&amp;csv!BC36&amp;"–"&amp;csv!BE36&amp;"–"&amp;csv!BG36&amp;"–"&amp;csv!BI36&amp;"–"&amp;csv!BK36&amp;"–"&amp;csv!BM36&amp;"–"&amp;csv!BO36&amp;"–"&amp;csv!BQ36&amp;"–"&amp;csv!BS36&amp;"–"&amp;csv!BU36&amp;"–"&amp;csv!BW36&amp;"–"&amp;csv!BY36&amp;"–"&amp;csv!CA36&amp;"–"&amp;csv!CC36&amp;"–"&amp;csv!CE36&amp;"–"&amp;csv!CG36&amp;"–"&amp;csv!CI36&amp;"–"&amp;csv!CK36&amp;"–"&amp;csv!CM36&amp;"–"&amp;csv!CO36&amp;"–"&amp;csv!CQ36&amp;"–"&amp;csv!CS36&amp;"–"&amp;csv!CU36&amp;"–"&amp;csv!CW35&amp;"–"&amp;csv!CY35)</f>
        <v>38–67–40–41–42–45–64–43–46–50–47–54–48–55–49–100–––––––––––––</v>
      </c>
      <c r="F41" s="195" t="s">
        <v>0</v>
      </c>
      <c r="G41" s="127"/>
      <c r="H41" s="129"/>
      <c r="J41" s="218" t="str">
        <f t="shared" si="8"/>
        <v/>
      </c>
      <c r="K41" s="221" t="str">
        <f>IF(H41="","",IF(COUNTIF(H$7:H40,H41)=0,MAX(K$7:K40)+1,MAX(K$7:K40)))</f>
        <v/>
      </c>
      <c r="L41" s="221" t="str">
        <f t="shared" si="5"/>
        <v/>
      </c>
      <c r="M41" s="219" t="str">
        <f t="shared" si="6"/>
        <v/>
      </c>
      <c r="N41" s="221" t="str">
        <f t="shared" si="9"/>
        <v/>
      </c>
      <c r="O41" s="221" t="str">
        <f t="shared" si="7"/>
        <v/>
      </c>
      <c r="P41" s="221" t="str">
        <f t="shared" si="10"/>
        <v/>
      </c>
      <c r="Q41" s="222" t="str">
        <f t="shared" si="11"/>
        <v/>
      </c>
      <c r="S41" s="223" t="str">
        <f t="shared" si="12"/>
        <v/>
      </c>
      <c r="T41" s="195" t="s">
        <v>0</v>
      </c>
    </row>
    <row r="42" spans="1:20" x14ac:dyDescent="0.25">
      <c r="A42" s="195" t="s">
        <v>0</v>
      </c>
      <c r="B42" s="218" t="str">
        <f>IF(csv!E37="","",csv!S37)</f>
        <v>M21A</v>
      </c>
      <c r="C42" s="219" t="str">
        <f>IF(csv!E37="","",csv!AN37)</f>
        <v>M21A</v>
      </c>
      <c r="D42" s="219" t="str">
        <f>IF(csv!E37="","",csv!AO37&amp;"–"&amp;csv!AP37&amp;"–"&amp;csv!AQ37)</f>
        <v>4.86–210–16</v>
      </c>
      <c r="E42" s="220" t="str">
        <f>IF(csv!AU37&amp;csv!AW37&amp;csv!AY37&amp;csv!BA37&amp;csv!BC37="","",csv!AU37&amp;"–"&amp;csv!AW37&amp;"–"&amp;csv!AY37&amp;"–"&amp;csv!BA37&amp;"–"&amp;csv!BC37&amp;"–"&amp;csv!BE37&amp;"–"&amp;csv!BG37&amp;"–"&amp;csv!BI37&amp;"–"&amp;csv!BK37&amp;"–"&amp;csv!BM37&amp;"–"&amp;csv!BO37&amp;"–"&amp;csv!BQ37&amp;"–"&amp;csv!BS37&amp;"–"&amp;csv!BU37&amp;"–"&amp;csv!BW37&amp;"–"&amp;csv!BY37&amp;"–"&amp;csv!CA37&amp;"–"&amp;csv!CC37&amp;"–"&amp;csv!CE37&amp;"–"&amp;csv!CG37&amp;"–"&amp;csv!CI37&amp;"–"&amp;csv!CK37&amp;"–"&amp;csv!CM37&amp;"–"&amp;csv!CO37&amp;"–"&amp;csv!CQ37&amp;"–"&amp;csv!CS37&amp;"–"&amp;csv!CU37&amp;"–"&amp;csv!CW36&amp;"–"&amp;csv!CY36)</f>
        <v>38–67–40–41–42–45–64–43–46–50–47–54–48–55–49–100–––––––––––––</v>
      </c>
      <c r="F42" s="195" t="s">
        <v>0</v>
      </c>
      <c r="G42" s="127"/>
      <c r="H42" s="129"/>
      <c r="J42" s="218" t="str">
        <f t="shared" si="8"/>
        <v/>
      </c>
      <c r="K42" s="221" t="str">
        <f>IF(H42="","",IF(COUNTIF(H$7:H41,H42)=0,MAX(K$7:K41)+1,MAX(K$7:K41)))</f>
        <v/>
      </c>
      <c r="L42" s="221" t="str">
        <f t="shared" si="5"/>
        <v/>
      </c>
      <c r="M42" s="219" t="str">
        <f t="shared" si="6"/>
        <v/>
      </c>
      <c r="N42" s="221" t="str">
        <f t="shared" si="9"/>
        <v/>
      </c>
      <c r="O42" s="221" t="str">
        <f t="shared" si="7"/>
        <v/>
      </c>
      <c r="P42" s="221" t="str">
        <f t="shared" si="10"/>
        <v/>
      </c>
      <c r="Q42" s="222" t="str">
        <f t="shared" si="11"/>
        <v/>
      </c>
      <c r="S42" s="223" t="str">
        <f t="shared" si="12"/>
        <v/>
      </c>
      <c r="T42" s="195" t="s">
        <v>0</v>
      </c>
    </row>
    <row r="43" spans="1:20" x14ac:dyDescent="0.25">
      <c r="A43" s="195" t="s">
        <v>0</v>
      </c>
      <c r="B43" s="218" t="str">
        <f>IF(csv!E38="","",csv!S38)</f>
        <v>M21A</v>
      </c>
      <c r="C43" s="219" t="str">
        <f>IF(csv!E38="","",csv!AN38)</f>
        <v>M21A</v>
      </c>
      <c r="D43" s="219" t="str">
        <f>IF(csv!E38="","",csv!AO38&amp;"–"&amp;csv!AP38&amp;"–"&amp;csv!AQ38)</f>
        <v>4.86–210–16</v>
      </c>
      <c r="E43" s="220" t="str">
        <f>IF(csv!AU38&amp;csv!AW38&amp;csv!AY38&amp;csv!BA38&amp;csv!BC38="","",csv!AU38&amp;"–"&amp;csv!AW38&amp;"–"&amp;csv!AY38&amp;"–"&amp;csv!BA38&amp;"–"&amp;csv!BC38&amp;"–"&amp;csv!BE38&amp;"–"&amp;csv!BG38&amp;"–"&amp;csv!BI38&amp;"–"&amp;csv!BK38&amp;"–"&amp;csv!BM38&amp;"–"&amp;csv!BO38&amp;"–"&amp;csv!BQ38&amp;"–"&amp;csv!BS38&amp;"–"&amp;csv!BU38&amp;"–"&amp;csv!BW38&amp;"–"&amp;csv!BY38&amp;"–"&amp;csv!CA38&amp;"–"&amp;csv!CC38&amp;"–"&amp;csv!CE38&amp;"–"&amp;csv!CG38&amp;"–"&amp;csv!CI38&amp;"–"&amp;csv!CK38&amp;"–"&amp;csv!CM38&amp;"–"&amp;csv!CO38&amp;"–"&amp;csv!CQ38&amp;"–"&amp;csv!CS38&amp;"–"&amp;csv!CU38&amp;"–"&amp;csv!CW37&amp;"–"&amp;csv!CY37)</f>
        <v>38–67–40–41–42–45–64–43–46–50–47–54–48–55–49–100–––––––––––––</v>
      </c>
      <c r="F43" s="195" t="s">
        <v>0</v>
      </c>
      <c r="G43" s="127"/>
      <c r="H43" s="129"/>
      <c r="J43" s="218" t="str">
        <f t="shared" si="8"/>
        <v/>
      </c>
      <c r="K43" s="221" t="str">
        <f>IF(H43="","",IF(COUNTIF(H$7:H42,H43)=0,MAX(K$7:K42)+1,MAX(K$7:K42)))</f>
        <v/>
      </c>
      <c r="L43" s="221" t="str">
        <f t="shared" si="5"/>
        <v/>
      </c>
      <c r="M43" s="219" t="str">
        <f t="shared" si="6"/>
        <v/>
      </c>
      <c r="N43" s="221" t="str">
        <f t="shared" si="9"/>
        <v/>
      </c>
      <c r="O43" s="221" t="str">
        <f t="shared" si="7"/>
        <v/>
      </c>
      <c r="P43" s="221" t="str">
        <f t="shared" si="10"/>
        <v/>
      </c>
      <c r="Q43" s="222" t="str">
        <f t="shared" si="11"/>
        <v/>
      </c>
      <c r="S43" s="223" t="str">
        <f t="shared" si="12"/>
        <v/>
      </c>
      <c r="T43" s="195" t="s">
        <v>0</v>
      </c>
    </row>
    <row r="44" spans="1:20" x14ac:dyDescent="0.25">
      <c r="A44" s="195" t="s">
        <v>0</v>
      </c>
      <c r="B44" s="218" t="str">
        <f>IF(csv!E39="","",csv!S39)</f>
        <v>M21A</v>
      </c>
      <c r="C44" s="219" t="str">
        <f>IF(csv!E39="","",csv!AN39)</f>
        <v>M21A</v>
      </c>
      <c r="D44" s="219" t="str">
        <f>IF(csv!E39="","",csv!AO39&amp;"–"&amp;csv!AP39&amp;"–"&amp;csv!AQ39)</f>
        <v>4.86–210–16</v>
      </c>
      <c r="E44" s="220" t="str">
        <f>IF(csv!AU39&amp;csv!AW39&amp;csv!AY39&amp;csv!BA39&amp;csv!BC39="","",csv!AU39&amp;"–"&amp;csv!AW39&amp;"–"&amp;csv!AY39&amp;"–"&amp;csv!BA39&amp;"–"&amp;csv!BC39&amp;"–"&amp;csv!BE39&amp;"–"&amp;csv!BG39&amp;"–"&amp;csv!BI39&amp;"–"&amp;csv!BK39&amp;"–"&amp;csv!BM39&amp;"–"&amp;csv!BO39&amp;"–"&amp;csv!BQ39&amp;"–"&amp;csv!BS39&amp;"–"&amp;csv!BU39&amp;"–"&amp;csv!BW39&amp;"–"&amp;csv!BY39&amp;"–"&amp;csv!CA39&amp;"–"&amp;csv!CC39&amp;"–"&amp;csv!CE39&amp;"–"&amp;csv!CG39&amp;"–"&amp;csv!CI39&amp;"–"&amp;csv!CK39&amp;"–"&amp;csv!CM39&amp;"–"&amp;csv!CO39&amp;"–"&amp;csv!CQ39&amp;"–"&amp;csv!CS39&amp;"–"&amp;csv!CU39&amp;"–"&amp;csv!CW38&amp;"–"&amp;csv!CY38)</f>
        <v>38–67–40–41–42–45–64–43–46–50–47–54–48–55–49–100–––––––––––––</v>
      </c>
      <c r="F44" s="195" t="s">
        <v>0</v>
      </c>
      <c r="G44" s="127"/>
      <c r="H44" s="129"/>
      <c r="J44" s="218" t="str">
        <f t="shared" si="8"/>
        <v/>
      </c>
      <c r="K44" s="221" t="str">
        <f>IF(H44="","",IF(COUNTIF(H$7:H43,H44)=0,MAX(K$7:K43)+1,MAX(K$7:K43)))</f>
        <v/>
      </c>
      <c r="L44" s="221" t="str">
        <f t="shared" si="5"/>
        <v/>
      </c>
      <c r="M44" s="219" t="str">
        <f t="shared" si="6"/>
        <v/>
      </c>
      <c r="N44" s="221" t="str">
        <f t="shared" si="9"/>
        <v/>
      </c>
      <c r="O44" s="221" t="str">
        <f t="shared" si="7"/>
        <v/>
      </c>
      <c r="P44" s="221" t="str">
        <f t="shared" si="10"/>
        <v/>
      </c>
      <c r="Q44" s="222" t="str">
        <f t="shared" si="11"/>
        <v/>
      </c>
      <c r="S44" s="223" t="str">
        <f t="shared" si="12"/>
        <v/>
      </c>
      <c r="T44" s="195" t="s">
        <v>0</v>
      </c>
    </row>
    <row r="45" spans="1:20" x14ac:dyDescent="0.25">
      <c r="A45" s="195" t="s">
        <v>0</v>
      </c>
      <c r="B45" s="218" t="str">
        <f>IF(csv!E40="","",csv!S40)</f>
        <v>M21A</v>
      </c>
      <c r="C45" s="219" t="str">
        <f>IF(csv!E40="","",csv!AN40)</f>
        <v>M21A</v>
      </c>
      <c r="D45" s="219" t="str">
        <f>IF(csv!E40="","",csv!AO40&amp;"–"&amp;csv!AP40&amp;"–"&amp;csv!AQ40)</f>
        <v>4.86–210–16</v>
      </c>
      <c r="E45" s="220" t="str">
        <f>IF(csv!AU40&amp;csv!AW40&amp;csv!AY40&amp;csv!BA40&amp;csv!BC40="","",csv!AU40&amp;"–"&amp;csv!AW40&amp;"–"&amp;csv!AY40&amp;"–"&amp;csv!BA40&amp;"–"&amp;csv!BC40&amp;"–"&amp;csv!BE40&amp;"–"&amp;csv!BG40&amp;"–"&amp;csv!BI40&amp;"–"&amp;csv!BK40&amp;"–"&amp;csv!BM40&amp;"–"&amp;csv!BO40&amp;"–"&amp;csv!BQ40&amp;"–"&amp;csv!BS40&amp;"–"&amp;csv!BU40&amp;"–"&amp;csv!BW40&amp;"–"&amp;csv!BY40&amp;"–"&amp;csv!CA40&amp;"–"&amp;csv!CC40&amp;"–"&amp;csv!CE40&amp;"–"&amp;csv!CG40&amp;"–"&amp;csv!CI40&amp;"–"&amp;csv!CK40&amp;"–"&amp;csv!CM40&amp;"–"&amp;csv!CO40&amp;"–"&amp;csv!CQ40&amp;"–"&amp;csv!CS40&amp;"–"&amp;csv!CU40&amp;"–"&amp;csv!CW39&amp;"–"&amp;csv!CY39)</f>
        <v>38––40–41–42–45–––46–50––54––55–––––––––––––––</v>
      </c>
      <c r="F45" s="195" t="s">
        <v>0</v>
      </c>
      <c r="G45" s="127"/>
      <c r="H45" s="129"/>
      <c r="J45" s="218" t="str">
        <f t="shared" si="8"/>
        <v/>
      </c>
      <c r="K45" s="221" t="str">
        <f>IF(H45="","",IF(COUNTIF(H$7:H44,H45)=0,MAX(K$7:K44)+1,MAX(K$7:K44)))</f>
        <v/>
      </c>
      <c r="L45" s="221" t="str">
        <f t="shared" si="5"/>
        <v/>
      </c>
      <c r="M45" s="219" t="str">
        <f t="shared" si="6"/>
        <v/>
      </c>
      <c r="N45" s="221" t="str">
        <f t="shared" si="9"/>
        <v/>
      </c>
      <c r="O45" s="221" t="str">
        <f t="shared" si="7"/>
        <v/>
      </c>
      <c r="P45" s="221" t="str">
        <f t="shared" si="10"/>
        <v/>
      </c>
      <c r="Q45" s="222" t="str">
        <f t="shared" si="11"/>
        <v/>
      </c>
      <c r="S45" s="223" t="str">
        <f t="shared" si="12"/>
        <v/>
      </c>
      <c r="T45" s="195" t="s">
        <v>0</v>
      </c>
    </row>
    <row r="46" spans="1:20" x14ac:dyDescent="0.25">
      <c r="A46" s="195" t="s">
        <v>0</v>
      </c>
      <c r="B46" s="218" t="str">
        <f>IF(csv!E41="","",csv!S41)</f>
        <v>M21A</v>
      </c>
      <c r="C46" s="219" t="str">
        <f>IF(csv!E41="","",csv!AN41)</f>
        <v>M21A</v>
      </c>
      <c r="D46" s="219" t="str">
        <f>IF(csv!E41="","",csv!AO41&amp;"–"&amp;csv!AP41&amp;"–"&amp;csv!AQ41)</f>
        <v>4.86–210–16</v>
      </c>
      <c r="E46" s="220" t="str">
        <f>IF(csv!AU41&amp;csv!AW41&amp;csv!AY41&amp;csv!BA41&amp;csv!BC41="","",csv!AU41&amp;"–"&amp;csv!AW41&amp;"–"&amp;csv!AY41&amp;"–"&amp;csv!BA41&amp;"–"&amp;csv!BC41&amp;"–"&amp;csv!BE41&amp;"–"&amp;csv!BG41&amp;"–"&amp;csv!BI41&amp;"–"&amp;csv!BK41&amp;"–"&amp;csv!BM41&amp;"–"&amp;csv!BO41&amp;"–"&amp;csv!BQ41&amp;"–"&amp;csv!BS41&amp;"–"&amp;csv!BU41&amp;"–"&amp;csv!BW41&amp;"–"&amp;csv!BY41&amp;"–"&amp;csv!CA41&amp;"–"&amp;csv!CC41&amp;"–"&amp;csv!CE41&amp;"–"&amp;csv!CG41&amp;"–"&amp;csv!CI41&amp;"–"&amp;csv!CK41&amp;"–"&amp;csv!CM41&amp;"–"&amp;csv!CO41&amp;"–"&amp;csv!CQ41&amp;"–"&amp;csv!CS41&amp;"–"&amp;csv!CU41&amp;"–"&amp;csv!CW40&amp;"–"&amp;csv!CY40)</f>
        <v/>
      </c>
      <c r="F46" s="195" t="s">
        <v>0</v>
      </c>
      <c r="G46" s="127"/>
      <c r="H46" s="129"/>
      <c r="J46" s="218" t="str">
        <f t="shared" si="8"/>
        <v/>
      </c>
      <c r="K46" s="221" t="str">
        <f>IF(H46="","",IF(COUNTIF(H$7:H45,H46)=0,MAX(K$7:K45)+1,MAX(K$7:K45)))</f>
        <v/>
      </c>
      <c r="L46" s="221" t="str">
        <f t="shared" si="5"/>
        <v/>
      </c>
      <c r="M46" s="219" t="str">
        <f t="shared" si="6"/>
        <v/>
      </c>
      <c r="N46" s="221" t="str">
        <f t="shared" si="9"/>
        <v/>
      </c>
      <c r="O46" s="221" t="str">
        <f t="shared" si="7"/>
        <v/>
      </c>
      <c r="P46" s="221" t="str">
        <f t="shared" si="10"/>
        <v/>
      </c>
      <c r="Q46" s="222" t="str">
        <f t="shared" si="11"/>
        <v/>
      </c>
      <c r="S46" s="223" t="str">
        <f t="shared" si="12"/>
        <v/>
      </c>
      <c r="T46" s="195" t="s">
        <v>0</v>
      </c>
    </row>
    <row r="47" spans="1:20" x14ac:dyDescent="0.25">
      <c r="A47" s="195" t="s">
        <v>0</v>
      </c>
      <c r="B47" s="218" t="str">
        <f>IF(csv!E42="","",csv!S42)</f>
        <v>M21A</v>
      </c>
      <c r="C47" s="219" t="str">
        <f>IF(csv!E42="","",csv!AN42)</f>
        <v>M21A</v>
      </c>
      <c r="D47" s="219" t="str">
        <f>IF(csv!E42="","",csv!AO42&amp;"–"&amp;csv!AP42&amp;"–"&amp;csv!AQ42)</f>
        <v>4.86–210–16</v>
      </c>
      <c r="E47" s="220" t="str">
        <f>IF(csv!AU42&amp;csv!AW42&amp;csv!AY42&amp;csv!BA42&amp;csv!BC42="","",csv!AU42&amp;"–"&amp;csv!AW42&amp;"–"&amp;csv!AY42&amp;"–"&amp;csv!BA42&amp;"–"&amp;csv!BC42&amp;"–"&amp;csv!BE42&amp;"–"&amp;csv!BG42&amp;"–"&amp;csv!BI42&amp;"–"&amp;csv!BK42&amp;"–"&amp;csv!BM42&amp;"–"&amp;csv!BO42&amp;"–"&amp;csv!BQ42&amp;"–"&amp;csv!BS42&amp;"–"&amp;csv!BU42&amp;"–"&amp;csv!BW42&amp;"–"&amp;csv!BY42&amp;"–"&amp;csv!CA42&amp;"–"&amp;csv!CC42&amp;"–"&amp;csv!CE42&amp;"–"&amp;csv!CG42&amp;"–"&amp;csv!CI42&amp;"–"&amp;csv!CK42&amp;"–"&amp;csv!CM42&amp;"–"&amp;csv!CO42&amp;"–"&amp;csv!CQ42&amp;"–"&amp;csv!CS42&amp;"–"&amp;csv!CU42&amp;"–"&amp;csv!CW41&amp;"–"&amp;csv!CY41)</f>
        <v/>
      </c>
      <c r="F47" s="195" t="s">
        <v>0</v>
      </c>
      <c r="G47" s="127"/>
      <c r="H47" s="129"/>
      <c r="J47" s="218" t="str">
        <f t="shared" si="8"/>
        <v/>
      </c>
      <c r="K47" s="221" t="str">
        <f>IF(H47="","",IF(COUNTIF(H$7:H46,H47)=0,MAX(K$7:K46)+1,MAX(K$7:K46)))</f>
        <v/>
      </c>
      <c r="L47" s="221" t="str">
        <f t="shared" si="5"/>
        <v/>
      </c>
      <c r="M47" s="219" t="str">
        <f t="shared" si="6"/>
        <v/>
      </c>
      <c r="N47" s="221" t="str">
        <f t="shared" si="9"/>
        <v/>
      </c>
      <c r="O47" s="221" t="str">
        <f t="shared" si="7"/>
        <v/>
      </c>
      <c r="P47" s="221" t="str">
        <f t="shared" si="10"/>
        <v/>
      </c>
      <c r="Q47" s="222" t="str">
        <f t="shared" si="11"/>
        <v/>
      </c>
      <c r="S47" s="223" t="str">
        <f t="shared" si="12"/>
        <v/>
      </c>
      <c r="T47" s="195" t="s">
        <v>0</v>
      </c>
    </row>
    <row r="48" spans="1:20" x14ac:dyDescent="0.25">
      <c r="A48" s="195" t="s">
        <v>0</v>
      </c>
      <c r="B48" s="218" t="str">
        <f>IF(csv!E43="","",csv!S43)</f>
        <v>M21B</v>
      </c>
      <c r="C48" s="219" t="str">
        <f>IF(csv!E43="","",csv!AN43)</f>
        <v>M21B</v>
      </c>
      <c r="D48" s="219" t="str">
        <f>IF(csv!E43="","",csv!AO43&amp;"–"&amp;csv!AP43&amp;"–"&amp;csv!AQ43)</f>
        <v>2.94–110–12</v>
      </c>
      <c r="E48" s="220" t="str">
        <f>IF(csv!AU43&amp;csv!AW43&amp;csv!AY43&amp;csv!BA43&amp;csv!BC43="","",csv!AU43&amp;"–"&amp;csv!AW43&amp;"–"&amp;csv!AY43&amp;"–"&amp;csv!BA43&amp;"–"&amp;csv!BC43&amp;"–"&amp;csv!BE43&amp;"–"&amp;csv!BG43&amp;"–"&amp;csv!BI43&amp;"–"&amp;csv!BK43&amp;"–"&amp;csv!BM43&amp;"–"&amp;csv!BO43&amp;"–"&amp;csv!BQ43&amp;"–"&amp;csv!BS43&amp;"–"&amp;csv!BU43&amp;"–"&amp;csv!BW43&amp;"–"&amp;csv!BY43&amp;"–"&amp;csv!CA43&amp;"–"&amp;csv!CC43&amp;"–"&amp;csv!CE43&amp;"–"&amp;csv!CG43&amp;"–"&amp;csv!CI43&amp;"–"&amp;csv!CK43&amp;"–"&amp;csv!CM43&amp;"–"&amp;csv!CO43&amp;"–"&amp;csv!CQ43&amp;"–"&amp;csv!CS43&amp;"–"&amp;csv!CU43&amp;"–"&amp;csv!CW42&amp;"–"&amp;csv!CY42)</f>
        <v>57–68–46–70–39–63–53–62–44–61–37–100–––––––––––––––––</v>
      </c>
      <c r="F48" s="195" t="s">
        <v>0</v>
      </c>
      <c r="G48" s="127"/>
      <c r="H48" s="129"/>
      <c r="J48" s="218" t="str">
        <f t="shared" si="8"/>
        <v/>
      </c>
      <c r="K48" s="221" t="str">
        <f>IF(H48="","",IF(COUNTIF(H$7:H47,H48)=0,MAX(K$7:K47)+1,MAX(K$7:K47)))</f>
        <v/>
      </c>
      <c r="L48" s="221" t="str">
        <f t="shared" si="5"/>
        <v/>
      </c>
      <c r="M48" s="219" t="str">
        <f t="shared" si="6"/>
        <v/>
      </c>
      <c r="N48" s="221" t="str">
        <f t="shared" si="9"/>
        <v/>
      </c>
      <c r="O48" s="221" t="str">
        <f t="shared" si="7"/>
        <v/>
      </c>
      <c r="P48" s="221" t="str">
        <f t="shared" si="10"/>
        <v/>
      </c>
      <c r="Q48" s="222" t="str">
        <f t="shared" si="11"/>
        <v/>
      </c>
      <c r="S48" s="223" t="str">
        <f t="shared" si="12"/>
        <v/>
      </c>
      <c r="T48" s="195" t="s">
        <v>0</v>
      </c>
    </row>
    <row r="49" spans="1:20" x14ac:dyDescent="0.25">
      <c r="A49" s="195" t="s">
        <v>0</v>
      </c>
      <c r="B49" s="218" t="str">
        <f>IF(csv!E44="","",csv!S44)</f>
        <v>M21B</v>
      </c>
      <c r="C49" s="219" t="str">
        <f>IF(csv!E44="","",csv!AN44)</f>
        <v>M21B</v>
      </c>
      <c r="D49" s="219" t="str">
        <f>IF(csv!E44="","",csv!AO44&amp;"–"&amp;csv!AP44&amp;"–"&amp;csv!AQ44)</f>
        <v>2.94–110–12</v>
      </c>
      <c r="E49" s="220" t="str">
        <f>IF(csv!AU44&amp;csv!AW44&amp;csv!AY44&amp;csv!BA44&amp;csv!BC44="","",csv!AU44&amp;"–"&amp;csv!AW44&amp;"–"&amp;csv!AY44&amp;"–"&amp;csv!BA44&amp;"–"&amp;csv!BC44&amp;"–"&amp;csv!BE44&amp;"–"&amp;csv!BG44&amp;"–"&amp;csv!BI44&amp;"–"&amp;csv!BK44&amp;"–"&amp;csv!BM44&amp;"–"&amp;csv!BO44&amp;"–"&amp;csv!BQ44&amp;"–"&amp;csv!BS44&amp;"–"&amp;csv!BU44&amp;"–"&amp;csv!BW44&amp;"–"&amp;csv!BY44&amp;"–"&amp;csv!CA44&amp;"–"&amp;csv!CC44&amp;"–"&amp;csv!CE44&amp;"–"&amp;csv!CG44&amp;"–"&amp;csv!CI44&amp;"–"&amp;csv!CK44&amp;"–"&amp;csv!CM44&amp;"–"&amp;csv!CO44&amp;"–"&amp;csv!CQ44&amp;"–"&amp;csv!CS44&amp;"–"&amp;csv!CU44&amp;"–"&amp;csv!CW43&amp;"–"&amp;csv!CY43)</f>
        <v>57–68–46–70–39–63–53–62–44–61–37–100–––––––––––––––––</v>
      </c>
      <c r="F49" s="195" t="s">
        <v>0</v>
      </c>
      <c r="G49" s="127"/>
      <c r="H49" s="129"/>
      <c r="J49" s="218" t="str">
        <f t="shared" si="8"/>
        <v/>
      </c>
      <c r="K49" s="221" t="str">
        <f>IF(H49="","",IF(COUNTIF(H$7:H48,H49)=0,MAX(K$7:K48)+1,MAX(K$7:K48)))</f>
        <v/>
      </c>
      <c r="L49" s="221" t="str">
        <f t="shared" si="5"/>
        <v/>
      </c>
      <c r="M49" s="219" t="str">
        <f t="shared" si="6"/>
        <v/>
      </c>
      <c r="N49" s="221" t="str">
        <f t="shared" si="9"/>
        <v/>
      </c>
      <c r="O49" s="221" t="str">
        <f t="shared" si="7"/>
        <v/>
      </c>
      <c r="P49" s="221" t="str">
        <f t="shared" si="10"/>
        <v/>
      </c>
      <c r="Q49" s="222" t="str">
        <f t="shared" si="11"/>
        <v/>
      </c>
      <c r="S49" s="223" t="str">
        <f t="shared" si="12"/>
        <v/>
      </c>
      <c r="T49" s="195" t="s">
        <v>0</v>
      </c>
    </row>
    <row r="50" spans="1:20" x14ac:dyDescent="0.25">
      <c r="A50" s="195" t="s">
        <v>0</v>
      </c>
      <c r="B50" s="218" t="str">
        <f>IF(csv!E45="","",csv!S45)</f>
        <v>M21B</v>
      </c>
      <c r="C50" s="219" t="str">
        <f>IF(csv!E45="","",csv!AN45)</f>
        <v>M21B</v>
      </c>
      <c r="D50" s="219" t="str">
        <f>IF(csv!E45="","",csv!AO45&amp;"–"&amp;csv!AP45&amp;"–"&amp;csv!AQ45)</f>
        <v>2.94–110–12</v>
      </c>
      <c r="E50" s="220" t="str">
        <f>IF(csv!AU45&amp;csv!AW45&amp;csv!AY45&amp;csv!BA45&amp;csv!BC45="","",csv!AU45&amp;"–"&amp;csv!AW45&amp;"–"&amp;csv!AY45&amp;"–"&amp;csv!BA45&amp;"–"&amp;csv!BC45&amp;"–"&amp;csv!BE45&amp;"–"&amp;csv!BG45&amp;"–"&amp;csv!BI45&amp;"–"&amp;csv!BK45&amp;"–"&amp;csv!BM45&amp;"–"&amp;csv!BO45&amp;"–"&amp;csv!BQ45&amp;"–"&amp;csv!BS45&amp;"–"&amp;csv!BU45&amp;"–"&amp;csv!BW45&amp;"–"&amp;csv!BY45&amp;"–"&amp;csv!CA45&amp;"–"&amp;csv!CC45&amp;"–"&amp;csv!CE45&amp;"–"&amp;csv!CG45&amp;"–"&amp;csv!CI45&amp;"–"&amp;csv!CK45&amp;"–"&amp;csv!CM45&amp;"–"&amp;csv!CO45&amp;"–"&amp;csv!CQ45&amp;"–"&amp;csv!CS45&amp;"–"&amp;csv!CU45&amp;"–"&amp;csv!CW44&amp;"–"&amp;csv!CY44)</f>
        <v>57–68–46–70–39–63–53–62–44–61–37–100–––––––––––––––––</v>
      </c>
      <c r="F50" s="195" t="s">
        <v>0</v>
      </c>
      <c r="G50" s="127"/>
      <c r="H50" s="129"/>
      <c r="J50" s="218" t="str">
        <f t="shared" si="8"/>
        <v/>
      </c>
      <c r="K50" s="221" t="str">
        <f>IF(H50="","",IF(COUNTIF(H$7:H49,H50)=0,MAX(K$7:K49)+1,MAX(K$7:K49)))</f>
        <v/>
      </c>
      <c r="L50" s="221" t="str">
        <f t="shared" si="5"/>
        <v/>
      </c>
      <c r="M50" s="219" t="str">
        <f t="shared" si="6"/>
        <v/>
      </c>
      <c r="N50" s="221" t="str">
        <f t="shared" si="9"/>
        <v/>
      </c>
      <c r="O50" s="221" t="str">
        <f t="shared" si="7"/>
        <v/>
      </c>
      <c r="P50" s="221" t="str">
        <f t="shared" si="10"/>
        <v/>
      </c>
      <c r="Q50" s="222" t="str">
        <f t="shared" si="11"/>
        <v/>
      </c>
      <c r="S50" s="223" t="str">
        <f t="shared" si="12"/>
        <v/>
      </c>
      <c r="T50" s="195" t="s">
        <v>0</v>
      </c>
    </row>
    <row r="51" spans="1:20" x14ac:dyDescent="0.25">
      <c r="A51" s="195" t="s">
        <v>0</v>
      </c>
      <c r="B51" s="218" t="str">
        <f>IF(csv!E46="","",csv!S46)</f>
        <v>M21B</v>
      </c>
      <c r="C51" s="219" t="str">
        <f>IF(csv!E46="","",csv!AN46)</f>
        <v>M21B</v>
      </c>
      <c r="D51" s="219" t="str">
        <f>IF(csv!E46="","",csv!AO46&amp;"–"&amp;csv!AP46&amp;"–"&amp;csv!AQ46)</f>
        <v>2.94–110–12</v>
      </c>
      <c r="E51" s="220" t="str">
        <f>IF(csv!AU46&amp;csv!AW46&amp;csv!AY46&amp;csv!BA46&amp;csv!BC46="","",csv!AU46&amp;"–"&amp;csv!AW46&amp;"–"&amp;csv!AY46&amp;"–"&amp;csv!BA46&amp;"–"&amp;csv!BC46&amp;"–"&amp;csv!BE46&amp;"–"&amp;csv!BG46&amp;"–"&amp;csv!BI46&amp;"–"&amp;csv!BK46&amp;"–"&amp;csv!BM46&amp;"–"&amp;csv!BO46&amp;"–"&amp;csv!BQ46&amp;"–"&amp;csv!BS46&amp;"–"&amp;csv!BU46&amp;"–"&amp;csv!BW46&amp;"–"&amp;csv!BY46&amp;"–"&amp;csv!CA46&amp;"–"&amp;csv!CC46&amp;"–"&amp;csv!CE46&amp;"–"&amp;csv!CG46&amp;"–"&amp;csv!CI46&amp;"–"&amp;csv!CK46&amp;"–"&amp;csv!CM46&amp;"–"&amp;csv!CO46&amp;"–"&amp;csv!CQ46&amp;"–"&amp;csv!CS46&amp;"–"&amp;csv!CU46&amp;"–"&amp;csv!CW45&amp;"–"&amp;csv!CY45)</f>
        <v>57–68–46–70–39–63–53–62–44–61–37–100–––––––––––––––––</v>
      </c>
      <c r="F51" s="195" t="s">
        <v>0</v>
      </c>
      <c r="G51" s="127"/>
      <c r="H51" s="129"/>
      <c r="J51" s="218" t="str">
        <f t="shared" si="8"/>
        <v/>
      </c>
      <c r="K51" s="221" t="str">
        <f>IF(H51="","",IF(COUNTIF(H$7:H50,H51)=0,MAX(K$7:K50)+1,MAX(K$7:K50)))</f>
        <v/>
      </c>
      <c r="L51" s="221" t="str">
        <f t="shared" si="5"/>
        <v/>
      </c>
      <c r="M51" s="219" t="str">
        <f t="shared" si="6"/>
        <v/>
      </c>
      <c r="N51" s="221" t="str">
        <f t="shared" si="9"/>
        <v/>
      </c>
      <c r="O51" s="221" t="str">
        <f t="shared" si="7"/>
        <v/>
      </c>
      <c r="P51" s="221" t="str">
        <f t="shared" si="10"/>
        <v/>
      </c>
      <c r="Q51" s="222" t="str">
        <f t="shared" si="11"/>
        <v/>
      </c>
      <c r="S51" s="223" t="str">
        <f t="shared" si="12"/>
        <v/>
      </c>
      <c r="T51" s="195" t="s">
        <v>0</v>
      </c>
    </row>
    <row r="52" spans="1:20" x14ac:dyDescent="0.25">
      <c r="A52" s="195" t="s">
        <v>0</v>
      </c>
      <c r="B52" s="218" t="str">
        <f>IF(csv!E47="","",csv!S47)</f>
        <v>M21B</v>
      </c>
      <c r="C52" s="219" t="str">
        <f>IF(csv!E47="","",csv!AN47)</f>
        <v>M21B</v>
      </c>
      <c r="D52" s="219" t="str">
        <f>IF(csv!E47="","",csv!AO47&amp;"–"&amp;csv!AP47&amp;"–"&amp;csv!AQ47)</f>
        <v>2.94–110–12</v>
      </c>
      <c r="E52" s="220" t="str">
        <f>IF(csv!AU47&amp;csv!AW47&amp;csv!AY47&amp;csv!BA47&amp;csv!BC47="","",csv!AU47&amp;"–"&amp;csv!AW47&amp;"–"&amp;csv!AY47&amp;"–"&amp;csv!BA47&amp;"–"&amp;csv!BC47&amp;"–"&amp;csv!BE47&amp;"–"&amp;csv!BG47&amp;"–"&amp;csv!BI47&amp;"–"&amp;csv!BK47&amp;"–"&amp;csv!BM47&amp;"–"&amp;csv!BO47&amp;"–"&amp;csv!BQ47&amp;"–"&amp;csv!BS47&amp;"–"&amp;csv!BU47&amp;"–"&amp;csv!BW47&amp;"–"&amp;csv!BY47&amp;"–"&amp;csv!CA47&amp;"–"&amp;csv!CC47&amp;"–"&amp;csv!CE47&amp;"–"&amp;csv!CG47&amp;"–"&amp;csv!CI47&amp;"–"&amp;csv!CK47&amp;"–"&amp;csv!CM47&amp;"–"&amp;csv!CO47&amp;"–"&amp;csv!CQ47&amp;"–"&amp;csv!CS47&amp;"–"&amp;csv!CU47&amp;"–"&amp;csv!CW46&amp;"–"&amp;csv!CY46)</f>
        <v>57–68–46–70–39–63–53–62–44–61–37–100–––––––––––––––––</v>
      </c>
      <c r="F52" s="195" t="s">
        <v>0</v>
      </c>
      <c r="G52" s="127"/>
      <c r="H52" s="129"/>
      <c r="J52" s="218" t="str">
        <f t="shared" si="8"/>
        <v/>
      </c>
      <c r="K52" s="221" t="str">
        <f>IF(H52="","",IF(COUNTIF(H$7:H51,H52)=0,MAX(K$7:K51)+1,MAX(K$7:K51)))</f>
        <v/>
      </c>
      <c r="L52" s="221" t="str">
        <f t="shared" si="5"/>
        <v/>
      </c>
      <c r="M52" s="219" t="str">
        <f t="shared" si="6"/>
        <v/>
      </c>
      <c r="N52" s="221" t="str">
        <f t="shared" si="9"/>
        <v/>
      </c>
      <c r="O52" s="221" t="str">
        <f t="shared" si="7"/>
        <v/>
      </c>
      <c r="P52" s="221" t="str">
        <f t="shared" si="10"/>
        <v/>
      </c>
      <c r="Q52" s="222" t="str">
        <f t="shared" si="11"/>
        <v/>
      </c>
      <c r="S52" s="223" t="str">
        <f t="shared" si="12"/>
        <v/>
      </c>
      <c r="T52" s="195" t="s">
        <v>0</v>
      </c>
    </row>
    <row r="53" spans="1:20" x14ac:dyDescent="0.25">
      <c r="A53" s="195" t="s">
        <v>0</v>
      </c>
      <c r="B53" s="218" t="str">
        <f>IF(csv!E48="","",csv!S48)</f>
        <v>M21B</v>
      </c>
      <c r="C53" s="219" t="str">
        <f>IF(csv!E48="","",csv!AN48)</f>
        <v>M21B</v>
      </c>
      <c r="D53" s="219" t="str">
        <f>IF(csv!E48="","",csv!AO48&amp;"–"&amp;csv!AP48&amp;"–"&amp;csv!AQ48)</f>
        <v>2.94–110–12</v>
      </c>
      <c r="E53" s="220" t="str">
        <f>IF(csv!AU48&amp;csv!AW48&amp;csv!AY48&amp;csv!BA48&amp;csv!BC48="","",csv!AU48&amp;"–"&amp;csv!AW48&amp;"–"&amp;csv!AY48&amp;"–"&amp;csv!BA48&amp;"–"&amp;csv!BC48&amp;"–"&amp;csv!BE48&amp;"–"&amp;csv!BG48&amp;"–"&amp;csv!BI48&amp;"–"&amp;csv!BK48&amp;"–"&amp;csv!BM48&amp;"–"&amp;csv!BO48&amp;"–"&amp;csv!BQ48&amp;"–"&amp;csv!BS48&amp;"–"&amp;csv!BU48&amp;"–"&amp;csv!BW48&amp;"–"&amp;csv!BY48&amp;"–"&amp;csv!CA48&amp;"–"&amp;csv!CC48&amp;"–"&amp;csv!CE48&amp;"–"&amp;csv!CG48&amp;"–"&amp;csv!CI48&amp;"–"&amp;csv!CK48&amp;"–"&amp;csv!CM48&amp;"–"&amp;csv!CO48&amp;"–"&amp;csv!CQ48&amp;"–"&amp;csv!CS48&amp;"–"&amp;csv!CU48&amp;"–"&amp;csv!CW47&amp;"–"&amp;csv!CY47)</f>
        <v>57–68–46–70–39–63–53–62–44–61–37–100–––––––––––––––––</v>
      </c>
      <c r="F53" s="195" t="s">
        <v>0</v>
      </c>
      <c r="G53" s="127"/>
      <c r="H53" s="129"/>
      <c r="J53" s="218" t="str">
        <f t="shared" si="8"/>
        <v/>
      </c>
      <c r="K53" s="221" t="str">
        <f>IF(H53="","",IF(COUNTIF(H$7:H52,H53)=0,MAX(K$7:K52)+1,MAX(K$7:K52)))</f>
        <v/>
      </c>
      <c r="L53" s="221" t="str">
        <f t="shared" si="5"/>
        <v/>
      </c>
      <c r="M53" s="219" t="str">
        <f t="shared" si="6"/>
        <v/>
      </c>
      <c r="N53" s="221" t="str">
        <f t="shared" si="9"/>
        <v/>
      </c>
      <c r="O53" s="221" t="str">
        <f t="shared" si="7"/>
        <v/>
      </c>
      <c r="P53" s="221" t="str">
        <f t="shared" si="10"/>
        <v/>
      </c>
      <c r="Q53" s="222" t="str">
        <f t="shared" si="11"/>
        <v/>
      </c>
      <c r="S53" s="223" t="str">
        <f t="shared" si="12"/>
        <v/>
      </c>
      <c r="T53" s="195" t="s">
        <v>0</v>
      </c>
    </row>
    <row r="54" spans="1:20" x14ac:dyDescent="0.25">
      <c r="A54" s="195" t="s">
        <v>0</v>
      </c>
      <c r="B54" s="218" t="str">
        <f>IF(csv!E49="","",csv!S49)</f>
        <v>M21B</v>
      </c>
      <c r="C54" s="219" t="str">
        <f>IF(csv!E49="","",csv!AN49)</f>
        <v>M21B</v>
      </c>
      <c r="D54" s="219" t="str">
        <f>IF(csv!E49="","",csv!AO49&amp;"–"&amp;csv!AP49&amp;"–"&amp;csv!AQ49)</f>
        <v>2.94–110–12</v>
      </c>
      <c r="E54" s="220" t="str">
        <f>IF(csv!AU49&amp;csv!AW49&amp;csv!AY49&amp;csv!BA49&amp;csv!BC49="","",csv!AU49&amp;"–"&amp;csv!AW49&amp;"–"&amp;csv!AY49&amp;"–"&amp;csv!BA49&amp;"–"&amp;csv!BC49&amp;"–"&amp;csv!BE49&amp;"–"&amp;csv!BG49&amp;"–"&amp;csv!BI49&amp;"–"&amp;csv!BK49&amp;"–"&amp;csv!BM49&amp;"–"&amp;csv!BO49&amp;"–"&amp;csv!BQ49&amp;"–"&amp;csv!BS49&amp;"–"&amp;csv!BU49&amp;"–"&amp;csv!BW49&amp;"–"&amp;csv!BY49&amp;"–"&amp;csv!CA49&amp;"–"&amp;csv!CC49&amp;"–"&amp;csv!CE49&amp;"–"&amp;csv!CG49&amp;"–"&amp;csv!CI49&amp;"–"&amp;csv!CK49&amp;"–"&amp;csv!CM49&amp;"–"&amp;csv!CO49&amp;"–"&amp;csv!CQ49&amp;"–"&amp;csv!CS49&amp;"–"&amp;csv!CU49&amp;"–"&amp;csv!CW48&amp;"–"&amp;csv!CY48)</f>
        <v>57–68–46–70–39–63–53–62–44–61–37–100–––––––––––––––––</v>
      </c>
      <c r="F54" s="195" t="s">
        <v>0</v>
      </c>
      <c r="G54" s="127"/>
      <c r="H54" s="129"/>
      <c r="J54" s="218" t="str">
        <f t="shared" si="8"/>
        <v/>
      </c>
      <c r="K54" s="221" t="str">
        <f>IF(H54="","",IF(COUNTIF(H$7:H53,H54)=0,MAX(K$7:K53)+1,MAX(K$7:K53)))</f>
        <v/>
      </c>
      <c r="L54" s="221" t="str">
        <f t="shared" si="5"/>
        <v/>
      </c>
      <c r="M54" s="219" t="str">
        <f t="shared" si="6"/>
        <v/>
      </c>
      <c r="N54" s="221" t="str">
        <f t="shared" si="9"/>
        <v/>
      </c>
      <c r="O54" s="221" t="str">
        <f t="shared" si="7"/>
        <v/>
      </c>
      <c r="P54" s="221" t="str">
        <f t="shared" si="10"/>
        <v/>
      </c>
      <c r="Q54" s="222" t="str">
        <f t="shared" si="11"/>
        <v/>
      </c>
      <c r="S54" s="223" t="str">
        <f t="shared" si="12"/>
        <v/>
      </c>
      <c r="T54" s="195" t="s">
        <v>0</v>
      </c>
    </row>
    <row r="55" spans="1:20" x14ac:dyDescent="0.25">
      <c r="A55" s="195" t="s">
        <v>0</v>
      </c>
      <c r="B55" s="218" t="str">
        <f>IF(csv!E50="","",csv!S50)</f>
        <v>M21B</v>
      </c>
      <c r="C55" s="219" t="str">
        <f>IF(csv!E50="","",csv!AN50)</f>
        <v>M21B</v>
      </c>
      <c r="D55" s="219" t="str">
        <f>IF(csv!E50="","",csv!AO50&amp;"–"&amp;csv!AP50&amp;"–"&amp;csv!AQ50)</f>
        <v>2.94–110–12</v>
      </c>
      <c r="E55" s="220" t="str">
        <f>IF(csv!AU50&amp;csv!AW50&amp;csv!AY50&amp;csv!BA50&amp;csv!BC50="","",csv!AU50&amp;"–"&amp;csv!AW50&amp;"–"&amp;csv!AY50&amp;"–"&amp;csv!BA50&amp;"–"&amp;csv!BC50&amp;"–"&amp;csv!BE50&amp;"–"&amp;csv!BG50&amp;"–"&amp;csv!BI50&amp;"–"&amp;csv!BK50&amp;"–"&amp;csv!BM50&amp;"–"&amp;csv!BO50&amp;"–"&amp;csv!BQ50&amp;"–"&amp;csv!BS50&amp;"–"&amp;csv!BU50&amp;"–"&amp;csv!BW50&amp;"–"&amp;csv!BY50&amp;"–"&amp;csv!CA50&amp;"–"&amp;csv!CC50&amp;"–"&amp;csv!CE50&amp;"–"&amp;csv!CG50&amp;"–"&amp;csv!CI50&amp;"–"&amp;csv!CK50&amp;"–"&amp;csv!CM50&amp;"–"&amp;csv!CO50&amp;"–"&amp;csv!CQ50&amp;"–"&amp;csv!CS50&amp;"–"&amp;csv!CU50&amp;"–"&amp;csv!CW49&amp;"–"&amp;csv!CY49)</f>
        <v>57–68–46–70–39–63–53–62–44–61–37–100–––––––––––––––––</v>
      </c>
      <c r="F55" s="195" t="s">
        <v>0</v>
      </c>
      <c r="G55" s="127"/>
      <c r="H55" s="129"/>
      <c r="J55" s="218" t="str">
        <f t="shared" si="8"/>
        <v/>
      </c>
      <c r="K55" s="221" t="str">
        <f>IF(H55="","",IF(COUNTIF(H$7:H54,H55)=0,MAX(K$7:K54)+1,MAX(K$7:K54)))</f>
        <v/>
      </c>
      <c r="L55" s="221" t="str">
        <f t="shared" si="5"/>
        <v/>
      </c>
      <c r="M55" s="219" t="str">
        <f t="shared" si="6"/>
        <v/>
      </c>
      <c r="N55" s="221" t="str">
        <f t="shared" si="9"/>
        <v/>
      </c>
      <c r="O55" s="221" t="str">
        <f t="shared" si="7"/>
        <v/>
      </c>
      <c r="P55" s="221" t="str">
        <f t="shared" si="10"/>
        <v/>
      </c>
      <c r="Q55" s="222" t="str">
        <f t="shared" si="11"/>
        <v/>
      </c>
      <c r="S55" s="223" t="str">
        <f t="shared" si="12"/>
        <v/>
      </c>
      <c r="T55" s="195" t="s">
        <v>0</v>
      </c>
    </row>
    <row r="56" spans="1:20" x14ac:dyDescent="0.25">
      <c r="A56" s="195" t="s">
        <v>0</v>
      </c>
      <c r="B56" s="218" t="str">
        <f>IF(csv!E51="","",csv!S51)</f>
        <v>M21B</v>
      </c>
      <c r="C56" s="219" t="str">
        <f>IF(csv!E51="","",csv!AN51)</f>
        <v>M21B</v>
      </c>
      <c r="D56" s="219" t="str">
        <f>IF(csv!E51="","",csv!AO51&amp;"–"&amp;csv!AP51&amp;"–"&amp;csv!AQ51)</f>
        <v>2.94–110–12</v>
      </c>
      <c r="E56" s="220" t="str">
        <f>IF(csv!AU51&amp;csv!AW51&amp;csv!AY51&amp;csv!BA51&amp;csv!BC51="","",csv!AU51&amp;"–"&amp;csv!AW51&amp;"–"&amp;csv!AY51&amp;"–"&amp;csv!BA51&amp;"–"&amp;csv!BC51&amp;"–"&amp;csv!BE51&amp;"–"&amp;csv!BG51&amp;"–"&amp;csv!BI51&amp;"–"&amp;csv!BK51&amp;"–"&amp;csv!BM51&amp;"–"&amp;csv!BO51&amp;"–"&amp;csv!BQ51&amp;"–"&amp;csv!BS51&amp;"–"&amp;csv!BU51&amp;"–"&amp;csv!BW51&amp;"–"&amp;csv!BY51&amp;"–"&amp;csv!CA51&amp;"–"&amp;csv!CC51&amp;"–"&amp;csv!CE51&amp;"–"&amp;csv!CG51&amp;"–"&amp;csv!CI51&amp;"–"&amp;csv!CK51&amp;"–"&amp;csv!CM51&amp;"–"&amp;csv!CO51&amp;"–"&amp;csv!CQ51&amp;"–"&amp;csv!CS51&amp;"–"&amp;csv!CU51&amp;"–"&amp;csv!CW50&amp;"–"&amp;csv!CY50)</f>
        <v>57–68–46–70–39–63–53–62–44–61–37–100–––––––––––––––––</v>
      </c>
      <c r="F56" s="195" t="s">
        <v>0</v>
      </c>
      <c r="G56" s="127"/>
      <c r="H56" s="129"/>
      <c r="J56" s="218" t="str">
        <f t="shared" si="8"/>
        <v/>
      </c>
      <c r="K56" s="221" t="str">
        <f>IF(H56="","",IF(COUNTIF(H$7:H55,H56)=0,MAX(K$7:K55)+1,MAX(K$7:K55)))</f>
        <v/>
      </c>
      <c r="L56" s="221" t="str">
        <f t="shared" si="5"/>
        <v/>
      </c>
      <c r="M56" s="219" t="str">
        <f t="shared" si="6"/>
        <v/>
      </c>
      <c r="N56" s="221" t="str">
        <f t="shared" si="9"/>
        <v/>
      </c>
      <c r="O56" s="221" t="str">
        <f t="shared" si="7"/>
        <v/>
      </c>
      <c r="P56" s="221" t="str">
        <f t="shared" si="10"/>
        <v/>
      </c>
      <c r="Q56" s="222" t="str">
        <f t="shared" si="11"/>
        <v/>
      </c>
      <c r="S56" s="223" t="str">
        <f t="shared" si="12"/>
        <v/>
      </c>
      <c r="T56" s="195" t="s">
        <v>0</v>
      </c>
    </row>
    <row r="57" spans="1:20" ht="15.75" thickBot="1" x14ac:dyDescent="0.3">
      <c r="A57" s="195" t="s">
        <v>0</v>
      </c>
      <c r="B57" s="218" t="str">
        <f>IF(csv!E52="","",csv!S52)</f>
        <v>M21B</v>
      </c>
      <c r="C57" s="219" t="str">
        <f>IF(csv!E52="","",csv!AN52)</f>
        <v>M21B</v>
      </c>
      <c r="D57" s="219" t="str">
        <f>IF(csv!E52="","",csv!AO52&amp;"–"&amp;csv!AP52&amp;"–"&amp;csv!AQ52)</f>
        <v>2.94–110–12</v>
      </c>
      <c r="E57" s="220" t="str">
        <f>IF(csv!AU52&amp;csv!AW52&amp;csv!AY52&amp;csv!BA52&amp;csv!BC52="","",csv!AU52&amp;"–"&amp;csv!AW52&amp;"–"&amp;csv!AY52&amp;"–"&amp;csv!BA52&amp;"–"&amp;csv!BC52&amp;"–"&amp;csv!BE52&amp;"–"&amp;csv!BG52&amp;"–"&amp;csv!BI52&amp;"–"&amp;csv!BK52&amp;"–"&amp;csv!BM52&amp;"–"&amp;csv!BO52&amp;"–"&amp;csv!BQ52&amp;"–"&amp;csv!BS52&amp;"–"&amp;csv!BU52&amp;"–"&amp;csv!BW52&amp;"–"&amp;csv!BY52&amp;"–"&amp;csv!CA52&amp;"–"&amp;csv!CC52&amp;"–"&amp;csv!CE52&amp;"–"&amp;csv!CG52&amp;"–"&amp;csv!CI52&amp;"–"&amp;csv!CK52&amp;"–"&amp;csv!CM52&amp;"–"&amp;csv!CO52&amp;"–"&amp;csv!CQ52&amp;"–"&amp;csv!CS52&amp;"–"&amp;csv!CU52&amp;"–"&amp;csv!CW51&amp;"–"&amp;csv!CY51)</f>
        <v>57–68–46–70–39–63–53–62–44–61–37–100–––––––––––––––––</v>
      </c>
      <c r="F57" s="195" t="s">
        <v>0</v>
      </c>
      <c r="G57" s="130"/>
      <c r="H57" s="132"/>
      <c r="J57" s="226" t="str">
        <f t="shared" si="8"/>
        <v/>
      </c>
      <c r="K57" s="227" t="str">
        <f>IF(H57="","",IF(COUNTIF(H$7:H56,H57)=0,MAX(K$7:K56)+1,MAX(K$7:K56)))</f>
        <v/>
      </c>
      <c r="L57" s="227" t="str">
        <f t="shared" si="5"/>
        <v/>
      </c>
      <c r="M57" s="228" t="str">
        <f t="shared" si="6"/>
        <v/>
      </c>
      <c r="N57" s="227" t="str">
        <f t="shared" si="9"/>
        <v/>
      </c>
      <c r="O57" s="227" t="str">
        <f t="shared" si="7"/>
        <v/>
      </c>
      <c r="P57" s="227" t="str">
        <f t="shared" si="10"/>
        <v/>
      </c>
      <c r="Q57" s="229" t="str">
        <f t="shared" si="11"/>
        <v/>
      </c>
      <c r="S57" s="230" t="str">
        <f t="shared" si="12"/>
        <v/>
      </c>
      <c r="T57" s="195" t="s">
        <v>0</v>
      </c>
    </row>
    <row r="58" spans="1:20" x14ac:dyDescent="0.25">
      <c r="A58" s="195" t="s">
        <v>0</v>
      </c>
      <c r="B58" s="218" t="str">
        <f>IF(csv!E53="","",csv!S53)</f>
        <v>M21B</v>
      </c>
      <c r="C58" s="219" t="str">
        <f>IF(csv!E53="","",csv!AN53)</f>
        <v>M21B</v>
      </c>
      <c r="D58" s="219" t="str">
        <f>IF(csv!E53="","",csv!AO53&amp;"–"&amp;csv!AP53&amp;"–"&amp;csv!AQ53)</f>
        <v>2.94–110–12</v>
      </c>
      <c r="E58" s="220" t="str">
        <f>IF(csv!AU53&amp;csv!AW53&amp;csv!AY53&amp;csv!BA53&amp;csv!BC53="","",csv!AU53&amp;"–"&amp;csv!AW53&amp;"–"&amp;csv!AY53&amp;"–"&amp;csv!BA53&amp;"–"&amp;csv!BC53&amp;"–"&amp;csv!BE53&amp;"–"&amp;csv!BG53&amp;"–"&amp;csv!BI53&amp;"–"&amp;csv!BK53&amp;"–"&amp;csv!BM53&amp;"–"&amp;csv!BO53&amp;"–"&amp;csv!BQ53&amp;"–"&amp;csv!BS53&amp;"–"&amp;csv!BU53&amp;"–"&amp;csv!BW53&amp;"–"&amp;csv!BY53&amp;"–"&amp;csv!CA53&amp;"–"&amp;csv!CC53&amp;"–"&amp;csv!CE53&amp;"–"&amp;csv!CG53&amp;"–"&amp;csv!CI53&amp;"–"&amp;csv!CK53&amp;"–"&amp;csv!CM53&amp;"–"&amp;csv!CO53&amp;"–"&amp;csv!CQ53&amp;"–"&amp;csv!CS53&amp;"–"&amp;csv!CU53&amp;"–"&amp;csv!CW52&amp;"–"&amp;csv!CY52)</f>
        <v>57–68–46–70–39–63–53–62–44–61–37–100–––––––––––––––––</v>
      </c>
      <c r="F58" s="195" t="s">
        <v>0</v>
      </c>
      <c r="T58" s="195" t="s">
        <v>0</v>
      </c>
    </row>
    <row r="59" spans="1:20" x14ac:dyDescent="0.25">
      <c r="A59" s="195" t="s">
        <v>0</v>
      </c>
      <c r="B59" s="218" t="str">
        <f>IF(csv!E54="","",csv!S54)</f>
        <v>M21B</v>
      </c>
      <c r="C59" s="219" t="str">
        <f>IF(csv!E54="","",csv!AN54)</f>
        <v>M21B</v>
      </c>
      <c r="D59" s="219" t="str">
        <f>IF(csv!E54="","",csv!AO54&amp;"–"&amp;csv!AP54&amp;"–"&amp;csv!AQ54)</f>
        <v>2.94–110–12</v>
      </c>
      <c r="E59" s="220" t="str">
        <f>IF(csv!AU54&amp;csv!AW54&amp;csv!AY54&amp;csv!BA54&amp;csv!BC54="","",csv!AU54&amp;"–"&amp;csv!AW54&amp;"–"&amp;csv!AY54&amp;"–"&amp;csv!BA54&amp;"–"&amp;csv!BC54&amp;"–"&amp;csv!BE54&amp;"–"&amp;csv!BG54&amp;"–"&amp;csv!BI54&amp;"–"&amp;csv!BK54&amp;"–"&amp;csv!BM54&amp;"–"&amp;csv!BO54&amp;"–"&amp;csv!BQ54&amp;"–"&amp;csv!BS54&amp;"–"&amp;csv!BU54&amp;"–"&amp;csv!BW54&amp;"–"&amp;csv!BY54&amp;"–"&amp;csv!CA54&amp;"–"&amp;csv!CC54&amp;"–"&amp;csv!CE54&amp;"–"&amp;csv!CG54&amp;"–"&amp;csv!CI54&amp;"–"&amp;csv!CK54&amp;"–"&amp;csv!CM54&amp;"–"&amp;csv!CO54&amp;"–"&amp;csv!CQ54&amp;"–"&amp;csv!CS54&amp;"–"&amp;csv!CU54&amp;"–"&amp;csv!CW53&amp;"–"&amp;csv!CY53)</f>
        <v>57–68–46–70–39–63–53–62–44–61–37–100–––––––––––––––––</v>
      </c>
      <c r="F59" s="195" t="s">
        <v>0</v>
      </c>
      <c r="T59" s="195" t="s">
        <v>0</v>
      </c>
    </row>
    <row r="60" spans="1:20" x14ac:dyDescent="0.25">
      <c r="A60" s="195" t="s">
        <v>0</v>
      </c>
      <c r="B60" s="218" t="str">
        <f>IF(csv!E55="","",csv!S55)</f>
        <v>M21B</v>
      </c>
      <c r="C60" s="219" t="str">
        <f>IF(csv!E55="","",csv!AN55)</f>
        <v>M21B</v>
      </c>
      <c r="D60" s="219" t="str">
        <f>IF(csv!E55="","",csv!AO55&amp;"–"&amp;csv!AP55&amp;"–"&amp;csv!AQ55)</f>
        <v>2.94–110–12</v>
      </c>
      <c r="E60" s="220" t="str">
        <f>IF(csv!AU55&amp;csv!AW55&amp;csv!AY55&amp;csv!BA55&amp;csv!BC55="","",csv!AU55&amp;"–"&amp;csv!AW55&amp;"–"&amp;csv!AY55&amp;"–"&amp;csv!BA55&amp;"–"&amp;csv!BC55&amp;"–"&amp;csv!BE55&amp;"–"&amp;csv!BG55&amp;"–"&amp;csv!BI55&amp;"–"&amp;csv!BK55&amp;"–"&amp;csv!BM55&amp;"–"&amp;csv!BO55&amp;"–"&amp;csv!BQ55&amp;"–"&amp;csv!BS55&amp;"–"&amp;csv!BU55&amp;"–"&amp;csv!BW55&amp;"–"&amp;csv!BY55&amp;"–"&amp;csv!CA55&amp;"–"&amp;csv!CC55&amp;"–"&amp;csv!CE55&amp;"–"&amp;csv!CG55&amp;"–"&amp;csv!CI55&amp;"–"&amp;csv!CK55&amp;"–"&amp;csv!CM55&amp;"–"&amp;csv!CO55&amp;"–"&amp;csv!CQ55&amp;"–"&amp;csv!CS55&amp;"–"&amp;csv!CU55&amp;"–"&amp;csv!CW54&amp;"–"&amp;csv!CY54)</f>
        <v>57–68–46–70–39–63–53–62–44–61–37–100–––––––––––––––––</v>
      </c>
      <c r="F60" s="195" t="s">
        <v>0</v>
      </c>
      <c r="T60" s="195" t="s">
        <v>0</v>
      </c>
    </row>
    <row r="61" spans="1:20" x14ac:dyDescent="0.25">
      <c r="A61" s="195" t="s">
        <v>0</v>
      </c>
      <c r="B61" s="218" t="str">
        <f>IF(csv!E56="","",csv!S56)</f>
        <v>M21B</v>
      </c>
      <c r="C61" s="219" t="str">
        <f>IF(csv!E56="","",csv!AN56)</f>
        <v>M21B</v>
      </c>
      <c r="D61" s="219" t="str">
        <f>IF(csv!E56="","",csv!AO56&amp;"–"&amp;csv!AP56&amp;"–"&amp;csv!AQ56)</f>
        <v>2.94–110–12</v>
      </c>
      <c r="E61" s="220" t="str">
        <f>IF(csv!AU56&amp;csv!AW56&amp;csv!AY56&amp;csv!BA56&amp;csv!BC56="","",csv!AU56&amp;"–"&amp;csv!AW56&amp;"–"&amp;csv!AY56&amp;"–"&amp;csv!BA56&amp;"–"&amp;csv!BC56&amp;"–"&amp;csv!BE56&amp;"–"&amp;csv!BG56&amp;"–"&amp;csv!BI56&amp;"–"&amp;csv!BK56&amp;"–"&amp;csv!BM56&amp;"–"&amp;csv!BO56&amp;"–"&amp;csv!BQ56&amp;"–"&amp;csv!BS56&amp;"–"&amp;csv!BU56&amp;"–"&amp;csv!BW56&amp;"–"&amp;csv!BY56&amp;"–"&amp;csv!CA56&amp;"–"&amp;csv!CC56&amp;"–"&amp;csv!CE56&amp;"–"&amp;csv!CG56&amp;"–"&amp;csv!CI56&amp;"–"&amp;csv!CK56&amp;"–"&amp;csv!CM56&amp;"–"&amp;csv!CO56&amp;"–"&amp;csv!CQ56&amp;"–"&amp;csv!CS56&amp;"–"&amp;csv!CU56&amp;"–"&amp;csv!CW55&amp;"–"&amp;csv!CY55)</f>
        <v>––––39–63––––––100–––––––––––––––––</v>
      </c>
      <c r="F61" s="195" t="s">
        <v>0</v>
      </c>
      <c r="T61" s="195" t="s">
        <v>0</v>
      </c>
    </row>
    <row r="62" spans="1:20" x14ac:dyDescent="0.25">
      <c r="A62" s="195" t="s">
        <v>0</v>
      </c>
      <c r="B62" s="218" t="str">
        <f>IF(csv!E57="","",csv!S57)</f>
        <v>M21B</v>
      </c>
      <c r="C62" s="219" t="str">
        <f>IF(csv!E57="","",csv!AN57)</f>
        <v>M21B</v>
      </c>
      <c r="D62" s="219" t="str">
        <f>IF(csv!E57="","",csv!AO57&amp;"–"&amp;csv!AP57&amp;"–"&amp;csv!AQ57)</f>
        <v>2.94–110–12</v>
      </c>
      <c r="E62" s="220" t="str">
        <f>IF(csv!AU57&amp;csv!AW57&amp;csv!AY57&amp;csv!BA57&amp;csv!BC57="","",csv!AU57&amp;"–"&amp;csv!AW57&amp;"–"&amp;csv!AY57&amp;"–"&amp;csv!BA57&amp;"–"&amp;csv!BC57&amp;"–"&amp;csv!BE57&amp;"–"&amp;csv!BG57&amp;"–"&amp;csv!BI57&amp;"–"&amp;csv!BK57&amp;"–"&amp;csv!BM57&amp;"–"&amp;csv!BO57&amp;"–"&amp;csv!BQ57&amp;"–"&amp;csv!BS57&amp;"–"&amp;csv!BU57&amp;"–"&amp;csv!BW57&amp;"–"&amp;csv!BY57&amp;"–"&amp;csv!CA57&amp;"–"&amp;csv!CC57&amp;"–"&amp;csv!CE57&amp;"–"&amp;csv!CG57&amp;"–"&amp;csv!CI57&amp;"–"&amp;csv!CK57&amp;"–"&amp;csv!CM57&amp;"–"&amp;csv!CO57&amp;"–"&amp;csv!CQ57&amp;"–"&amp;csv!CS57&amp;"–"&amp;csv!CU57&amp;"–"&amp;csv!CW56&amp;"–"&amp;csv!CY56)</f>
        <v/>
      </c>
      <c r="F62" s="195" t="s">
        <v>0</v>
      </c>
      <c r="T62" s="195" t="s">
        <v>0</v>
      </c>
    </row>
    <row r="63" spans="1:20" x14ac:dyDescent="0.25">
      <c r="A63" s="195" t="s">
        <v>0</v>
      </c>
      <c r="B63" s="218" t="str">
        <f>IF(csv!E58="","",csv!S58)</f>
        <v>M21B</v>
      </c>
      <c r="C63" s="219" t="str">
        <f>IF(csv!E58="","",csv!AN58)</f>
        <v>M21B</v>
      </c>
      <c r="D63" s="219" t="str">
        <f>IF(csv!E58="","",csv!AO58&amp;"–"&amp;csv!AP58&amp;"–"&amp;csv!AQ58)</f>
        <v>2.94–110–12</v>
      </c>
      <c r="E63" s="220" t="str">
        <f>IF(csv!AU58&amp;csv!AW58&amp;csv!AY58&amp;csv!BA58&amp;csv!BC58="","",csv!AU58&amp;"–"&amp;csv!AW58&amp;"–"&amp;csv!AY58&amp;"–"&amp;csv!BA58&amp;"–"&amp;csv!BC58&amp;"–"&amp;csv!BE58&amp;"–"&amp;csv!BG58&amp;"–"&amp;csv!BI58&amp;"–"&amp;csv!BK58&amp;"–"&amp;csv!BM58&amp;"–"&amp;csv!BO58&amp;"–"&amp;csv!BQ58&amp;"–"&amp;csv!BS58&amp;"–"&amp;csv!BU58&amp;"–"&amp;csv!BW58&amp;"–"&amp;csv!BY58&amp;"–"&amp;csv!CA58&amp;"–"&amp;csv!CC58&amp;"–"&amp;csv!CE58&amp;"–"&amp;csv!CG58&amp;"–"&amp;csv!CI58&amp;"–"&amp;csv!CK58&amp;"–"&amp;csv!CM58&amp;"–"&amp;csv!CO58&amp;"–"&amp;csv!CQ58&amp;"–"&amp;csv!CS58&amp;"–"&amp;csv!CU58&amp;"–"&amp;csv!CW57&amp;"–"&amp;csv!CY57)</f>
        <v/>
      </c>
      <c r="F63" s="195" t="s">
        <v>0</v>
      </c>
      <c r="T63" s="195" t="s">
        <v>0</v>
      </c>
    </row>
    <row r="64" spans="1:20" x14ac:dyDescent="0.25">
      <c r="A64" s="195" t="s">
        <v>0</v>
      </c>
      <c r="B64" s="218" t="str">
        <f>IF(csv!E59="","",csv!S59)</f>
        <v>M21B</v>
      </c>
      <c r="C64" s="219" t="str">
        <f>IF(csv!E59="","",csv!AN59)</f>
        <v>M21B</v>
      </c>
      <c r="D64" s="219" t="str">
        <f>IF(csv!E59="","",csv!AO59&amp;"–"&amp;csv!AP59&amp;"–"&amp;csv!AQ59)</f>
        <v>2.94–110–12</v>
      </c>
      <c r="E64" s="220" t="str">
        <f>IF(csv!AU59&amp;csv!AW59&amp;csv!AY59&amp;csv!BA59&amp;csv!BC59="","",csv!AU59&amp;"–"&amp;csv!AW59&amp;"–"&amp;csv!AY59&amp;"–"&amp;csv!BA59&amp;"–"&amp;csv!BC59&amp;"–"&amp;csv!BE59&amp;"–"&amp;csv!BG59&amp;"–"&amp;csv!BI59&amp;"–"&amp;csv!BK59&amp;"–"&amp;csv!BM59&amp;"–"&amp;csv!BO59&amp;"–"&amp;csv!BQ59&amp;"–"&amp;csv!BS59&amp;"–"&amp;csv!BU59&amp;"–"&amp;csv!BW59&amp;"–"&amp;csv!BY59&amp;"–"&amp;csv!CA59&amp;"–"&amp;csv!CC59&amp;"–"&amp;csv!CE59&amp;"–"&amp;csv!CG59&amp;"–"&amp;csv!CI59&amp;"–"&amp;csv!CK59&amp;"–"&amp;csv!CM59&amp;"–"&amp;csv!CO59&amp;"–"&amp;csv!CQ59&amp;"–"&amp;csv!CS59&amp;"–"&amp;csv!CU59&amp;"–"&amp;csv!CW58&amp;"–"&amp;csv!CY58)</f>
        <v/>
      </c>
      <c r="F64" s="195" t="s">
        <v>0</v>
      </c>
      <c r="T64" s="195" t="s">
        <v>0</v>
      </c>
    </row>
    <row r="65" spans="1:20" x14ac:dyDescent="0.25">
      <c r="A65" s="195" t="s">
        <v>0</v>
      </c>
      <c r="B65" s="218" t="str">
        <f>IF(csv!E60="","",csv!S60)</f>
        <v>M21B</v>
      </c>
      <c r="C65" s="219" t="str">
        <f>IF(csv!E60="","",csv!AN60)</f>
        <v>M21B</v>
      </c>
      <c r="D65" s="219" t="str">
        <f>IF(csv!E60="","",csv!AO60&amp;"–"&amp;csv!AP60&amp;"–"&amp;csv!AQ60)</f>
        <v>2.94–110–12</v>
      </c>
      <c r="E65" s="220" t="str">
        <f>IF(csv!AU60&amp;csv!AW60&amp;csv!AY60&amp;csv!BA60&amp;csv!BC60="","",csv!AU60&amp;"–"&amp;csv!AW60&amp;"–"&amp;csv!AY60&amp;"–"&amp;csv!BA60&amp;"–"&amp;csv!BC60&amp;"–"&amp;csv!BE60&amp;"–"&amp;csv!BG60&amp;"–"&amp;csv!BI60&amp;"–"&amp;csv!BK60&amp;"–"&amp;csv!BM60&amp;"–"&amp;csv!BO60&amp;"–"&amp;csv!BQ60&amp;"–"&amp;csv!BS60&amp;"–"&amp;csv!BU60&amp;"–"&amp;csv!BW60&amp;"–"&amp;csv!BY60&amp;"–"&amp;csv!CA60&amp;"–"&amp;csv!CC60&amp;"–"&amp;csv!CE60&amp;"–"&amp;csv!CG60&amp;"–"&amp;csv!CI60&amp;"–"&amp;csv!CK60&amp;"–"&amp;csv!CM60&amp;"–"&amp;csv!CO60&amp;"–"&amp;csv!CQ60&amp;"–"&amp;csv!CS60&amp;"–"&amp;csv!CU60&amp;"–"&amp;csv!CW59&amp;"–"&amp;csv!CY59)</f>
        <v/>
      </c>
      <c r="F65" s="195" t="s">
        <v>0</v>
      </c>
      <c r="T65" s="195" t="s">
        <v>0</v>
      </c>
    </row>
    <row r="66" spans="1:20" x14ac:dyDescent="0.25">
      <c r="A66" s="195" t="s">
        <v>0</v>
      </c>
      <c r="B66" s="218" t="str">
        <f>IF(csv!E61="","",csv!S61)</f>
        <v>M21B</v>
      </c>
      <c r="C66" s="219" t="str">
        <f>IF(csv!E61="","",csv!AN61)</f>
        <v>M21B</v>
      </c>
      <c r="D66" s="219" t="str">
        <f>IF(csv!E61="","",csv!AO61&amp;"–"&amp;csv!AP61&amp;"–"&amp;csv!AQ61)</f>
        <v>2.94–110–12</v>
      </c>
      <c r="E66" s="220" t="str">
        <f>IF(csv!AU61&amp;csv!AW61&amp;csv!AY61&amp;csv!BA61&amp;csv!BC61="","",csv!AU61&amp;"–"&amp;csv!AW61&amp;"–"&amp;csv!AY61&amp;"–"&amp;csv!BA61&amp;"–"&amp;csv!BC61&amp;"–"&amp;csv!BE61&amp;"–"&amp;csv!BG61&amp;"–"&amp;csv!BI61&amp;"–"&amp;csv!BK61&amp;"–"&amp;csv!BM61&amp;"–"&amp;csv!BO61&amp;"–"&amp;csv!BQ61&amp;"–"&amp;csv!BS61&amp;"–"&amp;csv!BU61&amp;"–"&amp;csv!BW61&amp;"–"&amp;csv!BY61&amp;"–"&amp;csv!CA61&amp;"–"&amp;csv!CC61&amp;"–"&amp;csv!CE61&amp;"–"&amp;csv!CG61&amp;"–"&amp;csv!CI61&amp;"–"&amp;csv!CK61&amp;"–"&amp;csv!CM61&amp;"–"&amp;csv!CO61&amp;"–"&amp;csv!CQ61&amp;"–"&amp;csv!CS61&amp;"–"&amp;csv!CU61&amp;"–"&amp;csv!CW60&amp;"–"&amp;csv!CY60)</f>
        <v/>
      </c>
      <c r="F66" s="195" t="s">
        <v>0</v>
      </c>
      <c r="T66" s="195" t="s">
        <v>0</v>
      </c>
    </row>
    <row r="67" spans="1:20" x14ac:dyDescent="0.25">
      <c r="A67" s="195" t="s">
        <v>0</v>
      </c>
      <c r="B67" s="218" t="str">
        <f>IF(csv!E62="","",csv!S62)</f>
        <v>M21B</v>
      </c>
      <c r="C67" s="219" t="str">
        <f>IF(csv!E62="","",csv!AN62)</f>
        <v>M21B</v>
      </c>
      <c r="D67" s="219" t="str">
        <f>IF(csv!E62="","",csv!AO62&amp;"–"&amp;csv!AP62&amp;"–"&amp;csv!AQ62)</f>
        <v>2.94–110–12</v>
      </c>
      <c r="E67" s="220" t="str">
        <f>IF(csv!AU62&amp;csv!AW62&amp;csv!AY62&amp;csv!BA62&amp;csv!BC62="","",csv!AU62&amp;"–"&amp;csv!AW62&amp;"–"&amp;csv!AY62&amp;"–"&amp;csv!BA62&amp;"–"&amp;csv!BC62&amp;"–"&amp;csv!BE62&amp;"–"&amp;csv!BG62&amp;"–"&amp;csv!BI62&amp;"–"&amp;csv!BK62&amp;"–"&amp;csv!BM62&amp;"–"&amp;csv!BO62&amp;"–"&amp;csv!BQ62&amp;"–"&amp;csv!BS62&amp;"–"&amp;csv!BU62&amp;"–"&amp;csv!BW62&amp;"–"&amp;csv!BY62&amp;"–"&amp;csv!CA62&amp;"–"&amp;csv!CC62&amp;"–"&amp;csv!CE62&amp;"–"&amp;csv!CG62&amp;"–"&amp;csv!CI62&amp;"–"&amp;csv!CK62&amp;"–"&amp;csv!CM62&amp;"–"&amp;csv!CO62&amp;"–"&amp;csv!CQ62&amp;"–"&amp;csv!CS62&amp;"–"&amp;csv!CU62&amp;"–"&amp;csv!CW61&amp;"–"&amp;csv!CY61)</f>
        <v/>
      </c>
      <c r="F67" s="195" t="s">
        <v>0</v>
      </c>
      <c r="T67" s="195" t="s">
        <v>0</v>
      </c>
    </row>
    <row r="68" spans="1:20" x14ac:dyDescent="0.25">
      <c r="A68" s="195" t="s">
        <v>0</v>
      </c>
      <c r="B68" s="218" t="str">
        <f>IF(csv!E63="","",csv!S63)</f>
        <v>M21B</v>
      </c>
      <c r="C68" s="219" t="str">
        <f>IF(csv!E63="","",csv!AN63)</f>
        <v>M21B</v>
      </c>
      <c r="D68" s="219" t="str">
        <f>IF(csv!E63="","",csv!AO63&amp;"–"&amp;csv!AP63&amp;"–"&amp;csv!AQ63)</f>
        <v>2.94–110–12</v>
      </c>
      <c r="E68" s="220" t="str">
        <f>IF(csv!AU63&amp;csv!AW63&amp;csv!AY63&amp;csv!BA63&amp;csv!BC63="","",csv!AU63&amp;"–"&amp;csv!AW63&amp;"–"&amp;csv!AY63&amp;"–"&amp;csv!BA63&amp;"–"&amp;csv!BC63&amp;"–"&amp;csv!BE63&amp;"–"&amp;csv!BG63&amp;"–"&amp;csv!BI63&amp;"–"&amp;csv!BK63&amp;"–"&amp;csv!BM63&amp;"–"&amp;csv!BO63&amp;"–"&amp;csv!BQ63&amp;"–"&amp;csv!BS63&amp;"–"&amp;csv!BU63&amp;"–"&amp;csv!BW63&amp;"–"&amp;csv!BY63&amp;"–"&amp;csv!CA63&amp;"–"&amp;csv!CC63&amp;"–"&amp;csv!CE63&amp;"–"&amp;csv!CG63&amp;"–"&amp;csv!CI63&amp;"–"&amp;csv!CK63&amp;"–"&amp;csv!CM63&amp;"–"&amp;csv!CO63&amp;"–"&amp;csv!CQ63&amp;"–"&amp;csv!CS63&amp;"–"&amp;csv!CU63&amp;"–"&amp;csv!CW62&amp;"–"&amp;csv!CY62)</f>
        <v/>
      </c>
      <c r="F68" s="195" t="s">
        <v>0</v>
      </c>
      <c r="T68" s="195" t="s">
        <v>0</v>
      </c>
    </row>
    <row r="69" spans="1:20" x14ac:dyDescent="0.25">
      <c r="A69" s="195" t="s">
        <v>0</v>
      </c>
      <c r="B69" s="218" t="str">
        <f>IF(csv!E64="","",csv!S64)</f>
        <v>M35</v>
      </c>
      <c r="C69" s="219" t="str">
        <f>IF(csv!E64="","",csv!AN64)</f>
        <v>M35</v>
      </c>
      <c r="D69" s="219" t="str">
        <f>IF(csv!E64="","",csv!AO64&amp;"–"&amp;csv!AP64&amp;"–"&amp;csv!AQ64)</f>
        <v>4.32–180–15</v>
      </c>
      <c r="E69" s="220" t="str">
        <f>IF(csv!AU64&amp;csv!AW64&amp;csv!AY64&amp;csv!BA64&amp;csv!BC64="","",csv!AU64&amp;"–"&amp;csv!AW64&amp;"–"&amp;csv!AY64&amp;"–"&amp;csv!BA64&amp;"–"&amp;csv!BC64&amp;"–"&amp;csv!BE64&amp;"–"&amp;csv!BG64&amp;"–"&amp;csv!BI64&amp;"–"&amp;csv!BK64&amp;"–"&amp;csv!BM64&amp;"–"&amp;csv!BO64&amp;"–"&amp;csv!BQ64&amp;"–"&amp;csv!BS64&amp;"–"&amp;csv!BU64&amp;"–"&amp;csv!BW64&amp;"–"&amp;csv!BY64&amp;"–"&amp;csv!CA64&amp;"–"&amp;csv!CC64&amp;"–"&amp;csv!CE64&amp;"–"&amp;csv!CG64&amp;"–"&amp;csv!CI64&amp;"–"&amp;csv!CK64&amp;"–"&amp;csv!CM64&amp;"–"&amp;csv!CO64&amp;"–"&amp;csv!CQ64&amp;"–"&amp;csv!CS64&amp;"–"&amp;csv!CU64&amp;"–"&amp;csv!CW63&amp;"–"&amp;csv!CY63)</f>
        <v>38–50–66–42–68–45–64–43–46–61–54–48–55–49–100––––––––––––––</v>
      </c>
      <c r="F69" s="195" t="s">
        <v>0</v>
      </c>
      <c r="T69" s="195" t="s">
        <v>0</v>
      </c>
    </row>
    <row r="70" spans="1:20" x14ac:dyDescent="0.25">
      <c r="A70" s="195" t="s">
        <v>0</v>
      </c>
      <c r="B70" s="218" t="str">
        <f>IF(csv!E65="","",csv!S65)</f>
        <v>M35</v>
      </c>
      <c r="C70" s="219" t="str">
        <f>IF(csv!E65="","",csv!AN65)</f>
        <v>M35</v>
      </c>
      <c r="D70" s="219" t="str">
        <f>IF(csv!E65="","",csv!AO65&amp;"–"&amp;csv!AP65&amp;"–"&amp;csv!AQ65)</f>
        <v>4.32–180–15</v>
      </c>
      <c r="E70" s="220" t="str">
        <f>IF(csv!AU65&amp;csv!AW65&amp;csv!AY65&amp;csv!BA65&amp;csv!BC65="","",csv!AU65&amp;"–"&amp;csv!AW65&amp;"–"&amp;csv!AY65&amp;"–"&amp;csv!BA65&amp;"–"&amp;csv!BC65&amp;"–"&amp;csv!BE65&amp;"–"&amp;csv!BG65&amp;"–"&amp;csv!BI65&amp;"–"&amp;csv!BK65&amp;"–"&amp;csv!BM65&amp;"–"&amp;csv!BO65&amp;"–"&amp;csv!BQ65&amp;"–"&amp;csv!BS65&amp;"–"&amp;csv!BU65&amp;"–"&amp;csv!BW65&amp;"–"&amp;csv!BY65&amp;"–"&amp;csv!CA65&amp;"–"&amp;csv!CC65&amp;"–"&amp;csv!CE65&amp;"–"&amp;csv!CG65&amp;"–"&amp;csv!CI65&amp;"–"&amp;csv!CK65&amp;"–"&amp;csv!CM65&amp;"–"&amp;csv!CO65&amp;"–"&amp;csv!CQ65&amp;"–"&amp;csv!CS65&amp;"–"&amp;csv!CU65&amp;"–"&amp;csv!CW64&amp;"–"&amp;csv!CY64)</f>
        <v>38–50–66–42–68–45–64–43–46–61–54–48–55–49–100––––––––––––––</v>
      </c>
      <c r="F70" s="195" t="s">
        <v>0</v>
      </c>
      <c r="T70" s="195" t="s">
        <v>0</v>
      </c>
    </row>
    <row r="71" spans="1:20" x14ac:dyDescent="0.25">
      <c r="A71" s="195" t="s">
        <v>0</v>
      </c>
      <c r="B71" s="218" t="str">
        <f>IF(csv!E66="","",csv!S66)</f>
        <v>M35</v>
      </c>
      <c r="C71" s="219" t="str">
        <f>IF(csv!E66="","",csv!AN66)</f>
        <v>M35</v>
      </c>
      <c r="D71" s="219" t="str">
        <f>IF(csv!E66="","",csv!AO66&amp;"–"&amp;csv!AP66&amp;"–"&amp;csv!AQ66)</f>
        <v>4.32–180–15</v>
      </c>
      <c r="E71" s="220" t="str">
        <f>IF(csv!AU66&amp;csv!AW66&amp;csv!AY66&amp;csv!BA66&amp;csv!BC66="","",csv!AU66&amp;"–"&amp;csv!AW66&amp;"–"&amp;csv!AY66&amp;"–"&amp;csv!BA66&amp;"–"&amp;csv!BC66&amp;"–"&amp;csv!BE66&amp;"–"&amp;csv!BG66&amp;"–"&amp;csv!BI66&amp;"–"&amp;csv!BK66&amp;"–"&amp;csv!BM66&amp;"–"&amp;csv!BO66&amp;"–"&amp;csv!BQ66&amp;"–"&amp;csv!BS66&amp;"–"&amp;csv!BU66&amp;"–"&amp;csv!BW66&amp;"–"&amp;csv!BY66&amp;"–"&amp;csv!CA66&amp;"–"&amp;csv!CC66&amp;"–"&amp;csv!CE66&amp;"–"&amp;csv!CG66&amp;"–"&amp;csv!CI66&amp;"–"&amp;csv!CK66&amp;"–"&amp;csv!CM66&amp;"–"&amp;csv!CO66&amp;"–"&amp;csv!CQ66&amp;"–"&amp;csv!CS66&amp;"–"&amp;csv!CU66&amp;"–"&amp;csv!CW65&amp;"–"&amp;csv!CY65)</f>
        <v>38–50–66–42–68–45–64–43–46–61–54–48––49–100––––––––––––––</v>
      </c>
      <c r="F71" s="195" t="s">
        <v>0</v>
      </c>
      <c r="T71" s="195" t="s">
        <v>0</v>
      </c>
    </row>
    <row r="72" spans="1:20" x14ac:dyDescent="0.25">
      <c r="A72" s="195" t="s">
        <v>0</v>
      </c>
      <c r="B72" s="218" t="str">
        <f>IF(csv!E67="","",csv!S67)</f>
        <v>M35</v>
      </c>
      <c r="C72" s="219" t="str">
        <f>IF(csv!E67="","",csv!AN67)</f>
        <v>M35</v>
      </c>
      <c r="D72" s="219" t="str">
        <f>IF(csv!E67="","",csv!AO67&amp;"–"&amp;csv!AP67&amp;"–"&amp;csv!AQ67)</f>
        <v>4.32–180–15</v>
      </c>
      <c r="E72" s="220" t="str">
        <f>IF(csv!AU67&amp;csv!AW67&amp;csv!AY67&amp;csv!BA67&amp;csv!BC67="","",csv!AU67&amp;"–"&amp;csv!AW67&amp;"–"&amp;csv!AY67&amp;"–"&amp;csv!BA67&amp;"–"&amp;csv!BC67&amp;"–"&amp;csv!BE67&amp;"–"&amp;csv!BG67&amp;"–"&amp;csv!BI67&amp;"–"&amp;csv!BK67&amp;"–"&amp;csv!BM67&amp;"–"&amp;csv!BO67&amp;"–"&amp;csv!BQ67&amp;"–"&amp;csv!BS67&amp;"–"&amp;csv!BU67&amp;"–"&amp;csv!BW67&amp;"–"&amp;csv!BY67&amp;"–"&amp;csv!CA67&amp;"–"&amp;csv!CC67&amp;"–"&amp;csv!CE67&amp;"–"&amp;csv!CG67&amp;"–"&amp;csv!CI67&amp;"–"&amp;csv!CK67&amp;"–"&amp;csv!CM67&amp;"–"&amp;csv!CO67&amp;"–"&amp;csv!CQ67&amp;"–"&amp;csv!CS67&amp;"–"&amp;csv!CU67&amp;"–"&amp;csv!CW66&amp;"–"&amp;csv!CY66)</f>
        <v>38–50–66–42–68–45–64–43–46–61–54–48––49–100––––––––––––––</v>
      </c>
      <c r="F72" s="195" t="s">
        <v>0</v>
      </c>
      <c r="T72" s="195" t="s">
        <v>0</v>
      </c>
    </row>
    <row r="73" spans="1:20" x14ac:dyDescent="0.25">
      <c r="A73" s="195" t="s">
        <v>0</v>
      </c>
      <c r="B73" s="218" t="str">
        <f>IF(csv!E68="","",csv!S68)</f>
        <v>M35</v>
      </c>
      <c r="C73" s="219" t="str">
        <f>IF(csv!E68="","",csv!AN68)</f>
        <v>M35</v>
      </c>
      <c r="D73" s="219" t="str">
        <f>IF(csv!E68="","",csv!AO68&amp;"–"&amp;csv!AP68&amp;"–"&amp;csv!AQ68)</f>
        <v>4.32–180–15</v>
      </c>
      <c r="E73" s="220" t="str">
        <f>IF(csv!AU68&amp;csv!AW68&amp;csv!AY68&amp;csv!BA68&amp;csv!BC68="","",csv!AU68&amp;"–"&amp;csv!AW68&amp;"–"&amp;csv!AY68&amp;"–"&amp;csv!BA68&amp;"–"&amp;csv!BC68&amp;"–"&amp;csv!BE68&amp;"–"&amp;csv!BG68&amp;"–"&amp;csv!BI68&amp;"–"&amp;csv!BK68&amp;"–"&amp;csv!BM68&amp;"–"&amp;csv!BO68&amp;"–"&amp;csv!BQ68&amp;"–"&amp;csv!BS68&amp;"–"&amp;csv!BU68&amp;"–"&amp;csv!BW68&amp;"–"&amp;csv!BY68&amp;"–"&amp;csv!CA68&amp;"–"&amp;csv!CC68&amp;"–"&amp;csv!CE68&amp;"–"&amp;csv!CG68&amp;"–"&amp;csv!CI68&amp;"–"&amp;csv!CK68&amp;"–"&amp;csv!CM68&amp;"–"&amp;csv!CO68&amp;"–"&amp;csv!CQ68&amp;"–"&amp;csv!CS68&amp;"–"&amp;csv!CU68&amp;"–"&amp;csv!CW67&amp;"–"&amp;csv!CY67)</f>
        <v>38–50–66–42–68–45–64–43–46–61–54–48–55–49–100––––––––––––––</v>
      </c>
      <c r="F73" s="195" t="s">
        <v>0</v>
      </c>
      <c r="T73" s="195" t="s">
        <v>0</v>
      </c>
    </row>
    <row r="74" spans="1:20" x14ac:dyDescent="0.25">
      <c r="A74" s="195" t="s">
        <v>0</v>
      </c>
      <c r="B74" s="218" t="str">
        <f>IF(csv!E69="","",csv!S69)</f>
        <v>M35</v>
      </c>
      <c r="C74" s="219" t="str">
        <f>IF(csv!E69="","",csv!AN69)</f>
        <v>M35</v>
      </c>
      <c r="D74" s="219" t="str">
        <f>IF(csv!E69="","",csv!AO69&amp;"–"&amp;csv!AP69&amp;"–"&amp;csv!AQ69)</f>
        <v>4.32–180–15</v>
      </c>
      <c r="E74" s="220" t="str">
        <f>IF(csv!AU69&amp;csv!AW69&amp;csv!AY69&amp;csv!BA69&amp;csv!BC69="","",csv!AU69&amp;"–"&amp;csv!AW69&amp;"–"&amp;csv!AY69&amp;"–"&amp;csv!BA69&amp;"–"&amp;csv!BC69&amp;"–"&amp;csv!BE69&amp;"–"&amp;csv!BG69&amp;"–"&amp;csv!BI69&amp;"–"&amp;csv!BK69&amp;"–"&amp;csv!BM69&amp;"–"&amp;csv!BO69&amp;"–"&amp;csv!BQ69&amp;"–"&amp;csv!BS69&amp;"–"&amp;csv!BU69&amp;"–"&amp;csv!BW69&amp;"–"&amp;csv!BY69&amp;"–"&amp;csv!CA69&amp;"–"&amp;csv!CC69&amp;"–"&amp;csv!CE69&amp;"–"&amp;csv!CG69&amp;"–"&amp;csv!CI69&amp;"–"&amp;csv!CK69&amp;"–"&amp;csv!CM69&amp;"–"&amp;csv!CO69&amp;"–"&amp;csv!CQ69&amp;"–"&amp;csv!CS69&amp;"–"&amp;csv!CU69&amp;"–"&amp;csv!CW68&amp;"–"&amp;csv!CY68)</f>
        <v>38–50–66–42–68–45–64–43–46–61–54–48––49–100––––––––––––––</v>
      </c>
      <c r="F74" s="195" t="s">
        <v>0</v>
      </c>
      <c r="T74" s="195" t="s">
        <v>0</v>
      </c>
    </row>
    <row r="75" spans="1:20" x14ac:dyDescent="0.25">
      <c r="A75" s="195" t="s">
        <v>0</v>
      </c>
      <c r="B75" s="218" t="str">
        <f>IF(csv!E70="","",csv!S70)</f>
        <v>M35</v>
      </c>
      <c r="C75" s="219" t="str">
        <f>IF(csv!E70="","",csv!AN70)</f>
        <v>M35</v>
      </c>
      <c r="D75" s="219" t="str">
        <f>IF(csv!E70="","",csv!AO70&amp;"–"&amp;csv!AP70&amp;"–"&amp;csv!AQ70)</f>
        <v>4.32–180–15</v>
      </c>
      <c r="E75" s="220" t="str">
        <f>IF(csv!AU70&amp;csv!AW70&amp;csv!AY70&amp;csv!BA70&amp;csv!BC70="","",csv!AU70&amp;"–"&amp;csv!AW70&amp;"–"&amp;csv!AY70&amp;"–"&amp;csv!BA70&amp;"–"&amp;csv!BC70&amp;"–"&amp;csv!BE70&amp;"–"&amp;csv!BG70&amp;"–"&amp;csv!BI70&amp;"–"&amp;csv!BK70&amp;"–"&amp;csv!BM70&amp;"–"&amp;csv!BO70&amp;"–"&amp;csv!BQ70&amp;"–"&amp;csv!BS70&amp;"–"&amp;csv!BU70&amp;"–"&amp;csv!BW70&amp;"–"&amp;csv!BY70&amp;"–"&amp;csv!CA70&amp;"–"&amp;csv!CC70&amp;"–"&amp;csv!CE70&amp;"–"&amp;csv!CG70&amp;"–"&amp;csv!CI70&amp;"–"&amp;csv!CK70&amp;"–"&amp;csv!CM70&amp;"–"&amp;csv!CO70&amp;"–"&amp;csv!CQ70&amp;"–"&amp;csv!CS70&amp;"–"&amp;csv!CU70&amp;"–"&amp;csv!CW69&amp;"–"&amp;csv!CY69)</f>
        <v>38–50–66–42–68–45–64–43–46–61–54–48––49–100––––––––––––––</v>
      </c>
      <c r="F75" s="195" t="s">
        <v>0</v>
      </c>
      <c r="T75" s="195" t="s">
        <v>0</v>
      </c>
    </row>
    <row r="76" spans="1:20" x14ac:dyDescent="0.25">
      <c r="A76" s="195" t="s">
        <v>0</v>
      </c>
      <c r="B76" s="218" t="str">
        <f>IF(csv!E71="","",csv!S71)</f>
        <v>M35</v>
      </c>
      <c r="C76" s="219" t="str">
        <f>IF(csv!E71="","",csv!AN71)</f>
        <v>M35</v>
      </c>
      <c r="D76" s="219" t="str">
        <f>IF(csv!E71="","",csv!AO71&amp;"–"&amp;csv!AP71&amp;"–"&amp;csv!AQ71)</f>
        <v>4.32–180–15</v>
      </c>
      <c r="E76" s="220" t="str">
        <f>IF(csv!AU71&amp;csv!AW71&amp;csv!AY71&amp;csv!BA71&amp;csv!BC71="","",csv!AU71&amp;"–"&amp;csv!AW71&amp;"–"&amp;csv!AY71&amp;"–"&amp;csv!BA71&amp;"–"&amp;csv!BC71&amp;"–"&amp;csv!BE71&amp;"–"&amp;csv!BG71&amp;"–"&amp;csv!BI71&amp;"–"&amp;csv!BK71&amp;"–"&amp;csv!BM71&amp;"–"&amp;csv!BO71&amp;"–"&amp;csv!BQ71&amp;"–"&amp;csv!BS71&amp;"–"&amp;csv!BU71&amp;"–"&amp;csv!BW71&amp;"–"&amp;csv!BY71&amp;"–"&amp;csv!CA71&amp;"–"&amp;csv!CC71&amp;"–"&amp;csv!CE71&amp;"–"&amp;csv!CG71&amp;"–"&amp;csv!CI71&amp;"–"&amp;csv!CK71&amp;"–"&amp;csv!CM71&amp;"–"&amp;csv!CO71&amp;"–"&amp;csv!CQ71&amp;"–"&amp;csv!CS71&amp;"–"&amp;csv!CU71&amp;"–"&amp;csv!CW70&amp;"–"&amp;csv!CY70)</f>
        <v>38–50–66–42–68–45–64–43–46–61–54–48––49–100––––––––––––––</v>
      </c>
      <c r="F76" s="195" t="s">
        <v>0</v>
      </c>
      <c r="T76" s="195" t="s">
        <v>0</v>
      </c>
    </row>
    <row r="77" spans="1:20" x14ac:dyDescent="0.25">
      <c r="A77" s="195" t="s">
        <v>0</v>
      </c>
      <c r="B77" s="218" t="str">
        <f>IF(csv!E72="","",csv!S72)</f>
        <v>M35</v>
      </c>
      <c r="C77" s="219" t="str">
        <f>IF(csv!E72="","",csv!AN72)</f>
        <v>M35</v>
      </c>
      <c r="D77" s="219" t="str">
        <f>IF(csv!E72="","",csv!AO72&amp;"–"&amp;csv!AP72&amp;"–"&amp;csv!AQ72)</f>
        <v>4.32–180–15</v>
      </c>
      <c r="E77" s="220" t="str">
        <f>IF(csv!AU72&amp;csv!AW72&amp;csv!AY72&amp;csv!BA72&amp;csv!BC72="","",csv!AU72&amp;"–"&amp;csv!AW72&amp;"–"&amp;csv!AY72&amp;"–"&amp;csv!BA72&amp;"–"&amp;csv!BC72&amp;"–"&amp;csv!BE72&amp;"–"&amp;csv!BG72&amp;"–"&amp;csv!BI72&amp;"–"&amp;csv!BK72&amp;"–"&amp;csv!BM72&amp;"–"&amp;csv!BO72&amp;"–"&amp;csv!BQ72&amp;"–"&amp;csv!BS72&amp;"–"&amp;csv!BU72&amp;"–"&amp;csv!BW72&amp;"–"&amp;csv!BY72&amp;"–"&amp;csv!CA72&amp;"–"&amp;csv!CC72&amp;"–"&amp;csv!CE72&amp;"–"&amp;csv!CG72&amp;"–"&amp;csv!CI72&amp;"–"&amp;csv!CK72&amp;"–"&amp;csv!CM72&amp;"–"&amp;csv!CO72&amp;"–"&amp;csv!CQ72&amp;"–"&amp;csv!CS72&amp;"–"&amp;csv!CU72&amp;"–"&amp;csv!CW71&amp;"–"&amp;csv!CY71)</f>
        <v>38–50–66–42–68–45–64–43–46–61–54–48––49–100––––––––––––––</v>
      </c>
      <c r="F77" s="195" t="s">
        <v>0</v>
      </c>
      <c r="T77" s="195" t="s">
        <v>0</v>
      </c>
    </row>
    <row r="78" spans="1:20" x14ac:dyDescent="0.25">
      <c r="A78" s="195" t="s">
        <v>0</v>
      </c>
      <c r="B78" s="218" t="str">
        <f>IF(csv!E73="","",csv!S73)</f>
        <v>M35</v>
      </c>
      <c r="C78" s="219" t="str">
        <f>IF(csv!E73="","",csv!AN73)</f>
        <v>M35</v>
      </c>
      <c r="D78" s="219" t="str">
        <f>IF(csv!E73="","",csv!AO73&amp;"–"&amp;csv!AP73&amp;"–"&amp;csv!AQ73)</f>
        <v>4.32–180–15</v>
      </c>
      <c r="E78" s="220" t="str">
        <f>IF(csv!AU73&amp;csv!AW73&amp;csv!AY73&amp;csv!BA73&amp;csv!BC73="","",csv!AU73&amp;"–"&amp;csv!AW73&amp;"–"&amp;csv!AY73&amp;"–"&amp;csv!BA73&amp;"–"&amp;csv!BC73&amp;"–"&amp;csv!BE73&amp;"–"&amp;csv!BG73&amp;"–"&amp;csv!BI73&amp;"–"&amp;csv!BK73&amp;"–"&amp;csv!BM73&amp;"–"&amp;csv!BO73&amp;"–"&amp;csv!BQ73&amp;"–"&amp;csv!BS73&amp;"–"&amp;csv!BU73&amp;"–"&amp;csv!BW73&amp;"–"&amp;csv!BY73&amp;"–"&amp;csv!CA73&amp;"–"&amp;csv!CC73&amp;"–"&amp;csv!CE73&amp;"–"&amp;csv!CG73&amp;"–"&amp;csv!CI73&amp;"–"&amp;csv!CK73&amp;"–"&amp;csv!CM73&amp;"–"&amp;csv!CO73&amp;"–"&amp;csv!CQ73&amp;"–"&amp;csv!CS73&amp;"–"&amp;csv!CU73&amp;"–"&amp;csv!CW72&amp;"–"&amp;csv!CY72)</f>
        <v>38–50–66–42–68–45–64–43–46–61–54–48––49–100––––––––––––––</v>
      </c>
      <c r="F78" s="195" t="s">
        <v>0</v>
      </c>
      <c r="T78" s="195" t="s">
        <v>0</v>
      </c>
    </row>
    <row r="79" spans="1:20" x14ac:dyDescent="0.25">
      <c r="A79" s="195" t="s">
        <v>0</v>
      </c>
      <c r="B79" s="218" t="str">
        <f>IF(csv!E74="","",csv!S74)</f>
        <v>M35</v>
      </c>
      <c r="C79" s="219" t="str">
        <f>IF(csv!E74="","",csv!AN74)</f>
        <v>M35</v>
      </c>
      <c r="D79" s="219" t="str">
        <f>IF(csv!E74="","",csv!AO74&amp;"–"&amp;csv!AP74&amp;"–"&amp;csv!AQ74)</f>
        <v>4.32–180–15</v>
      </c>
      <c r="E79" s="220" t="str">
        <f>IF(csv!AU74&amp;csv!AW74&amp;csv!AY74&amp;csv!BA74&amp;csv!BC74="","",csv!AU74&amp;"–"&amp;csv!AW74&amp;"–"&amp;csv!AY74&amp;"–"&amp;csv!BA74&amp;"–"&amp;csv!BC74&amp;"–"&amp;csv!BE74&amp;"–"&amp;csv!BG74&amp;"–"&amp;csv!BI74&amp;"–"&amp;csv!BK74&amp;"–"&amp;csv!BM74&amp;"–"&amp;csv!BO74&amp;"–"&amp;csv!BQ74&amp;"–"&amp;csv!BS74&amp;"–"&amp;csv!BU74&amp;"–"&amp;csv!BW74&amp;"–"&amp;csv!BY74&amp;"–"&amp;csv!CA74&amp;"–"&amp;csv!CC74&amp;"–"&amp;csv!CE74&amp;"–"&amp;csv!CG74&amp;"–"&amp;csv!CI74&amp;"–"&amp;csv!CK74&amp;"–"&amp;csv!CM74&amp;"–"&amp;csv!CO74&amp;"–"&amp;csv!CQ74&amp;"–"&amp;csv!CS74&amp;"–"&amp;csv!CU74&amp;"–"&amp;csv!CW73&amp;"–"&amp;csv!CY73)</f>
        <v>38–50–66–42–68–45–64–43–46–61–54–48––49–100––––––––––––––</v>
      </c>
      <c r="F79" s="195" t="s">
        <v>0</v>
      </c>
      <c r="T79" s="195" t="s">
        <v>0</v>
      </c>
    </row>
    <row r="80" spans="1:20" x14ac:dyDescent="0.25">
      <c r="A80" s="195" t="s">
        <v>0</v>
      </c>
      <c r="B80" s="218" t="str">
        <f>IF(csv!E75="","",csv!S75)</f>
        <v>M35</v>
      </c>
      <c r="C80" s="219" t="str">
        <f>IF(csv!E75="","",csv!AN75)</f>
        <v>M35</v>
      </c>
      <c r="D80" s="219" t="str">
        <f>IF(csv!E75="","",csv!AO75&amp;"–"&amp;csv!AP75&amp;"–"&amp;csv!AQ75)</f>
        <v>4.32–180–15</v>
      </c>
      <c r="E80" s="220" t="str">
        <f>IF(csv!AU75&amp;csv!AW75&amp;csv!AY75&amp;csv!BA75&amp;csv!BC75="","",csv!AU75&amp;"–"&amp;csv!AW75&amp;"–"&amp;csv!AY75&amp;"–"&amp;csv!BA75&amp;"–"&amp;csv!BC75&amp;"–"&amp;csv!BE75&amp;"–"&amp;csv!BG75&amp;"–"&amp;csv!BI75&amp;"–"&amp;csv!BK75&amp;"–"&amp;csv!BM75&amp;"–"&amp;csv!BO75&amp;"–"&amp;csv!BQ75&amp;"–"&amp;csv!BS75&amp;"–"&amp;csv!BU75&amp;"–"&amp;csv!BW75&amp;"–"&amp;csv!BY75&amp;"–"&amp;csv!CA75&amp;"–"&amp;csv!CC75&amp;"–"&amp;csv!CE75&amp;"–"&amp;csv!CG75&amp;"–"&amp;csv!CI75&amp;"–"&amp;csv!CK75&amp;"–"&amp;csv!CM75&amp;"–"&amp;csv!CO75&amp;"–"&amp;csv!CQ75&amp;"–"&amp;csv!CS75&amp;"–"&amp;csv!CU75&amp;"–"&amp;csv!CW74&amp;"–"&amp;csv!CY74)</f>
        <v>38–50–66–42–68–45–64–43–46–61–54–48––49–100––––––––––––––</v>
      </c>
      <c r="F80" s="195" t="s">
        <v>0</v>
      </c>
      <c r="T80" s="195" t="s">
        <v>0</v>
      </c>
    </row>
    <row r="81" spans="1:20" x14ac:dyDescent="0.25">
      <c r="A81" s="195" t="s">
        <v>0</v>
      </c>
      <c r="B81" s="218" t="str">
        <f>IF(csv!E76="","",csv!S76)</f>
        <v>M35</v>
      </c>
      <c r="C81" s="219" t="str">
        <f>IF(csv!E76="","",csv!AN76)</f>
        <v>M35</v>
      </c>
      <c r="D81" s="219" t="str">
        <f>IF(csv!E76="","",csv!AO76&amp;"–"&amp;csv!AP76&amp;"–"&amp;csv!AQ76)</f>
        <v>4.32–180–15</v>
      </c>
      <c r="E81" s="220" t="str">
        <f>IF(csv!AU76&amp;csv!AW76&amp;csv!AY76&amp;csv!BA76&amp;csv!BC76="","",csv!AU76&amp;"–"&amp;csv!AW76&amp;"–"&amp;csv!AY76&amp;"–"&amp;csv!BA76&amp;"–"&amp;csv!BC76&amp;"–"&amp;csv!BE76&amp;"–"&amp;csv!BG76&amp;"–"&amp;csv!BI76&amp;"–"&amp;csv!BK76&amp;"–"&amp;csv!BM76&amp;"–"&amp;csv!BO76&amp;"–"&amp;csv!BQ76&amp;"–"&amp;csv!BS76&amp;"–"&amp;csv!BU76&amp;"–"&amp;csv!BW76&amp;"–"&amp;csv!BY76&amp;"–"&amp;csv!CA76&amp;"–"&amp;csv!CC76&amp;"–"&amp;csv!CE76&amp;"–"&amp;csv!CG76&amp;"–"&amp;csv!CI76&amp;"–"&amp;csv!CK76&amp;"–"&amp;csv!CM76&amp;"–"&amp;csv!CO76&amp;"–"&amp;csv!CQ76&amp;"–"&amp;csv!CS76&amp;"–"&amp;csv!CU76&amp;"–"&amp;csv!CW75&amp;"–"&amp;csv!CY75)</f>
        <v/>
      </c>
      <c r="F81" s="195" t="s">
        <v>0</v>
      </c>
      <c r="T81" s="195" t="s">
        <v>0</v>
      </c>
    </row>
    <row r="82" spans="1:20" x14ac:dyDescent="0.25">
      <c r="A82" s="195" t="s">
        <v>0</v>
      </c>
      <c r="B82" s="218" t="str">
        <f>IF(csv!E77="","",csv!S77)</f>
        <v>M35</v>
      </c>
      <c r="C82" s="219" t="str">
        <f>IF(csv!E77="","",csv!AN77)</f>
        <v>M35</v>
      </c>
      <c r="D82" s="219" t="str">
        <f>IF(csv!E77="","",csv!AO77&amp;"–"&amp;csv!AP77&amp;"–"&amp;csv!AQ77)</f>
        <v>4.32–180–15</v>
      </c>
      <c r="E82" s="220" t="str">
        <f>IF(csv!AU77&amp;csv!AW77&amp;csv!AY77&amp;csv!BA77&amp;csv!BC77="","",csv!AU77&amp;"–"&amp;csv!AW77&amp;"–"&amp;csv!AY77&amp;"–"&amp;csv!BA77&amp;"–"&amp;csv!BC77&amp;"–"&amp;csv!BE77&amp;"–"&amp;csv!BG77&amp;"–"&amp;csv!BI77&amp;"–"&amp;csv!BK77&amp;"–"&amp;csv!BM77&amp;"–"&amp;csv!BO77&amp;"–"&amp;csv!BQ77&amp;"–"&amp;csv!BS77&amp;"–"&amp;csv!BU77&amp;"–"&amp;csv!BW77&amp;"–"&amp;csv!BY77&amp;"–"&amp;csv!CA77&amp;"–"&amp;csv!CC77&amp;"–"&amp;csv!CE77&amp;"–"&amp;csv!CG77&amp;"–"&amp;csv!CI77&amp;"–"&amp;csv!CK77&amp;"–"&amp;csv!CM77&amp;"–"&amp;csv!CO77&amp;"–"&amp;csv!CQ77&amp;"–"&amp;csv!CS77&amp;"–"&amp;csv!CU77&amp;"–"&amp;csv!CW76&amp;"–"&amp;csv!CY76)</f>
        <v/>
      </c>
      <c r="F82" s="195" t="s">
        <v>0</v>
      </c>
      <c r="T82" s="195" t="s">
        <v>0</v>
      </c>
    </row>
    <row r="83" spans="1:20" x14ac:dyDescent="0.25">
      <c r="A83" s="195" t="s">
        <v>0</v>
      </c>
      <c r="B83" s="218" t="str">
        <f>IF(csv!E78="","",csv!S78)</f>
        <v>M45</v>
      </c>
      <c r="C83" s="219" t="str">
        <f>IF(csv!E78="","",csv!AN78)</f>
        <v>M45</v>
      </c>
      <c r="D83" s="219" t="str">
        <f>IF(csv!E78="","",csv!AO78&amp;"–"&amp;csv!AP78&amp;"–"&amp;csv!AQ78)</f>
        <v>3.56–150–11</v>
      </c>
      <c r="E83" s="220" t="str">
        <f>IF(csv!AU78&amp;csv!AW78&amp;csv!AY78&amp;csv!BA78&amp;csv!BC78="","",csv!AU78&amp;"–"&amp;csv!AW78&amp;"–"&amp;csv!AY78&amp;"–"&amp;csv!BA78&amp;"–"&amp;csv!BC78&amp;"–"&amp;csv!BE78&amp;"–"&amp;csv!BG78&amp;"–"&amp;csv!BI78&amp;"–"&amp;csv!BK78&amp;"–"&amp;csv!BM78&amp;"–"&amp;csv!BO78&amp;"–"&amp;csv!BQ78&amp;"–"&amp;csv!BS78&amp;"–"&amp;csv!BU78&amp;"–"&amp;csv!BW78&amp;"–"&amp;csv!BY78&amp;"–"&amp;csv!CA78&amp;"–"&amp;csv!CC78&amp;"–"&amp;csv!CE78&amp;"–"&amp;csv!CG78&amp;"–"&amp;csv!CI78&amp;"–"&amp;csv!CK78&amp;"–"&amp;csv!CM78&amp;"–"&amp;csv!CO78&amp;"–"&amp;csv!CQ78&amp;"–"&amp;csv!CS78&amp;"–"&amp;csv!CU78&amp;"–"&amp;csv!CW77&amp;"–"&amp;csv!CY77)</f>
        <v>63–70–50–67–43–45–46–39–47–69–100––––––––––––––––––</v>
      </c>
      <c r="F83" s="195" t="s">
        <v>0</v>
      </c>
      <c r="T83" s="195" t="s">
        <v>0</v>
      </c>
    </row>
    <row r="84" spans="1:20" x14ac:dyDescent="0.25">
      <c r="A84" s="195" t="s">
        <v>0</v>
      </c>
      <c r="B84" s="218" t="str">
        <f>IF(csv!E79="","",csv!S79)</f>
        <v>M45</v>
      </c>
      <c r="C84" s="219" t="str">
        <f>IF(csv!E79="","",csv!AN79)</f>
        <v>M45</v>
      </c>
      <c r="D84" s="219" t="str">
        <f>IF(csv!E79="","",csv!AO79&amp;"–"&amp;csv!AP79&amp;"–"&amp;csv!AQ79)</f>
        <v>3.56–150–11</v>
      </c>
      <c r="E84" s="220" t="str">
        <f>IF(csv!AU79&amp;csv!AW79&amp;csv!AY79&amp;csv!BA79&amp;csv!BC79="","",csv!AU79&amp;"–"&amp;csv!AW79&amp;"–"&amp;csv!AY79&amp;"–"&amp;csv!BA79&amp;"–"&amp;csv!BC79&amp;"–"&amp;csv!BE79&amp;"–"&amp;csv!BG79&amp;"–"&amp;csv!BI79&amp;"–"&amp;csv!BK79&amp;"–"&amp;csv!BM79&amp;"–"&amp;csv!BO79&amp;"–"&amp;csv!BQ79&amp;"–"&amp;csv!BS79&amp;"–"&amp;csv!BU79&amp;"–"&amp;csv!BW79&amp;"–"&amp;csv!BY79&amp;"–"&amp;csv!CA79&amp;"–"&amp;csv!CC79&amp;"–"&amp;csv!CE79&amp;"–"&amp;csv!CG79&amp;"–"&amp;csv!CI79&amp;"–"&amp;csv!CK79&amp;"–"&amp;csv!CM79&amp;"–"&amp;csv!CO79&amp;"–"&amp;csv!CQ79&amp;"–"&amp;csv!CS79&amp;"–"&amp;csv!CU79&amp;"–"&amp;csv!CW78&amp;"–"&amp;csv!CY78)</f>
        <v>63–70–50–67–43–45–46–39–47–69–100––––––––––––––––––</v>
      </c>
      <c r="F84" s="195" t="s">
        <v>0</v>
      </c>
      <c r="T84" s="195" t="s">
        <v>0</v>
      </c>
    </row>
    <row r="85" spans="1:20" x14ac:dyDescent="0.25">
      <c r="A85" s="195" t="s">
        <v>0</v>
      </c>
      <c r="B85" s="218" t="str">
        <f>IF(csv!E80="","",csv!S80)</f>
        <v>M45</v>
      </c>
      <c r="C85" s="219" t="str">
        <f>IF(csv!E80="","",csv!AN80)</f>
        <v>M45</v>
      </c>
      <c r="D85" s="219" t="str">
        <f>IF(csv!E80="","",csv!AO80&amp;"–"&amp;csv!AP80&amp;"–"&amp;csv!AQ80)</f>
        <v>3.56–150–11</v>
      </c>
      <c r="E85" s="220" t="str">
        <f>IF(csv!AU80&amp;csv!AW80&amp;csv!AY80&amp;csv!BA80&amp;csv!BC80="","",csv!AU80&amp;"–"&amp;csv!AW80&amp;"–"&amp;csv!AY80&amp;"–"&amp;csv!BA80&amp;"–"&amp;csv!BC80&amp;"–"&amp;csv!BE80&amp;"–"&amp;csv!BG80&amp;"–"&amp;csv!BI80&amp;"–"&amp;csv!BK80&amp;"–"&amp;csv!BM80&amp;"–"&amp;csv!BO80&amp;"–"&amp;csv!BQ80&amp;"–"&amp;csv!BS80&amp;"–"&amp;csv!BU80&amp;"–"&amp;csv!BW80&amp;"–"&amp;csv!BY80&amp;"–"&amp;csv!CA80&amp;"–"&amp;csv!CC80&amp;"–"&amp;csv!CE80&amp;"–"&amp;csv!CG80&amp;"–"&amp;csv!CI80&amp;"–"&amp;csv!CK80&amp;"–"&amp;csv!CM80&amp;"–"&amp;csv!CO80&amp;"–"&amp;csv!CQ80&amp;"–"&amp;csv!CS80&amp;"–"&amp;csv!CU80&amp;"–"&amp;csv!CW79&amp;"–"&amp;csv!CY79)</f>
        <v>63–70–50–67–43–45–46–39–47–69–100––––––––––––––––––</v>
      </c>
      <c r="F85" s="195" t="s">
        <v>0</v>
      </c>
      <c r="T85" s="195" t="s">
        <v>0</v>
      </c>
    </row>
    <row r="86" spans="1:20" x14ac:dyDescent="0.25">
      <c r="A86" s="195" t="s">
        <v>0</v>
      </c>
      <c r="B86" s="218" t="str">
        <f>IF(csv!E81="","",csv!S81)</f>
        <v>M45</v>
      </c>
      <c r="C86" s="219" t="str">
        <f>IF(csv!E81="","",csv!AN81)</f>
        <v>M45</v>
      </c>
      <c r="D86" s="219" t="str">
        <f>IF(csv!E81="","",csv!AO81&amp;"–"&amp;csv!AP81&amp;"–"&amp;csv!AQ81)</f>
        <v>3.56–150–11</v>
      </c>
      <c r="E86" s="220" t="str">
        <f>IF(csv!AU81&amp;csv!AW81&amp;csv!AY81&amp;csv!BA81&amp;csv!BC81="","",csv!AU81&amp;"–"&amp;csv!AW81&amp;"–"&amp;csv!AY81&amp;"–"&amp;csv!BA81&amp;"–"&amp;csv!BC81&amp;"–"&amp;csv!BE81&amp;"–"&amp;csv!BG81&amp;"–"&amp;csv!BI81&amp;"–"&amp;csv!BK81&amp;"–"&amp;csv!BM81&amp;"–"&amp;csv!BO81&amp;"–"&amp;csv!BQ81&amp;"–"&amp;csv!BS81&amp;"–"&amp;csv!BU81&amp;"–"&amp;csv!BW81&amp;"–"&amp;csv!BY81&amp;"–"&amp;csv!CA81&amp;"–"&amp;csv!CC81&amp;"–"&amp;csv!CE81&amp;"–"&amp;csv!CG81&amp;"–"&amp;csv!CI81&amp;"–"&amp;csv!CK81&amp;"–"&amp;csv!CM81&amp;"–"&amp;csv!CO81&amp;"–"&amp;csv!CQ81&amp;"–"&amp;csv!CS81&amp;"–"&amp;csv!CU81&amp;"–"&amp;csv!CW80&amp;"–"&amp;csv!CY80)</f>
        <v>63–70–50–67–43–45–46–39–47–69–100––––––––––––––––––</v>
      </c>
      <c r="F86" s="195" t="s">
        <v>0</v>
      </c>
      <c r="T86" s="195" t="s">
        <v>0</v>
      </c>
    </row>
    <row r="87" spans="1:20" x14ac:dyDescent="0.25">
      <c r="A87" s="195" t="s">
        <v>0</v>
      </c>
      <c r="B87" s="218" t="str">
        <f>IF(csv!E82="","",csv!S82)</f>
        <v>M45</v>
      </c>
      <c r="C87" s="219" t="str">
        <f>IF(csv!E82="","",csv!AN82)</f>
        <v>M45</v>
      </c>
      <c r="D87" s="219" t="str">
        <f>IF(csv!E82="","",csv!AO82&amp;"–"&amp;csv!AP82&amp;"–"&amp;csv!AQ82)</f>
        <v>3.56–150–11</v>
      </c>
      <c r="E87" s="220" t="str">
        <f>IF(csv!AU82&amp;csv!AW82&amp;csv!AY82&amp;csv!BA82&amp;csv!BC82="","",csv!AU82&amp;"–"&amp;csv!AW82&amp;"–"&amp;csv!AY82&amp;"–"&amp;csv!BA82&amp;"–"&amp;csv!BC82&amp;"–"&amp;csv!BE82&amp;"–"&amp;csv!BG82&amp;"–"&amp;csv!BI82&amp;"–"&amp;csv!BK82&amp;"–"&amp;csv!BM82&amp;"–"&amp;csv!BO82&amp;"–"&amp;csv!BQ82&amp;"–"&amp;csv!BS82&amp;"–"&amp;csv!BU82&amp;"–"&amp;csv!BW82&amp;"–"&amp;csv!BY82&amp;"–"&amp;csv!CA82&amp;"–"&amp;csv!CC82&amp;"–"&amp;csv!CE82&amp;"–"&amp;csv!CG82&amp;"–"&amp;csv!CI82&amp;"–"&amp;csv!CK82&amp;"–"&amp;csv!CM82&amp;"–"&amp;csv!CO82&amp;"–"&amp;csv!CQ82&amp;"–"&amp;csv!CS82&amp;"–"&amp;csv!CU82&amp;"–"&amp;csv!CW81&amp;"–"&amp;csv!CY81)</f>
        <v>63–70–50–67–43–45–46–39–47–69–100––––––––––––––––––</v>
      </c>
      <c r="F87" s="195" t="s">
        <v>0</v>
      </c>
      <c r="T87" s="195" t="s">
        <v>0</v>
      </c>
    </row>
    <row r="88" spans="1:20" x14ac:dyDescent="0.25">
      <c r="A88" s="195" t="s">
        <v>0</v>
      </c>
      <c r="B88" s="218" t="str">
        <f>IF(csv!E83="","",csv!S83)</f>
        <v>M45</v>
      </c>
      <c r="C88" s="219" t="str">
        <f>IF(csv!E83="","",csv!AN83)</f>
        <v>M45</v>
      </c>
      <c r="D88" s="219" t="str">
        <f>IF(csv!E83="","",csv!AO83&amp;"–"&amp;csv!AP83&amp;"–"&amp;csv!AQ83)</f>
        <v>3.56–150–11</v>
      </c>
      <c r="E88" s="220" t="str">
        <f>IF(csv!AU83&amp;csv!AW83&amp;csv!AY83&amp;csv!BA83&amp;csv!BC83="","",csv!AU83&amp;"–"&amp;csv!AW83&amp;"–"&amp;csv!AY83&amp;"–"&amp;csv!BA83&amp;"–"&amp;csv!BC83&amp;"–"&amp;csv!BE83&amp;"–"&amp;csv!BG83&amp;"–"&amp;csv!BI83&amp;"–"&amp;csv!BK83&amp;"–"&amp;csv!BM83&amp;"–"&amp;csv!BO83&amp;"–"&amp;csv!BQ83&amp;"–"&amp;csv!BS83&amp;"–"&amp;csv!BU83&amp;"–"&amp;csv!BW83&amp;"–"&amp;csv!BY83&amp;"–"&amp;csv!CA83&amp;"–"&amp;csv!CC83&amp;"–"&amp;csv!CE83&amp;"–"&amp;csv!CG83&amp;"–"&amp;csv!CI83&amp;"–"&amp;csv!CK83&amp;"–"&amp;csv!CM83&amp;"–"&amp;csv!CO83&amp;"–"&amp;csv!CQ83&amp;"–"&amp;csv!CS83&amp;"–"&amp;csv!CU83&amp;"–"&amp;csv!CW82&amp;"–"&amp;csv!CY82)</f>
        <v>63–70–50–67–43–45–46–39–47–69–100––––––––––––––––––</v>
      </c>
      <c r="F88" s="195" t="s">
        <v>0</v>
      </c>
      <c r="T88" s="195" t="s">
        <v>0</v>
      </c>
    </row>
    <row r="89" spans="1:20" x14ac:dyDescent="0.25">
      <c r="A89" s="195" t="s">
        <v>0</v>
      </c>
      <c r="B89" s="218" t="str">
        <f>IF(csv!E84="","",csv!S84)</f>
        <v>M45</v>
      </c>
      <c r="C89" s="219" t="str">
        <f>IF(csv!E84="","",csv!AN84)</f>
        <v>M45</v>
      </c>
      <c r="D89" s="219" t="str">
        <f>IF(csv!E84="","",csv!AO84&amp;"–"&amp;csv!AP84&amp;"–"&amp;csv!AQ84)</f>
        <v>3.56–150–11</v>
      </c>
      <c r="E89" s="220" t="str">
        <f>IF(csv!AU84&amp;csv!AW84&amp;csv!AY84&amp;csv!BA84&amp;csv!BC84="","",csv!AU84&amp;"–"&amp;csv!AW84&amp;"–"&amp;csv!AY84&amp;"–"&amp;csv!BA84&amp;"–"&amp;csv!BC84&amp;"–"&amp;csv!BE84&amp;"–"&amp;csv!BG84&amp;"–"&amp;csv!BI84&amp;"–"&amp;csv!BK84&amp;"–"&amp;csv!BM84&amp;"–"&amp;csv!BO84&amp;"–"&amp;csv!BQ84&amp;"–"&amp;csv!BS84&amp;"–"&amp;csv!BU84&amp;"–"&amp;csv!BW84&amp;"–"&amp;csv!BY84&amp;"–"&amp;csv!CA84&amp;"–"&amp;csv!CC84&amp;"–"&amp;csv!CE84&amp;"–"&amp;csv!CG84&amp;"–"&amp;csv!CI84&amp;"–"&amp;csv!CK84&amp;"–"&amp;csv!CM84&amp;"–"&amp;csv!CO84&amp;"–"&amp;csv!CQ84&amp;"–"&amp;csv!CS84&amp;"–"&amp;csv!CU84&amp;"–"&amp;csv!CW83&amp;"–"&amp;csv!CY83)</f>
        <v>63–70–50–67–43–45–46–39–47–69–100––––––––––––––––––</v>
      </c>
      <c r="F89" s="195" t="s">
        <v>0</v>
      </c>
      <c r="T89" s="195" t="s">
        <v>0</v>
      </c>
    </row>
    <row r="90" spans="1:20" x14ac:dyDescent="0.25">
      <c r="A90" s="195" t="s">
        <v>0</v>
      </c>
      <c r="B90" s="218" t="str">
        <f>IF(csv!E85="","",csv!S85)</f>
        <v>M45</v>
      </c>
      <c r="C90" s="219" t="str">
        <f>IF(csv!E85="","",csv!AN85)</f>
        <v>M45</v>
      </c>
      <c r="D90" s="219" t="str">
        <f>IF(csv!E85="","",csv!AO85&amp;"–"&amp;csv!AP85&amp;"–"&amp;csv!AQ85)</f>
        <v>3.56–150–11</v>
      </c>
      <c r="E90" s="220" t="str">
        <f>IF(csv!AU85&amp;csv!AW85&amp;csv!AY85&amp;csv!BA85&amp;csv!BC85="","",csv!AU85&amp;"–"&amp;csv!AW85&amp;"–"&amp;csv!AY85&amp;"–"&amp;csv!BA85&amp;"–"&amp;csv!BC85&amp;"–"&amp;csv!BE85&amp;"–"&amp;csv!BG85&amp;"–"&amp;csv!BI85&amp;"–"&amp;csv!BK85&amp;"–"&amp;csv!BM85&amp;"–"&amp;csv!BO85&amp;"–"&amp;csv!BQ85&amp;"–"&amp;csv!BS85&amp;"–"&amp;csv!BU85&amp;"–"&amp;csv!BW85&amp;"–"&amp;csv!BY85&amp;"–"&amp;csv!CA85&amp;"–"&amp;csv!CC85&amp;"–"&amp;csv!CE85&amp;"–"&amp;csv!CG85&amp;"–"&amp;csv!CI85&amp;"–"&amp;csv!CK85&amp;"–"&amp;csv!CM85&amp;"–"&amp;csv!CO85&amp;"–"&amp;csv!CQ85&amp;"–"&amp;csv!CS85&amp;"–"&amp;csv!CU85&amp;"–"&amp;csv!CW84&amp;"–"&amp;csv!CY84)</f>
        <v>63–70–50–67–43–45–46–39–47–69–100––––––––––––––––––</v>
      </c>
      <c r="F90" s="195" t="s">
        <v>0</v>
      </c>
      <c r="T90" s="195" t="s">
        <v>0</v>
      </c>
    </row>
    <row r="91" spans="1:20" x14ac:dyDescent="0.25">
      <c r="A91" s="195" t="s">
        <v>0</v>
      </c>
      <c r="B91" s="218" t="str">
        <f>IF(csv!E86="","",csv!S86)</f>
        <v>M45</v>
      </c>
      <c r="C91" s="219" t="str">
        <f>IF(csv!E86="","",csv!AN86)</f>
        <v>M45</v>
      </c>
      <c r="D91" s="219" t="str">
        <f>IF(csv!E86="","",csv!AO86&amp;"–"&amp;csv!AP86&amp;"–"&amp;csv!AQ86)</f>
        <v>3.56–150–11</v>
      </c>
      <c r="E91" s="220" t="str">
        <f>IF(csv!AU86&amp;csv!AW86&amp;csv!AY86&amp;csv!BA86&amp;csv!BC86="","",csv!AU86&amp;"–"&amp;csv!AW86&amp;"–"&amp;csv!AY86&amp;"–"&amp;csv!BA86&amp;"–"&amp;csv!BC86&amp;"–"&amp;csv!BE86&amp;"–"&amp;csv!BG86&amp;"–"&amp;csv!BI86&amp;"–"&amp;csv!BK86&amp;"–"&amp;csv!BM86&amp;"–"&amp;csv!BO86&amp;"–"&amp;csv!BQ86&amp;"–"&amp;csv!BS86&amp;"–"&amp;csv!BU86&amp;"–"&amp;csv!BW86&amp;"–"&amp;csv!BY86&amp;"–"&amp;csv!CA86&amp;"–"&amp;csv!CC86&amp;"–"&amp;csv!CE86&amp;"–"&amp;csv!CG86&amp;"–"&amp;csv!CI86&amp;"–"&amp;csv!CK86&amp;"–"&amp;csv!CM86&amp;"–"&amp;csv!CO86&amp;"–"&amp;csv!CQ86&amp;"–"&amp;csv!CS86&amp;"–"&amp;csv!CU86&amp;"–"&amp;csv!CW85&amp;"–"&amp;csv!CY85)</f>
        <v>63–70–50–67–43–45–46–39–47–69–100––––––––––––––––––</v>
      </c>
      <c r="F91" s="195" t="s">
        <v>0</v>
      </c>
      <c r="T91" s="195" t="s">
        <v>0</v>
      </c>
    </row>
    <row r="92" spans="1:20" x14ac:dyDescent="0.25">
      <c r="A92" s="195" t="s">
        <v>0</v>
      </c>
      <c r="B92" s="218" t="str">
        <f>IF(csv!E87="","",csv!S87)</f>
        <v>M45</v>
      </c>
      <c r="C92" s="219" t="str">
        <f>IF(csv!E87="","",csv!AN87)</f>
        <v>M45</v>
      </c>
      <c r="D92" s="219" t="str">
        <f>IF(csv!E87="","",csv!AO87&amp;"–"&amp;csv!AP87&amp;"–"&amp;csv!AQ87)</f>
        <v>3.56–150–11</v>
      </c>
      <c r="E92" s="220" t="str">
        <f>IF(csv!AU87&amp;csv!AW87&amp;csv!AY87&amp;csv!BA87&amp;csv!BC87="","",csv!AU87&amp;"–"&amp;csv!AW87&amp;"–"&amp;csv!AY87&amp;"–"&amp;csv!BA87&amp;"–"&amp;csv!BC87&amp;"–"&amp;csv!BE87&amp;"–"&amp;csv!BG87&amp;"–"&amp;csv!BI87&amp;"–"&amp;csv!BK87&amp;"–"&amp;csv!BM87&amp;"–"&amp;csv!BO87&amp;"–"&amp;csv!BQ87&amp;"–"&amp;csv!BS87&amp;"–"&amp;csv!BU87&amp;"–"&amp;csv!BW87&amp;"–"&amp;csv!BY87&amp;"–"&amp;csv!CA87&amp;"–"&amp;csv!CC87&amp;"–"&amp;csv!CE87&amp;"–"&amp;csv!CG87&amp;"–"&amp;csv!CI87&amp;"–"&amp;csv!CK87&amp;"–"&amp;csv!CM87&amp;"–"&amp;csv!CO87&amp;"–"&amp;csv!CQ87&amp;"–"&amp;csv!CS87&amp;"–"&amp;csv!CU87&amp;"–"&amp;csv!CW86&amp;"–"&amp;csv!CY86)</f>
        <v>63–70–50–67–43–45–46–39–47–69–100––––––––––––––––––</v>
      </c>
      <c r="F92" s="195" t="s">
        <v>0</v>
      </c>
      <c r="T92" s="195" t="s">
        <v>0</v>
      </c>
    </row>
    <row r="93" spans="1:20" x14ac:dyDescent="0.25">
      <c r="A93" s="195" t="s">
        <v>0</v>
      </c>
      <c r="B93" s="218" t="str">
        <f>IF(csv!E88="","",csv!S88)</f>
        <v>M45</v>
      </c>
      <c r="C93" s="219" t="str">
        <f>IF(csv!E88="","",csv!AN88)</f>
        <v>M45</v>
      </c>
      <c r="D93" s="219" t="str">
        <f>IF(csv!E88="","",csv!AO88&amp;"–"&amp;csv!AP88&amp;"–"&amp;csv!AQ88)</f>
        <v>3.56–150–11</v>
      </c>
      <c r="E93" s="220" t="str">
        <f>IF(csv!AU88&amp;csv!AW88&amp;csv!AY88&amp;csv!BA88&amp;csv!BC88="","",csv!AU88&amp;"–"&amp;csv!AW88&amp;"–"&amp;csv!AY88&amp;"–"&amp;csv!BA88&amp;"–"&amp;csv!BC88&amp;"–"&amp;csv!BE88&amp;"–"&amp;csv!BG88&amp;"–"&amp;csv!BI88&amp;"–"&amp;csv!BK88&amp;"–"&amp;csv!BM88&amp;"–"&amp;csv!BO88&amp;"–"&amp;csv!BQ88&amp;"–"&amp;csv!BS88&amp;"–"&amp;csv!BU88&amp;"–"&amp;csv!BW88&amp;"–"&amp;csv!BY88&amp;"–"&amp;csv!CA88&amp;"–"&amp;csv!CC88&amp;"–"&amp;csv!CE88&amp;"–"&amp;csv!CG88&amp;"–"&amp;csv!CI88&amp;"–"&amp;csv!CK88&amp;"–"&amp;csv!CM88&amp;"–"&amp;csv!CO88&amp;"–"&amp;csv!CQ88&amp;"–"&amp;csv!CS88&amp;"–"&amp;csv!CU88&amp;"–"&amp;csv!CW87&amp;"–"&amp;csv!CY87)</f>
        <v>63–70–50–67–43–45–46–39–47–69–100––––––––––––––––––</v>
      </c>
      <c r="F93" s="195" t="s">
        <v>0</v>
      </c>
      <c r="T93" s="195" t="s">
        <v>0</v>
      </c>
    </row>
    <row r="94" spans="1:20" x14ac:dyDescent="0.25">
      <c r="A94" s="195" t="s">
        <v>0</v>
      </c>
      <c r="B94" s="218" t="str">
        <f>IF(csv!E89="","",csv!S89)</f>
        <v>M45</v>
      </c>
      <c r="C94" s="219" t="str">
        <f>IF(csv!E89="","",csv!AN89)</f>
        <v>M45</v>
      </c>
      <c r="D94" s="219" t="str">
        <f>IF(csv!E89="","",csv!AO89&amp;"–"&amp;csv!AP89&amp;"–"&amp;csv!AQ89)</f>
        <v>3.56–150–11</v>
      </c>
      <c r="E94" s="220" t="str">
        <f>IF(csv!AU89&amp;csv!AW89&amp;csv!AY89&amp;csv!BA89&amp;csv!BC89="","",csv!AU89&amp;"–"&amp;csv!AW89&amp;"–"&amp;csv!AY89&amp;"–"&amp;csv!BA89&amp;"–"&amp;csv!BC89&amp;"–"&amp;csv!BE89&amp;"–"&amp;csv!BG89&amp;"–"&amp;csv!BI89&amp;"–"&amp;csv!BK89&amp;"–"&amp;csv!BM89&amp;"–"&amp;csv!BO89&amp;"–"&amp;csv!BQ89&amp;"–"&amp;csv!BS89&amp;"–"&amp;csv!BU89&amp;"–"&amp;csv!BW89&amp;"–"&amp;csv!BY89&amp;"–"&amp;csv!CA89&amp;"–"&amp;csv!CC89&amp;"–"&amp;csv!CE89&amp;"–"&amp;csv!CG89&amp;"–"&amp;csv!CI89&amp;"–"&amp;csv!CK89&amp;"–"&amp;csv!CM89&amp;"–"&amp;csv!CO89&amp;"–"&amp;csv!CQ89&amp;"–"&amp;csv!CS89&amp;"–"&amp;csv!CU89&amp;"–"&amp;csv!CW88&amp;"–"&amp;csv!CY88)</f>
        <v>63–70–50–67–43–45–46–39–47–69–100––––––––––––––––––</v>
      </c>
      <c r="F94" s="195" t="s">
        <v>0</v>
      </c>
      <c r="T94" s="195" t="s">
        <v>0</v>
      </c>
    </row>
    <row r="95" spans="1:20" x14ac:dyDescent="0.25">
      <c r="A95" s="195" t="s">
        <v>0</v>
      </c>
      <c r="B95" s="218" t="str">
        <f>IF(csv!E90="","",csv!S90)</f>
        <v>M45</v>
      </c>
      <c r="C95" s="219" t="str">
        <f>IF(csv!E90="","",csv!AN90)</f>
        <v>M45</v>
      </c>
      <c r="D95" s="219" t="str">
        <f>IF(csv!E90="","",csv!AO90&amp;"–"&amp;csv!AP90&amp;"–"&amp;csv!AQ90)</f>
        <v>3.56–150–11</v>
      </c>
      <c r="E95" s="220" t="str">
        <f>IF(csv!AU90&amp;csv!AW90&amp;csv!AY90&amp;csv!BA90&amp;csv!BC90="","",csv!AU90&amp;"–"&amp;csv!AW90&amp;"–"&amp;csv!AY90&amp;"–"&amp;csv!BA90&amp;"–"&amp;csv!BC90&amp;"–"&amp;csv!BE90&amp;"–"&amp;csv!BG90&amp;"–"&amp;csv!BI90&amp;"–"&amp;csv!BK90&amp;"–"&amp;csv!BM90&amp;"–"&amp;csv!BO90&amp;"–"&amp;csv!BQ90&amp;"–"&amp;csv!BS90&amp;"–"&amp;csv!BU90&amp;"–"&amp;csv!BW90&amp;"–"&amp;csv!BY90&amp;"–"&amp;csv!CA90&amp;"–"&amp;csv!CC90&amp;"–"&amp;csv!CE90&amp;"–"&amp;csv!CG90&amp;"–"&amp;csv!CI90&amp;"–"&amp;csv!CK90&amp;"–"&amp;csv!CM90&amp;"–"&amp;csv!CO90&amp;"–"&amp;csv!CQ90&amp;"–"&amp;csv!CS90&amp;"–"&amp;csv!CU90&amp;"–"&amp;csv!CW89&amp;"–"&amp;csv!CY89)</f>
        <v>63–70–50–67–43–45–46–39–47–69–100––––––––––––––––––</v>
      </c>
      <c r="F95" s="195" t="s">
        <v>0</v>
      </c>
      <c r="T95" s="195" t="s">
        <v>0</v>
      </c>
    </row>
    <row r="96" spans="1:20" x14ac:dyDescent="0.25">
      <c r="A96" s="195" t="s">
        <v>0</v>
      </c>
      <c r="B96" s="218" t="str">
        <f>IF(csv!E91="","",csv!S91)</f>
        <v>M45</v>
      </c>
      <c r="C96" s="219" t="str">
        <f>IF(csv!E91="","",csv!AN91)</f>
        <v>M45</v>
      </c>
      <c r="D96" s="219" t="str">
        <f>IF(csv!E91="","",csv!AO91&amp;"–"&amp;csv!AP91&amp;"–"&amp;csv!AQ91)</f>
        <v>3.56–150–11</v>
      </c>
      <c r="E96" s="220" t="str">
        <f>IF(csv!AU91&amp;csv!AW91&amp;csv!AY91&amp;csv!BA91&amp;csv!BC91="","",csv!AU91&amp;"–"&amp;csv!AW91&amp;"–"&amp;csv!AY91&amp;"–"&amp;csv!BA91&amp;"–"&amp;csv!BC91&amp;"–"&amp;csv!BE91&amp;"–"&amp;csv!BG91&amp;"–"&amp;csv!BI91&amp;"–"&amp;csv!BK91&amp;"–"&amp;csv!BM91&amp;"–"&amp;csv!BO91&amp;"–"&amp;csv!BQ91&amp;"–"&amp;csv!BS91&amp;"–"&amp;csv!BU91&amp;"–"&amp;csv!BW91&amp;"–"&amp;csv!BY91&amp;"–"&amp;csv!CA91&amp;"–"&amp;csv!CC91&amp;"–"&amp;csv!CE91&amp;"–"&amp;csv!CG91&amp;"–"&amp;csv!CI91&amp;"–"&amp;csv!CK91&amp;"–"&amp;csv!CM91&amp;"–"&amp;csv!CO91&amp;"–"&amp;csv!CQ91&amp;"–"&amp;csv!CS91&amp;"–"&amp;csv!CU91&amp;"–"&amp;csv!CW90&amp;"–"&amp;csv!CY90)</f>
        <v/>
      </c>
      <c r="F96" s="195" t="s">
        <v>0</v>
      </c>
      <c r="T96" s="195" t="s">
        <v>0</v>
      </c>
    </row>
    <row r="97" spans="1:20" x14ac:dyDescent="0.25">
      <c r="A97" s="195" t="s">
        <v>0</v>
      </c>
      <c r="B97" s="218" t="str">
        <f>IF(csv!E92="","",csv!S92)</f>
        <v>M45</v>
      </c>
      <c r="C97" s="219" t="str">
        <f>IF(csv!E92="","",csv!AN92)</f>
        <v>M45</v>
      </c>
      <c r="D97" s="219" t="str">
        <f>IF(csv!E92="","",csv!AO92&amp;"–"&amp;csv!AP92&amp;"–"&amp;csv!AQ92)</f>
        <v>3.56–150–11</v>
      </c>
      <c r="E97" s="220" t="str">
        <f>IF(csv!AU92&amp;csv!AW92&amp;csv!AY92&amp;csv!BA92&amp;csv!BC92="","",csv!AU92&amp;"–"&amp;csv!AW92&amp;"–"&amp;csv!AY92&amp;"–"&amp;csv!BA92&amp;"–"&amp;csv!BC92&amp;"–"&amp;csv!BE92&amp;"–"&amp;csv!BG92&amp;"–"&amp;csv!BI92&amp;"–"&amp;csv!BK92&amp;"–"&amp;csv!BM92&amp;"–"&amp;csv!BO92&amp;"–"&amp;csv!BQ92&amp;"–"&amp;csv!BS92&amp;"–"&amp;csv!BU92&amp;"–"&amp;csv!BW92&amp;"–"&amp;csv!BY92&amp;"–"&amp;csv!CA92&amp;"–"&amp;csv!CC92&amp;"–"&amp;csv!CE92&amp;"–"&amp;csv!CG92&amp;"–"&amp;csv!CI92&amp;"–"&amp;csv!CK92&amp;"–"&amp;csv!CM92&amp;"–"&amp;csv!CO92&amp;"–"&amp;csv!CQ92&amp;"–"&amp;csv!CS92&amp;"–"&amp;csv!CU92&amp;"–"&amp;csv!CW91&amp;"–"&amp;csv!CY91)</f>
        <v/>
      </c>
      <c r="F97" s="195" t="s">
        <v>0</v>
      </c>
      <c r="T97" s="195" t="s">
        <v>0</v>
      </c>
    </row>
    <row r="98" spans="1:20" x14ac:dyDescent="0.25">
      <c r="A98" s="195" t="s">
        <v>0</v>
      </c>
      <c r="B98" s="218" t="str">
        <f>IF(csv!E93="","",csv!S93)</f>
        <v>M55</v>
      </c>
      <c r="C98" s="219" t="str">
        <f>IF(csv!E93="","",csv!AN93)</f>
        <v>M55</v>
      </c>
      <c r="D98" s="219" t="str">
        <f>IF(csv!E93="","",csv!AO93&amp;"–"&amp;csv!AP93&amp;"–"&amp;csv!AQ93)</f>
        <v>3.2–125–11</v>
      </c>
      <c r="E98" s="220" t="str">
        <f>IF(csv!AU93&amp;csv!AW93&amp;csv!AY93&amp;csv!BA93&amp;csv!BC93="","",csv!AU93&amp;"–"&amp;csv!AW93&amp;"–"&amp;csv!AY93&amp;"–"&amp;csv!BA93&amp;"–"&amp;csv!BC93&amp;"–"&amp;csv!BE93&amp;"–"&amp;csv!BG93&amp;"–"&amp;csv!BI93&amp;"–"&amp;csv!BK93&amp;"–"&amp;csv!BM93&amp;"–"&amp;csv!BO93&amp;"–"&amp;csv!BQ93&amp;"–"&amp;csv!BS93&amp;"–"&amp;csv!BU93&amp;"–"&amp;csv!BW93&amp;"–"&amp;csv!BY93&amp;"–"&amp;csv!CA93&amp;"–"&amp;csv!CC93&amp;"–"&amp;csv!CE93&amp;"–"&amp;csv!CG93&amp;"–"&amp;csv!CI93&amp;"–"&amp;csv!CK93&amp;"–"&amp;csv!CM93&amp;"–"&amp;csv!CO93&amp;"–"&amp;csv!CQ93&amp;"–"&amp;csv!CS93&amp;"–"&amp;csv!CU93&amp;"–"&amp;csv!CW92&amp;"–"&amp;csv!CY92)</f>
        <v/>
      </c>
      <c r="F98" s="195" t="s">
        <v>0</v>
      </c>
      <c r="T98" s="195" t="s">
        <v>0</v>
      </c>
    </row>
    <row r="99" spans="1:20" x14ac:dyDescent="0.25">
      <c r="A99" s="195" t="s">
        <v>0</v>
      </c>
      <c r="B99" s="218" t="str">
        <f>IF(csv!E94="","",csv!S94)</f>
        <v>M55</v>
      </c>
      <c r="C99" s="219" t="str">
        <f>IF(csv!E94="","",csv!AN94)</f>
        <v>M55</v>
      </c>
      <c r="D99" s="219" t="str">
        <f>IF(csv!E94="","",csv!AO94&amp;"–"&amp;csv!AP94&amp;"–"&amp;csv!AQ94)</f>
        <v>3.2–125–11</v>
      </c>
      <c r="E99" s="220" t="str">
        <f>IF(csv!AU94&amp;csv!AW94&amp;csv!AY94&amp;csv!BA94&amp;csv!BC94="","",csv!AU94&amp;"–"&amp;csv!AW94&amp;"–"&amp;csv!AY94&amp;"–"&amp;csv!BA94&amp;"–"&amp;csv!BC94&amp;"–"&amp;csv!BE94&amp;"–"&amp;csv!BG94&amp;"–"&amp;csv!BI94&amp;"–"&amp;csv!BK94&amp;"–"&amp;csv!BM94&amp;"–"&amp;csv!BO94&amp;"–"&amp;csv!BQ94&amp;"–"&amp;csv!BS94&amp;"–"&amp;csv!BU94&amp;"–"&amp;csv!BW94&amp;"–"&amp;csv!BY94&amp;"–"&amp;csv!CA94&amp;"–"&amp;csv!CC94&amp;"–"&amp;csv!CE94&amp;"–"&amp;csv!CG94&amp;"–"&amp;csv!CI94&amp;"–"&amp;csv!CK94&amp;"–"&amp;csv!CM94&amp;"–"&amp;csv!CO94&amp;"–"&amp;csv!CQ94&amp;"–"&amp;csv!CS94&amp;"–"&amp;csv!CU94&amp;"–"&amp;csv!CW93&amp;"–"&amp;csv!CY93)</f>
        <v/>
      </c>
      <c r="F99" s="195" t="s">
        <v>0</v>
      </c>
      <c r="T99" s="195" t="s">
        <v>0</v>
      </c>
    </row>
    <row r="100" spans="1:20" x14ac:dyDescent="0.25">
      <c r="A100" s="195" t="s">
        <v>0</v>
      </c>
      <c r="B100" s="218" t="str">
        <f>IF(csv!E95="","",csv!S95)</f>
        <v>M55</v>
      </c>
      <c r="C100" s="219" t="str">
        <f>IF(csv!E95="","",csv!AN95)</f>
        <v>M55</v>
      </c>
      <c r="D100" s="219" t="str">
        <f>IF(csv!E95="","",csv!AO95&amp;"–"&amp;csv!AP95&amp;"–"&amp;csv!AQ95)</f>
        <v>3.2–125–11</v>
      </c>
      <c r="E100" s="220" t="str">
        <f>IF(csv!AU95&amp;csv!AW95&amp;csv!AY95&amp;csv!BA95&amp;csv!BC95="","",csv!AU95&amp;"–"&amp;csv!AW95&amp;"–"&amp;csv!AY95&amp;"–"&amp;csv!BA95&amp;"–"&amp;csv!BC95&amp;"–"&amp;csv!BE95&amp;"–"&amp;csv!BG95&amp;"–"&amp;csv!BI95&amp;"–"&amp;csv!BK95&amp;"–"&amp;csv!BM95&amp;"–"&amp;csv!BO95&amp;"–"&amp;csv!BQ95&amp;"–"&amp;csv!BS95&amp;"–"&amp;csv!BU95&amp;"–"&amp;csv!BW95&amp;"–"&amp;csv!BY95&amp;"–"&amp;csv!CA95&amp;"–"&amp;csv!CC95&amp;"–"&amp;csv!CE95&amp;"–"&amp;csv!CG95&amp;"–"&amp;csv!CI95&amp;"–"&amp;csv!CK95&amp;"–"&amp;csv!CM95&amp;"–"&amp;csv!CO95&amp;"–"&amp;csv!CQ95&amp;"–"&amp;csv!CS95&amp;"–"&amp;csv!CU95&amp;"–"&amp;csv!CW94&amp;"–"&amp;csv!CY94)</f>
        <v>67–66–42–68–43–46–50–59–63–47–100––––––––––––––––––</v>
      </c>
      <c r="F100" s="195" t="s">
        <v>0</v>
      </c>
      <c r="T100" s="195" t="s">
        <v>0</v>
      </c>
    </row>
    <row r="101" spans="1:20" x14ac:dyDescent="0.25">
      <c r="A101" s="195" t="s">
        <v>0</v>
      </c>
      <c r="B101" s="218" t="str">
        <f>IF(csv!E96="","",csv!S96)</f>
        <v>M55</v>
      </c>
      <c r="C101" s="219" t="str">
        <f>IF(csv!E96="","",csv!AN96)</f>
        <v>M55</v>
      </c>
      <c r="D101" s="219" t="str">
        <f>IF(csv!E96="","",csv!AO96&amp;"–"&amp;csv!AP96&amp;"–"&amp;csv!AQ96)</f>
        <v>3.2–125–11</v>
      </c>
      <c r="E101" s="220" t="str">
        <f>IF(csv!AU96&amp;csv!AW96&amp;csv!AY96&amp;csv!BA96&amp;csv!BC96="","",csv!AU96&amp;"–"&amp;csv!AW96&amp;"–"&amp;csv!AY96&amp;"–"&amp;csv!BA96&amp;"–"&amp;csv!BC96&amp;"–"&amp;csv!BE96&amp;"–"&amp;csv!BG96&amp;"–"&amp;csv!BI96&amp;"–"&amp;csv!BK96&amp;"–"&amp;csv!BM96&amp;"–"&amp;csv!BO96&amp;"–"&amp;csv!BQ96&amp;"–"&amp;csv!BS96&amp;"–"&amp;csv!BU96&amp;"–"&amp;csv!BW96&amp;"–"&amp;csv!BY96&amp;"–"&amp;csv!CA96&amp;"–"&amp;csv!CC96&amp;"–"&amp;csv!CE96&amp;"–"&amp;csv!CG96&amp;"–"&amp;csv!CI96&amp;"–"&amp;csv!CK96&amp;"–"&amp;csv!CM96&amp;"–"&amp;csv!CO96&amp;"–"&amp;csv!CQ96&amp;"–"&amp;csv!CS96&amp;"–"&amp;csv!CU96&amp;"–"&amp;csv!CW95&amp;"–"&amp;csv!CY95)</f>
        <v>67–66–42–68–43–46–50–59–63–47–100––––––––––––––––––</v>
      </c>
      <c r="F101" s="195" t="s">
        <v>0</v>
      </c>
      <c r="T101" s="195" t="s">
        <v>0</v>
      </c>
    </row>
    <row r="102" spans="1:20" x14ac:dyDescent="0.25">
      <c r="A102" s="195" t="s">
        <v>0</v>
      </c>
      <c r="B102" s="218" t="str">
        <f>IF(csv!E97="","",csv!S97)</f>
        <v>M55</v>
      </c>
      <c r="C102" s="219" t="str">
        <f>IF(csv!E97="","",csv!AN97)</f>
        <v>M55</v>
      </c>
      <c r="D102" s="219" t="str">
        <f>IF(csv!E97="","",csv!AO97&amp;"–"&amp;csv!AP97&amp;"–"&amp;csv!AQ97)</f>
        <v>3.2–125–11</v>
      </c>
      <c r="E102" s="220" t="str">
        <f>IF(csv!AU97&amp;csv!AW97&amp;csv!AY97&amp;csv!BA97&amp;csv!BC97="","",csv!AU97&amp;"–"&amp;csv!AW97&amp;"–"&amp;csv!AY97&amp;"–"&amp;csv!BA97&amp;"–"&amp;csv!BC97&amp;"–"&amp;csv!BE97&amp;"–"&amp;csv!BG97&amp;"–"&amp;csv!BI97&amp;"–"&amp;csv!BK97&amp;"–"&amp;csv!BM97&amp;"–"&amp;csv!BO97&amp;"–"&amp;csv!BQ97&amp;"–"&amp;csv!BS97&amp;"–"&amp;csv!BU97&amp;"–"&amp;csv!BW97&amp;"–"&amp;csv!BY97&amp;"–"&amp;csv!CA97&amp;"–"&amp;csv!CC97&amp;"–"&amp;csv!CE97&amp;"–"&amp;csv!CG97&amp;"–"&amp;csv!CI97&amp;"–"&amp;csv!CK97&amp;"–"&amp;csv!CM97&amp;"–"&amp;csv!CO97&amp;"–"&amp;csv!CQ97&amp;"–"&amp;csv!CS97&amp;"–"&amp;csv!CU97&amp;"–"&amp;csv!CW96&amp;"–"&amp;csv!CY96)</f>
        <v>67–66–42–68–43–46–50–59–63–47–100––––––––––––––––––</v>
      </c>
      <c r="F102" s="195" t="s">
        <v>0</v>
      </c>
      <c r="T102" s="195" t="s">
        <v>0</v>
      </c>
    </row>
    <row r="103" spans="1:20" x14ac:dyDescent="0.25">
      <c r="A103" s="195" t="s">
        <v>0</v>
      </c>
      <c r="B103" s="218" t="str">
        <f>IF(csv!E98="","",csv!S98)</f>
        <v>M55</v>
      </c>
      <c r="C103" s="219" t="str">
        <f>IF(csv!E98="","",csv!AN98)</f>
        <v>M55</v>
      </c>
      <c r="D103" s="219" t="str">
        <f>IF(csv!E98="","",csv!AO98&amp;"–"&amp;csv!AP98&amp;"–"&amp;csv!AQ98)</f>
        <v>3.2–125–11</v>
      </c>
      <c r="E103" s="220" t="str">
        <f>IF(csv!AU98&amp;csv!AW98&amp;csv!AY98&amp;csv!BA98&amp;csv!BC98="","",csv!AU98&amp;"–"&amp;csv!AW98&amp;"–"&amp;csv!AY98&amp;"–"&amp;csv!BA98&amp;"–"&amp;csv!BC98&amp;"–"&amp;csv!BE98&amp;"–"&amp;csv!BG98&amp;"–"&amp;csv!BI98&amp;"–"&amp;csv!BK98&amp;"–"&amp;csv!BM98&amp;"–"&amp;csv!BO98&amp;"–"&amp;csv!BQ98&amp;"–"&amp;csv!BS98&amp;"–"&amp;csv!BU98&amp;"–"&amp;csv!BW98&amp;"–"&amp;csv!BY98&amp;"–"&amp;csv!CA98&amp;"–"&amp;csv!CC98&amp;"–"&amp;csv!CE98&amp;"–"&amp;csv!CG98&amp;"–"&amp;csv!CI98&amp;"–"&amp;csv!CK98&amp;"–"&amp;csv!CM98&amp;"–"&amp;csv!CO98&amp;"–"&amp;csv!CQ98&amp;"–"&amp;csv!CS98&amp;"–"&amp;csv!CU98&amp;"–"&amp;csv!CW97&amp;"–"&amp;csv!CY97)</f>
        <v>67–66–42–68–43–46–50–59–63–47–100––––––––––––––––––</v>
      </c>
      <c r="F103" s="195" t="s">
        <v>0</v>
      </c>
      <c r="T103" s="195" t="s">
        <v>0</v>
      </c>
    </row>
    <row r="104" spans="1:20" x14ac:dyDescent="0.25">
      <c r="A104" s="195" t="s">
        <v>0</v>
      </c>
      <c r="B104" s="218" t="str">
        <f>IF(csv!E99="","",csv!S99)</f>
        <v>M55</v>
      </c>
      <c r="C104" s="219" t="str">
        <f>IF(csv!E99="","",csv!AN99)</f>
        <v>M55</v>
      </c>
      <c r="D104" s="219" t="str">
        <f>IF(csv!E99="","",csv!AO99&amp;"–"&amp;csv!AP99&amp;"–"&amp;csv!AQ99)</f>
        <v>3.2–125–11</v>
      </c>
      <c r="E104" s="220" t="str">
        <f>IF(csv!AU99&amp;csv!AW99&amp;csv!AY99&amp;csv!BA99&amp;csv!BC99="","",csv!AU99&amp;"–"&amp;csv!AW99&amp;"–"&amp;csv!AY99&amp;"–"&amp;csv!BA99&amp;"–"&amp;csv!BC99&amp;"–"&amp;csv!BE99&amp;"–"&amp;csv!BG99&amp;"–"&amp;csv!BI99&amp;"–"&amp;csv!BK99&amp;"–"&amp;csv!BM99&amp;"–"&amp;csv!BO99&amp;"–"&amp;csv!BQ99&amp;"–"&amp;csv!BS99&amp;"–"&amp;csv!BU99&amp;"–"&amp;csv!BW99&amp;"–"&amp;csv!BY99&amp;"–"&amp;csv!CA99&amp;"–"&amp;csv!CC99&amp;"–"&amp;csv!CE99&amp;"–"&amp;csv!CG99&amp;"–"&amp;csv!CI99&amp;"–"&amp;csv!CK99&amp;"–"&amp;csv!CM99&amp;"–"&amp;csv!CO99&amp;"–"&amp;csv!CQ99&amp;"–"&amp;csv!CS99&amp;"–"&amp;csv!CU99&amp;"–"&amp;csv!CW98&amp;"–"&amp;csv!CY98)</f>
        <v>67–66–42–68–43–46–50–59–63–47–100––––––––––––––––––</v>
      </c>
      <c r="F104" s="195" t="s">
        <v>0</v>
      </c>
      <c r="T104" s="195" t="s">
        <v>0</v>
      </c>
    </row>
    <row r="105" spans="1:20" x14ac:dyDescent="0.25">
      <c r="A105" s="195" t="s">
        <v>0</v>
      </c>
      <c r="B105" s="218" t="str">
        <f>IF(csv!E100="","",csv!S100)</f>
        <v>M55</v>
      </c>
      <c r="C105" s="219" t="str">
        <f>IF(csv!E100="","",csv!AN100)</f>
        <v>M55</v>
      </c>
      <c r="D105" s="219" t="str">
        <f>IF(csv!E100="","",csv!AO100&amp;"–"&amp;csv!AP100&amp;"–"&amp;csv!AQ100)</f>
        <v>3.2–125–11</v>
      </c>
      <c r="E105" s="220" t="str">
        <f>IF(csv!AU100&amp;csv!AW100&amp;csv!AY100&amp;csv!BA100&amp;csv!BC100="","",csv!AU100&amp;"–"&amp;csv!AW100&amp;"–"&amp;csv!AY100&amp;"–"&amp;csv!BA100&amp;"–"&amp;csv!BC100&amp;"–"&amp;csv!BE100&amp;"–"&amp;csv!BG100&amp;"–"&amp;csv!BI100&amp;"–"&amp;csv!BK100&amp;"–"&amp;csv!BM100&amp;"–"&amp;csv!BO100&amp;"–"&amp;csv!BQ100&amp;"–"&amp;csv!BS100&amp;"–"&amp;csv!BU100&amp;"–"&amp;csv!BW100&amp;"–"&amp;csv!BY100&amp;"–"&amp;csv!CA100&amp;"–"&amp;csv!CC100&amp;"–"&amp;csv!CE100&amp;"–"&amp;csv!CG100&amp;"–"&amp;csv!CI100&amp;"–"&amp;csv!CK100&amp;"–"&amp;csv!CM100&amp;"–"&amp;csv!CO100&amp;"–"&amp;csv!CQ100&amp;"–"&amp;csv!CS100&amp;"–"&amp;csv!CU100&amp;"–"&amp;csv!CW99&amp;"–"&amp;csv!CY99)</f>
        <v>67–66–42–68–43–46–50–59–63–47–100––––––––––––––––––</v>
      </c>
      <c r="F105" s="195" t="s">
        <v>0</v>
      </c>
      <c r="T105" s="195" t="s">
        <v>0</v>
      </c>
    </row>
    <row r="106" spans="1:20" x14ac:dyDescent="0.25">
      <c r="A106" s="195" t="s">
        <v>0</v>
      </c>
      <c r="B106" s="218" t="str">
        <f>IF(csv!E101="","",csv!S101)</f>
        <v>M55</v>
      </c>
      <c r="C106" s="219" t="str">
        <f>IF(csv!E101="","",csv!AN101)</f>
        <v>M55</v>
      </c>
      <c r="D106" s="219" t="str">
        <f>IF(csv!E101="","",csv!AO101&amp;"–"&amp;csv!AP101&amp;"–"&amp;csv!AQ101)</f>
        <v>3.2–125–11</v>
      </c>
      <c r="E106" s="220" t="str">
        <f>IF(csv!AU101&amp;csv!AW101&amp;csv!AY101&amp;csv!BA101&amp;csv!BC101="","",csv!AU101&amp;"–"&amp;csv!AW101&amp;"–"&amp;csv!AY101&amp;"–"&amp;csv!BA101&amp;"–"&amp;csv!BC101&amp;"–"&amp;csv!BE101&amp;"–"&amp;csv!BG101&amp;"–"&amp;csv!BI101&amp;"–"&amp;csv!BK101&amp;"–"&amp;csv!BM101&amp;"–"&amp;csv!BO101&amp;"–"&amp;csv!BQ101&amp;"–"&amp;csv!BS101&amp;"–"&amp;csv!BU101&amp;"–"&amp;csv!BW101&amp;"–"&amp;csv!BY101&amp;"–"&amp;csv!CA101&amp;"–"&amp;csv!CC101&amp;"–"&amp;csv!CE101&amp;"–"&amp;csv!CG101&amp;"–"&amp;csv!CI101&amp;"–"&amp;csv!CK101&amp;"–"&amp;csv!CM101&amp;"–"&amp;csv!CO101&amp;"–"&amp;csv!CQ101&amp;"–"&amp;csv!CS101&amp;"–"&amp;csv!CU101&amp;"–"&amp;csv!CW100&amp;"–"&amp;csv!CY100)</f>
        <v>67–66–42–68–43–46–50–59–63–47–100––––––––––––––––––</v>
      </c>
      <c r="F106" s="195" t="s">
        <v>0</v>
      </c>
      <c r="T106" s="195" t="s">
        <v>0</v>
      </c>
    </row>
    <row r="107" spans="1:20" x14ac:dyDescent="0.25">
      <c r="A107" s="195" t="s">
        <v>0</v>
      </c>
      <c r="B107" s="218" t="str">
        <f>IF(csv!E102="","",csv!S102)</f>
        <v>M55</v>
      </c>
      <c r="C107" s="219" t="str">
        <f>IF(csv!E102="","",csv!AN102)</f>
        <v>M55</v>
      </c>
      <c r="D107" s="219" t="str">
        <f>IF(csv!E102="","",csv!AO102&amp;"–"&amp;csv!AP102&amp;"–"&amp;csv!AQ102)</f>
        <v>3.2–125–11</v>
      </c>
      <c r="E107" s="220" t="str">
        <f>IF(csv!AU102&amp;csv!AW102&amp;csv!AY102&amp;csv!BA102&amp;csv!BC102="","",csv!AU102&amp;"–"&amp;csv!AW102&amp;"–"&amp;csv!AY102&amp;"–"&amp;csv!BA102&amp;"–"&amp;csv!BC102&amp;"–"&amp;csv!BE102&amp;"–"&amp;csv!BG102&amp;"–"&amp;csv!BI102&amp;"–"&amp;csv!BK102&amp;"–"&amp;csv!BM102&amp;"–"&amp;csv!BO102&amp;"–"&amp;csv!BQ102&amp;"–"&amp;csv!BS102&amp;"–"&amp;csv!BU102&amp;"–"&amp;csv!BW102&amp;"–"&amp;csv!BY102&amp;"–"&amp;csv!CA102&amp;"–"&amp;csv!CC102&amp;"–"&amp;csv!CE102&amp;"–"&amp;csv!CG102&amp;"–"&amp;csv!CI102&amp;"–"&amp;csv!CK102&amp;"–"&amp;csv!CM102&amp;"–"&amp;csv!CO102&amp;"–"&amp;csv!CQ102&amp;"–"&amp;csv!CS102&amp;"–"&amp;csv!CU102&amp;"–"&amp;csv!CW101&amp;"–"&amp;csv!CY101)</f>
        <v>67–66–42–68–43–46–50–59–63–47–100––––––––––––––––––</v>
      </c>
      <c r="F107" s="195" t="s">
        <v>0</v>
      </c>
      <c r="T107" s="195" t="s">
        <v>0</v>
      </c>
    </row>
    <row r="108" spans="1:20" x14ac:dyDescent="0.25">
      <c r="A108" s="195" t="s">
        <v>0</v>
      </c>
      <c r="B108" s="218" t="str">
        <f>IF(csv!E103="","",csv!S103)</f>
        <v>M55</v>
      </c>
      <c r="C108" s="219" t="str">
        <f>IF(csv!E103="","",csv!AN103)</f>
        <v>M55</v>
      </c>
      <c r="D108" s="219" t="str">
        <f>IF(csv!E103="","",csv!AO103&amp;"–"&amp;csv!AP103&amp;"–"&amp;csv!AQ103)</f>
        <v>3.2–125–11</v>
      </c>
      <c r="E108" s="220" t="str">
        <f>IF(csv!AU103&amp;csv!AW103&amp;csv!AY103&amp;csv!BA103&amp;csv!BC103="","",csv!AU103&amp;"–"&amp;csv!AW103&amp;"–"&amp;csv!AY103&amp;"–"&amp;csv!BA103&amp;"–"&amp;csv!BC103&amp;"–"&amp;csv!BE103&amp;"–"&amp;csv!BG103&amp;"–"&amp;csv!BI103&amp;"–"&amp;csv!BK103&amp;"–"&amp;csv!BM103&amp;"–"&amp;csv!BO103&amp;"–"&amp;csv!BQ103&amp;"–"&amp;csv!BS103&amp;"–"&amp;csv!BU103&amp;"–"&amp;csv!BW103&amp;"–"&amp;csv!BY103&amp;"–"&amp;csv!CA103&amp;"–"&amp;csv!CC103&amp;"–"&amp;csv!CE103&amp;"–"&amp;csv!CG103&amp;"–"&amp;csv!CI103&amp;"–"&amp;csv!CK103&amp;"–"&amp;csv!CM103&amp;"–"&amp;csv!CO103&amp;"–"&amp;csv!CQ103&amp;"–"&amp;csv!CS103&amp;"–"&amp;csv!CU103&amp;"–"&amp;csv!CW102&amp;"–"&amp;csv!CY102)</f>
        <v>67–66–42–68–43–46–50–59–63–47–100––––––––––––––––––</v>
      </c>
      <c r="F108" s="195" t="s">
        <v>0</v>
      </c>
      <c r="T108" s="195" t="s">
        <v>0</v>
      </c>
    </row>
    <row r="109" spans="1:20" x14ac:dyDescent="0.25">
      <c r="A109" s="195" t="s">
        <v>0</v>
      </c>
      <c r="B109" s="218" t="str">
        <f>IF(csv!E104="","",csv!S104)</f>
        <v>M55</v>
      </c>
      <c r="C109" s="219" t="str">
        <f>IF(csv!E104="","",csv!AN104)</f>
        <v>M55</v>
      </c>
      <c r="D109" s="219" t="str">
        <f>IF(csv!E104="","",csv!AO104&amp;"–"&amp;csv!AP104&amp;"–"&amp;csv!AQ104)</f>
        <v>3.2–125–11</v>
      </c>
      <c r="E109" s="220" t="str">
        <f>IF(csv!AU104&amp;csv!AW104&amp;csv!AY104&amp;csv!BA104&amp;csv!BC104="","",csv!AU104&amp;"–"&amp;csv!AW104&amp;"–"&amp;csv!AY104&amp;"–"&amp;csv!BA104&amp;"–"&amp;csv!BC104&amp;"–"&amp;csv!BE104&amp;"–"&amp;csv!BG104&amp;"–"&amp;csv!BI104&amp;"–"&amp;csv!BK104&amp;"–"&amp;csv!BM104&amp;"–"&amp;csv!BO104&amp;"–"&amp;csv!BQ104&amp;"–"&amp;csv!BS104&amp;"–"&amp;csv!BU104&amp;"–"&amp;csv!BW104&amp;"–"&amp;csv!BY104&amp;"–"&amp;csv!CA104&amp;"–"&amp;csv!CC104&amp;"–"&amp;csv!CE104&amp;"–"&amp;csv!CG104&amp;"–"&amp;csv!CI104&amp;"–"&amp;csv!CK104&amp;"–"&amp;csv!CM104&amp;"–"&amp;csv!CO104&amp;"–"&amp;csv!CQ104&amp;"–"&amp;csv!CS104&amp;"–"&amp;csv!CU104&amp;"–"&amp;csv!CW103&amp;"–"&amp;csv!CY103)</f>
        <v/>
      </c>
      <c r="F109" s="195" t="s">
        <v>0</v>
      </c>
      <c r="T109" s="195" t="s">
        <v>0</v>
      </c>
    </row>
    <row r="110" spans="1:20" x14ac:dyDescent="0.25">
      <c r="A110" s="195" t="s">
        <v>0</v>
      </c>
      <c r="B110" s="218" t="str">
        <f>IF(csv!E105="","",csv!S105)</f>
        <v>M55</v>
      </c>
      <c r="C110" s="219" t="str">
        <f>IF(csv!E105="","",csv!AN105)</f>
        <v>M55</v>
      </c>
      <c r="D110" s="219" t="str">
        <f>IF(csv!E105="","",csv!AO105&amp;"–"&amp;csv!AP105&amp;"–"&amp;csv!AQ105)</f>
        <v>3.2–125–11</v>
      </c>
      <c r="E110" s="220" t="str">
        <f>IF(csv!AU105&amp;csv!AW105&amp;csv!AY105&amp;csv!BA105&amp;csv!BC105="","",csv!AU105&amp;"–"&amp;csv!AW105&amp;"–"&amp;csv!AY105&amp;"–"&amp;csv!BA105&amp;"–"&amp;csv!BC105&amp;"–"&amp;csv!BE105&amp;"–"&amp;csv!BG105&amp;"–"&amp;csv!BI105&amp;"–"&amp;csv!BK105&amp;"–"&amp;csv!BM105&amp;"–"&amp;csv!BO105&amp;"–"&amp;csv!BQ105&amp;"–"&amp;csv!BS105&amp;"–"&amp;csv!BU105&amp;"–"&amp;csv!BW105&amp;"–"&amp;csv!BY105&amp;"–"&amp;csv!CA105&amp;"–"&amp;csv!CC105&amp;"–"&amp;csv!CE105&amp;"–"&amp;csv!CG105&amp;"–"&amp;csv!CI105&amp;"–"&amp;csv!CK105&amp;"–"&amp;csv!CM105&amp;"–"&amp;csv!CO105&amp;"–"&amp;csv!CQ105&amp;"–"&amp;csv!CS105&amp;"–"&amp;csv!CU105&amp;"–"&amp;csv!CW104&amp;"–"&amp;csv!CY104)</f>
        <v/>
      </c>
      <c r="F110" s="195" t="s">
        <v>0</v>
      </c>
      <c r="T110" s="195" t="s">
        <v>0</v>
      </c>
    </row>
    <row r="111" spans="1:20" x14ac:dyDescent="0.25">
      <c r="A111" s="195" t="s">
        <v>0</v>
      </c>
      <c r="B111" s="218" t="str">
        <f>IF(csv!E106="","",csv!S106)</f>
        <v>M55</v>
      </c>
      <c r="C111" s="219" t="str">
        <f>IF(csv!E106="","",csv!AN106)</f>
        <v>M55</v>
      </c>
      <c r="D111" s="219" t="str">
        <f>IF(csv!E106="","",csv!AO106&amp;"–"&amp;csv!AP106&amp;"–"&amp;csv!AQ106)</f>
        <v>3.2–125–11</v>
      </c>
      <c r="E111" s="220" t="str">
        <f>IF(csv!AU106&amp;csv!AW106&amp;csv!AY106&amp;csv!BA106&amp;csv!BC106="","",csv!AU106&amp;"–"&amp;csv!AW106&amp;"–"&amp;csv!AY106&amp;"–"&amp;csv!BA106&amp;"–"&amp;csv!BC106&amp;"–"&amp;csv!BE106&amp;"–"&amp;csv!BG106&amp;"–"&amp;csv!BI106&amp;"–"&amp;csv!BK106&amp;"–"&amp;csv!BM106&amp;"–"&amp;csv!BO106&amp;"–"&amp;csv!BQ106&amp;"–"&amp;csv!BS106&amp;"–"&amp;csv!BU106&amp;"–"&amp;csv!BW106&amp;"–"&amp;csv!BY106&amp;"–"&amp;csv!CA106&amp;"–"&amp;csv!CC106&amp;"–"&amp;csv!CE106&amp;"–"&amp;csv!CG106&amp;"–"&amp;csv!CI106&amp;"–"&amp;csv!CK106&amp;"–"&amp;csv!CM106&amp;"–"&amp;csv!CO106&amp;"–"&amp;csv!CQ106&amp;"–"&amp;csv!CS106&amp;"–"&amp;csv!CU106&amp;"–"&amp;csv!CW105&amp;"–"&amp;csv!CY105)</f>
        <v/>
      </c>
      <c r="F111" s="195" t="s">
        <v>0</v>
      </c>
      <c r="T111" s="195" t="s">
        <v>0</v>
      </c>
    </row>
    <row r="112" spans="1:20" x14ac:dyDescent="0.25">
      <c r="A112" s="195" t="s">
        <v>0</v>
      </c>
      <c r="B112" s="218" t="str">
        <f>IF(csv!E107="","",csv!S107)</f>
        <v>M55</v>
      </c>
      <c r="C112" s="219" t="str">
        <f>IF(csv!E107="","",csv!AN107)</f>
        <v>M55</v>
      </c>
      <c r="D112" s="219" t="str">
        <f>IF(csv!E107="","",csv!AO107&amp;"–"&amp;csv!AP107&amp;"–"&amp;csv!AQ107)</f>
        <v>3.2–125–11</v>
      </c>
      <c r="E112" s="220" t="str">
        <f>IF(csv!AU107&amp;csv!AW107&amp;csv!AY107&amp;csv!BA107&amp;csv!BC107="","",csv!AU107&amp;"–"&amp;csv!AW107&amp;"–"&amp;csv!AY107&amp;"–"&amp;csv!BA107&amp;"–"&amp;csv!BC107&amp;"–"&amp;csv!BE107&amp;"–"&amp;csv!BG107&amp;"–"&amp;csv!BI107&amp;"–"&amp;csv!BK107&amp;"–"&amp;csv!BM107&amp;"–"&amp;csv!BO107&amp;"–"&amp;csv!BQ107&amp;"–"&amp;csv!BS107&amp;"–"&amp;csv!BU107&amp;"–"&amp;csv!BW107&amp;"–"&amp;csv!BY107&amp;"–"&amp;csv!CA107&amp;"–"&amp;csv!CC107&amp;"–"&amp;csv!CE107&amp;"–"&amp;csv!CG107&amp;"–"&amp;csv!CI107&amp;"–"&amp;csv!CK107&amp;"–"&amp;csv!CM107&amp;"–"&amp;csv!CO107&amp;"–"&amp;csv!CQ107&amp;"–"&amp;csv!CS107&amp;"–"&amp;csv!CU107&amp;"–"&amp;csv!CW106&amp;"–"&amp;csv!CY106)</f>
        <v>67–66–42–68–43–46–50–59–63––100––––––––––––––––––</v>
      </c>
      <c r="F112" s="195" t="s">
        <v>0</v>
      </c>
      <c r="T112" s="195" t="s">
        <v>0</v>
      </c>
    </row>
    <row r="113" spans="1:20" x14ac:dyDescent="0.25">
      <c r="A113" s="195" t="s">
        <v>0</v>
      </c>
      <c r="B113" s="218" t="str">
        <f>IF(csv!E108="","",csv!S108)</f>
        <v>M55</v>
      </c>
      <c r="C113" s="219" t="str">
        <f>IF(csv!E108="","",csv!AN108)</f>
        <v>M55</v>
      </c>
      <c r="D113" s="219" t="str">
        <f>IF(csv!E108="","",csv!AO108&amp;"–"&amp;csv!AP108&amp;"–"&amp;csv!AQ108)</f>
        <v>3.2–125–11</v>
      </c>
      <c r="E113" s="220" t="str">
        <f>IF(csv!AU108&amp;csv!AW108&amp;csv!AY108&amp;csv!BA108&amp;csv!BC108="","",csv!AU108&amp;"–"&amp;csv!AW108&amp;"–"&amp;csv!AY108&amp;"–"&amp;csv!BA108&amp;"–"&amp;csv!BC108&amp;"–"&amp;csv!BE108&amp;"–"&amp;csv!BG108&amp;"–"&amp;csv!BI108&amp;"–"&amp;csv!BK108&amp;"–"&amp;csv!BM108&amp;"–"&amp;csv!BO108&amp;"–"&amp;csv!BQ108&amp;"–"&amp;csv!BS108&amp;"–"&amp;csv!BU108&amp;"–"&amp;csv!BW108&amp;"–"&amp;csv!BY108&amp;"–"&amp;csv!CA108&amp;"–"&amp;csv!CC108&amp;"–"&amp;csv!CE108&amp;"–"&amp;csv!CG108&amp;"–"&amp;csv!CI108&amp;"–"&amp;csv!CK108&amp;"–"&amp;csv!CM108&amp;"–"&amp;csv!CO108&amp;"–"&amp;csv!CQ108&amp;"–"&amp;csv!CS108&amp;"–"&amp;csv!CU108&amp;"–"&amp;csv!CW107&amp;"–"&amp;csv!CY107)</f>
        <v/>
      </c>
      <c r="F113" s="195" t="s">
        <v>0</v>
      </c>
      <c r="T113" s="195" t="s">
        <v>0</v>
      </c>
    </row>
    <row r="114" spans="1:20" x14ac:dyDescent="0.25">
      <c r="A114" s="195" t="s">
        <v>0</v>
      </c>
      <c r="B114" s="218" t="str">
        <f>IF(csv!E109="","",csv!S109)</f>
        <v>M65</v>
      </c>
      <c r="C114" s="219" t="str">
        <f>IF(csv!E109="","",csv!AN109)</f>
        <v>M65</v>
      </c>
      <c r="D114" s="219" t="str">
        <f>IF(csv!E109="","",csv!AO109&amp;"–"&amp;csv!AP109&amp;"–"&amp;csv!AQ109)</f>
        <v>2.66–110–11</v>
      </c>
      <c r="E114" s="220" t="str">
        <f>IF(csv!AU109&amp;csv!AW109&amp;csv!AY109&amp;csv!BA109&amp;csv!BC109="","",csv!AU109&amp;"–"&amp;csv!AW109&amp;"–"&amp;csv!AY109&amp;"–"&amp;csv!BA109&amp;"–"&amp;csv!BC109&amp;"–"&amp;csv!BE109&amp;"–"&amp;csv!BG109&amp;"–"&amp;csv!BI109&amp;"–"&amp;csv!BK109&amp;"–"&amp;csv!BM109&amp;"–"&amp;csv!BO109&amp;"–"&amp;csv!BQ109&amp;"–"&amp;csv!BS109&amp;"–"&amp;csv!BU109&amp;"–"&amp;csv!BW109&amp;"–"&amp;csv!BY109&amp;"–"&amp;csv!CA109&amp;"–"&amp;csv!CC109&amp;"–"&amp;csv!CE109&amp;"–"&amp;csv!CG109&amp;"–"&amp;csv!CI109&amp;"–"&amp;csv!CK109&amp;"–"&amp;csv!CM109&amp;"–"&amp;csv!CO109&amp;"–"&amp;csv!CQ109&amp;"–"&amp;csv!CS109&amp;"–"&amp;csv!CU109&amp;"–"&amp;csv!CW108&amp;"–"&amp;csv!CY108)</f>
        <v>57–66–42–68–50–60–53–44–47–37–100––––––––––––––––––</v>
      </c>
      <c r="F114" s="195" t="s">
        <v>0</v>
      </c>
      <c r="T114" s="195" t="s">
        <v>0</v>
      </c>
    </row>
    <row r="115" spans="1:20" x14ac:dyDescent="0.25">
      <c r="A115" s="195" t="s">
        <v>0</v>
      </c>
      <c r="B115" s="218" t="str">
        <f>IF(csv!E110="","",csv!S110)</f>
        <v>M65</v>
      </c>
      <c r="C115" s="219" t="str">
        <f>IF(csv!E110="","",csv!AN110)</f>
        <v>M65</v>
      </c>
      <c r="D115" s="219" t="str">
        <f>IF(csv!E110="","",csv!AO110&amp;"–"&amp;csv!AP110&amp;"–"&amp;csv!AQ110)</f>
        <v>2.66–110–11</v>
      </c>
      <c r="E115" s="220" t="str">
        <f>IF(csv!AU110&amp;csv!AW110&amp;csv!AY110&amp;csv!BA110&amp;csv!BC110="","",csv!AU110&amp;"–"&amp;csv!AW110&amp;"–"&amp;csv!AY110&amp;"–"&amp;csv!BA110&amp;"–"&amp;csv!BC110&amp;"–"&amp;csv!BE110&amp;"–"&amp;csv!BG110&amp;"–"&amp;csv!BI110&amp;"–"&amp;csv!BK110&amp;"–"&amp;csv!BM110&amp;"–"&amp;csv!BO110&amp;"–"&amp;csv!BQ110&amp;"–"&amp;csv!BS110&amp;"–"&amp;csv!BU110&amp;"–"&amp;csv!BW110&amp;"–"&amp;csv!BY110&amp;"–"&amp;csv!CA110&amp;"–"&amp;csv!CC110&amp;"–"&amp;csv!CE110&amp;"–"&amp;csv!CG110&amp;"–"&amp;csv!CI110&amp;"–"&amp;csv!CK110&amp;"–"&amp;csv!CM110&amp;"–"&amp;csv!CO110&amp;"–"&amp;csv!CQ110&amp;"–"&amp;csv!CS110&amp;"–"&amp;csv!CU110&amp;"–"&amp;csv!CW109&amp;"–"&amp;csv!CY109)</f>
        <v>57–66–42–68–50–60–53–44–47–37–100––––––––––––––––––</v>
      </c>
      <c r="F115" s="195" t="s">
        <v>0</v>
      </c>
      <c r="T115" s="195" t="s">
        <v>0</v>
      </c>
    </row>
    <row r="116" spans="1:20" x14ac:dyDescent="0.25">
      <c r="A116" s="195" t="s">
        <v>0</v>
      </c>
      <c r="B116" s="218" t="str">
        <f>IF(csv!E111="","",csv!S111)</f>
        <v>M65</v>
      </c>
      <c r="C116" s="219" t="str">
        <f>IF(csv!E111="","",csv!AN111)</f>
        <v>M65</v>
      </c>
      <c r="D116" s="219" t="str">
        <f>IF(csv!E111="","",csv!AO111&amp;"–"&amp;csv!AP111&amp;"–"&amp;csv!AQ111)</f>
        <v>2.66–110–11</v>
      </c>
      <c r="E116" s="220" t="str">
        <f>IF(csv!AU111&amp;csv!AW111&amp;csv!AY111&amp;csv!BA111&amp;csv!BC111="","",csv!AU111&amp;"–"&amp;csv!AW111&amp;"–"&amp;csv!AY111&amp;"–"&amp;csv!BA111&amp;"–"&amp;csv!BC111&amp;"–"&amp;csv!BE111&amp;"–"&amp;csv!BG111&amp;"–"&amp;csv!BI111&amp;"–"&amp;csv!BK111&amp;"–"&amp;csv!BM111&amp;"–"&amp;csv!BO111&amp;"–"&amp;csv!BQ111&amp;"–"&amp;csv!BS111&amp;"–"&amp;csv!BU111&amp;"–"&amp;csv!BW111&amp;"–"&amp;csv!BY111&amp;"–"&amp;csv!CA111&amp;"–"&amp;csv!CC111&amp;"–"&amp;csv!CE111&amp;"–"&amp;csv!CG111&amp;"–"&amp;csv!CI111&amp;"–"&amp;csv!CK111&amp;"–"&amp;csv!CM111&amp;"–"&amp;csv!CO111&amp;"–"&amp;csv!CQ111&amp;"–"&amp;csv!CS111&amp;"–"&amp;csv!CU111&amp;"–"&amp;csv!CW110&amp;"–"&amp;csv!CY110)</f>
        <v/>
      </c>
      <c r="F116" s="195" t="s">
        <v>0</v>
      </c>
      <c r="T116" s="195" t="s">
        <v>0</v>
      </c>
    </row>
    <row r="117" spans="1:20" x14ac:dyDescent="0.25">
      <c r="A117" s="195" t="s">
        <v>0</v>
      </c>
      <c r="B117" s="218" t="str">
        <f>IF(csv!E112="","",csv!S112)</f>
        <v>M65</v>
      </c>
      <c r="C117" s="219" t="str">
        <f>IF(csv!E112="","",csv!AN112)</f>
        <v>M65</v>
      </c>
      <c r="D117" s="219" t="str">
        <f>IF(csv!E112="","",csv!AO112&amp;"–"&amp;csv!AP112&amp;"–"&amp;csv!AQ112)</f>
        <v>2.66–110–11</v>
      </c>
      <c r="E117" s="220" t="str">
        <f>IF(csv!AU112&amp;csv!AW112&amp;csv!AY112&amp;csv!BA112&amp;csv!BC112="","",csv!AU112&amp;"–"&amp;csv!AW112&amp;"–"&amp;csv!AY112&amp;"–"&amp;csv!BA112&amp;"–"&amp;csv!BC112&amp;"–"&amp;csv!BE112&amp;"–"&amp;csv!BG112&amp;"–"&amp;csv!BI112&amp;"–"&amp;csv!BK112&amp;"–"&amp;csv!BM112&amp;"–"&amp;csv!BO112&amp;"–"&amp;csv!BQ112&amp;"–"&amp;csv!BS112&amp;"–"&amp;csv!BU112&amp;"–"&amp;csv!BW112&amp;"–"&amp;csv!BY112&amp;"–"&amp;csv!CA112&amp;"–"&amp;csv!CC112&amp;"–"&amp;csv!CE112&amp;"–"&amp;csv!CG112&amp;"–"&amp;csv!CI112&amp;"–"&amp;csv!CK112&amp;"–"&amp;csv!CM112&amp;"–"&amp;csv!CO112&amp;"–"&amp;csv!CQ112&amp;"–"&amp;csv!CS112&amp;"–"&amp;csv!CU112&amp;"–"&amp;csv!CW111&amp;"–"&amp;csv!CY111)</f>
        <v/>
      </c>
      <c r="F117" s="195" t="s">
        <v>0</v>
      </c>
      <c r="T117" s="195" t="s">
        <v>0</v>
      </c>
    </row>
    <row r="118" spans="1:20" x14ac:dyDescent="0.25">
      <c r="A118" s="195" t="s">
        <v>0</v>
      </c>
      <c r="B118" s="218" t="str">
        <f>IF(csv!E113="","",csv!S113)</f>
        <v>M70</v>
      </c>
      <c r="C118" s="219" t="str">
        <f>IF(csv!E113="","",csv!AN113)</f>
        <v>M70</v>
      </c>
      <c r="D118" s="219" t="str">
        <f>IF(csv!E113="","",csv!AO113&amp;"–"&amp;csv!AP113&amp;"–"&amp;csv!AQ113)</f>
        <v>2.66–110–11</v>
      </c>
      <c r="E118" s="220" t="str">
        <f>IF(csv!AU113&amp;csv!AW113&amp;csv!AY113&amp;csv!BA113&amp;csv!BC113="","",csv!AU113&amp;"–"&amp;csv!AW113&amp;"–"&amp;csv!AY113&amp;"–"&amp;csv!BA113&amp;"–"&amp;csv!BC113&amp;"–"&amp;csv!BE113&amp;"–"&amp;csv!BG113&amp;"–"&amp;csv!BI113&amp;"–"&amp;csv!BK113&amp;"–"&amp;csv!BM113&amp;"–"&amp;csv!BO113&amp;"–"&amp;csv!BQ113&amp;"–"&amp;csv!BS113&amp;"–"&amp;csv!BU113&amp;"–"&amp;csv!BW113&amp;"–"&amp;csv!BY113&amp;"–"&amp;csv!CA113&amp;"–"&amp;csv!CC113&amp;"–"&amp;csv!CE113&amp;"–"&amp;csv!CG113&amp;"–"&amp;csv!CI113&amp;"–"&amp;csv!CK113&amp;"–"&amp;csv!CM113&amp;"–"&amp;csv!CO113&amp;"–"&amp;csv!CQ113&amp;"–"&amp;csv!CS113&amp;"–"&amp;csv!CU113&amp;"–"&amp;csv!CW112&amp;"–"&amp;csv!CY112)</f>
        <v>57–66–42–68–50–60–53–44–47–37–100––––––––––––––––––</v>
      </c>
      <c r="F118" s="195" t="s">
        <v>0</v>
      </c>
      <c r="T118" s="195" t="s">
        <v>0</v>
      </c>
    </row>
    <row r="119" spans="1:20" x14ac:dyDescent="0.25">
      <c r="A119" s="195" t="s">
        <v>0</v>
      </c>
      <c r="B119" s="218" t="str">
        <f>IF(csv!E114="","",csv!S114)</f>
        <v>M70</v>
      </c>
      <c r="C119" s="219" t="str">
        <f>IF(csv!E114="","",csv!AN114)</f>
        <v>M70</v>
      </c>
      <c r="D119" s="219" t="str">
        <f>IF(csv!E114="","",csv!AO114&amp;"–"&amp;csv!AP114&amp;"–"&amp;csv!AQ114)</f>
        <v>2.66–110–11</v>
      </c>
      <c r="E119" s="220" t="str">
        <f>IF(csv!AU114&amp;csv!AW114&amp;csv!AY114&amp;csv!BA114&amp;csv!BC114="","",csv!AU114&amp;"–"&amp;csv!AW114&amp;"–"&amp;csv!AY114&amp;"–"&amp;csv!BA114&amp;"–"&amp;csv!BC114&amp;"–"&amp;csv!BE114&amp;"–"&amp;csv!BG114&amp;"–"&amp;csv!BI114&amp;"–"&amp;csv!BK114&amp;"–"&amp;csv!BM114&amp;"–"&amp;csv!BO114&amp;"–"&amp;csv!BQ114&amp;"–"&amp;csv!BS114&amp;"–"&amp;csv!BU114&amp;"–"&amp;csv!BW114&amp;"–"&amp;csv!BY114&amp;"–"&amp;csv!CA114&amp;"–"&amp;csv!CC114&amp;"–"&amp;csv!CE114&amp;"–"&amp;csv!CG114&amp;"–"&amp;csv!CI114&amp;"–"&amp;csv!CK114&amp;"–"&amp;csv!CM114&amp;"–"&amp;csv!CO114&amp;"–"&amp;csv!CQ114&amp;"–"&amp;csv!CS114&amp;"–"&amp;csv!CU114&amp;"–"&amp;csv!CW113&amp;"–"&amp;csv!CY113)</f>
        <v>57–66–42–68–50–60–53–44–47–37–100––––––––––––––––––</v>
      </c>
      <c r="F119" s="195" t="s">
        <v>0</v>
      </c>
      <c r="T119" s="195" t="s">
        <v>0</v>
      </c>
    </row>
    <row r="120" spans="1:20" x14ac:dyDescent="0.25">
      <c r="A120" s="195" t="s">
        <v>0</v>
      </c>
      <c r="B120" s="218" t="str">
        <f>IF(csv!E115="","",csv!S115)</f>
        <v>M70</v>
      </c>
      <c r="C120" s="219" t="str">
        <f>IF(csv!E115="","",csv!AN115)</f>
        <v>M70</v>
      </c>
      <c r="D120" s="219" t="str">
        <f>IF(csv!E115="","",csv!AO115&amp;"–"&amp;csv!AP115&amp;"–"&amp;csv!AQ115)</f>
        <v>2.66–110–11</v>
      </c>
      <c r="E120" s="220" t="str">
        <f>IF(csv!AU115&amp;csv!AW115&amp;csv!AY115&amp;csv!BA115&amp;csv!BC115="","",csv!AU115&amp;"–"&amp;csv!AW115&amp;"–"&amp;csv!AY115&amp;"–"&amp;csv!BA115&amp;"–"&amp;csv!BC115&amp;"–"&amp;csv!BE115&amp;"–"&amp;csv!BG115&amp;"–"&amp;csv!BI115&amp;"–"&amp;csv!BK115&amp;"–"&amp;csv!BM115&amp;"–"&amp;csv!BO115&amp;"–"&amp;csv!BQ115&amp;"–"&amp;csv!BS115&amp;"–"&amp;csv!BU115&amp;"–"&amp;csv!BW115&amp;"–"&amp;csv!BY115&amp;"–"&amp;csv!CA115&amp;"–"&amp;csv!CC115&amp;"–"&amp;csv!CE115&amp;"–"&amp;csv!CG115&amp;"–"&amp;csv!CI115&amp;"–"&amp;csv!CK115&amp;"–"&amp;csv!CM115&amp;"–"&amp;csv!CO115&amp;"–"&amp;csv!CQ115&amp;"–"&amp;csv!CS115&amp;"–"&amp;csv!CU115&amp;"–"&amp;csv!CW114&amp;"–"&amp;csv!CY114)</f>
        <v/>
      </c>
      <c r="F120" s="195" t="s">
        <v>0</v>
      </c>
      <c r="T120" s="195" t="s">
        <v>0</v>
      </c>
    </row>
    <row r="121" spans="1:20" x14ac:dyDescent="0.25">
      <c r="A121" s="195" t="s">
        <v>0</v>
      </c>
      <c r="B121" s="218" t="str">
        <f>IF(csv!E116="","",csv!S116)</f>
        <v>M70</v>
      </c>
      <c r="C121" s="219" t="str">
        <f>IF(csv!E116="","",csv!AN116)</f>
        <v>M70</v>
      </c>
      <c r="D121" s="219" t="str">
        <f>IF(csv!E116="","",csv!AO116&amp;"–"&amp;csv!AP116&amp;"–"&amp;csv!AQ116)</f>
        <v>2.66–110–11</v>
      </c>
      <c r="E121" s="220" t="str">
        <f>IF(csv!AU116&amp;csv!AW116&amp;csv!AY116&amp;csv!BA116&amp;csv!BC116="","",csv!AU116&amp;"–"&amp;csv!AW116&amp;"–"&amp;csv!AY116&amp;"–"&amp;csv!BA116&amp;"–"&amp;csv!BC116&amp;"–"&amp;csv!BE116&amp;"–"&amp;csv!BG116&amp;"–"&amp;csv!BI116&amp;"–"&amp;csv!BK116&amp;"–"&amp;csv!BM116&amp;"–"&amp;csv!BO116&amp;"–"&amp;csv!BQ116&amp;"–"&amp;csv!BS116&amp;"–"&amp;csv!BU116&amp;"–"&amp;csv!BW116&amp;"–"&amp;csv!BY116&amp;"–"&amp;csv!CA116&amp;"–"&amp;csv!CC116&amp;"–"&amp;csv!CE116&amp;"–"&amp;csv!CG116&amp;"–"&amp;csv!CI116&amp;"–"&amp;csv!CK116&amp;"–"&amp;csv!CM116&amp;"–"&amp;csv!CO116&amp;"–"&amp;csv!CQ116&amp;"–"&amp;csv!CS116&amp;"–"&amp;csv!CU116&amp;"–"&amp;csv!CW115&amp;"–"&amp;csv!CY115)</f>
        <v/>
      </c>
      <c r="F121" s="195" t="s">
        <v>0</v>
      </c>
      <c r="T121" s="195" t="s">
        <v>0</v>
      </c>
    </row>
    <row r="122" spans="1:20" x14ac:dyDescent="0.25">
      <c r="A122" s="195" t="s">
        <v>0</v>
      </c>
      <c r="B122" s="218" t="str">
        <f>IF(csv!E117="","",csv!S117)</f>
        <v>OPEN</v>
      </c>
      <c r="C122" s="219" t="str">
        <f>IF(csv!E117="","",csv!AN117)</f>
        <v>OPEN</v>
      </c>
      <c r="D122" s="219" t="str">
        <f>IF(csv!E117="","",csv!AO117&amp;"–"&amp;csv!AP117&amp;"–"&amp;csv!AQ117)</f>
        <v>2.29–90–9</v>
      </c>
      <c r="E122" s="220" t="str">
        <f>IF(csv!AU117&amp;csv!AW117&amp;csv!AY117&amp;csv!BA117&amp;csv!BC117="","",csv!AU117&amp;"–"&amp;csv!AW117&amp;"–"&amp;csv!AY117&amp;"–"&amp;csv!BA117&amp;"–"&amp;csv!BC117&amp;"–"&amp;csv!BE117&amp;"–"&amp;csv!BG117&amp;"–"&amp;csv!BI117&amp;"–"&amp;csv!BK117&amp;"–"&amp;csv!BM117&amp;"–"&amp;csv!BO117&amp;"–"&amp;csv!BQ117&amp;"–"&amp;csv!BS117&amp;"–"&amp;csv!BU117&amp;"–"&amp;csv!BW117&amp;"–"&amp;csv!BY117&amp;"–"&amp;csv!CA117&amp;"–"&amp;csv!CC117&amp;"–"&amp;csv!CE117&amp;"–"&amp;csv!CG117&amp;"–"&amp;csv!CI117&amp;"–"&amp;csv!CK117&amp;"–"&amp;csv!CM117&amp;"–"&amp;csv!CO117&amp;"–"&amp;csv!CQ117&amp;"–"&amp;csv!CS117&amp;"–"&amp;csv!CU117&amp;"–"&amp;csv!CW116&amp;"–"&amp;csv!CY116)</f>
        <v>50–33–52–35–53–58–61–37–100––––––––––––––––––––</v>
      </c>
      <c r="F122" s="195" t="s">
        <v>0</v>
      </c>
      <c r="T122" s="195" t="s">
        <v>0</v>
      </c>
    </row>
    <row r="123" spans="1:20" x14ac:dyDescent="0.25">
      <c r="A123" s="195" t="s">
        <v>0</v>
      </c>
      <c r="B123" s="218" t="str">
        <f>IF(csv!E118="","",csv!S118)</f>
        <v>OPEN</v>
      </c>
      <c r="C123" s="219" t="str">
        <f>IF(csv!E118="","",csv!AN118)</f>
        <v>OPEN</v>
      </c>
      <c r="D123" s="219" t="str">
        <f>IF(csv!E118="","",csv!AO118&amp;"–"&amp;csv!AP118&amp;"–"&amp;csv!AQ118)</f>
        <v>2.29–90–9</v>
      </c>
      <c r="E123" s="220" t="str">
        <f>IF(csv!AU118&amp;csv!AW118&amp;csv!AY118&amp;csv!BA118&amp;csv!BC118="","",csv!AU118&amp;"–"&amp;csv!AW118&amp;"–"&amp;csv!AY118&amp;"–"&amp;csv!BA118&amp;"–"&amp;csv!BC118&amp;"–"&amp;csv!BE118&amp;"–"&amp;csv!BG118&amp;"–"&amp;csv!BI118&amp;"–"&amp;csv!BK118&amp;"–"&amp;csv!BM118&amp;"–"&amp;csv!BO118&amp;"–"&amp;csv!BQ118&amp;"–"&amp;csv!BS118&amp;"–"&amp;csv!BU118&amp;"–"&amp;csv!BW118&amp;"–"&amp;csv!BY118&amp;"–"&amp;csv!CA118&amp;"–"&amp;csv!CC118&amp;"–"&amp;csv!CE118&amp;"–"&amp;csv!CG118&amp;"–"&amp;csv!CI118&amp;"–"&amp;csv!CK118&amp;"–"&amp;csv!CM118&amp;"–"&amp;csv!CO118&amp;"–"&amp;csv!CQ118&amp;"–"&amp;csv!CS118&amp;"–"&amp;csv!CU118&amp;"–"&amp;csv!CW117&amp;"–"&amp;csv!CY117)</f>
        <v>50–33–52–35–53–58–61–37–100––––––––––––––––––––</v>
      </c>
      <c r="F123" s="195" t="s">
        <v>0</v>
      </c>
      <c r="T123" s="195" t="s">
        <v>0</v>
      </c>
    </row>
    <row r="124" spans="1:20" x14ac:dyDescent="0.25">
      <c r="A124" s="195" t="s">
        <v>0</v>
      </c>
      <c r="B124" s="218" t="str">
        <f>IF(csv!E119="","",csv!S119)</f>
        <v>OPEN</v>
      </c>
      <c r="C124" s="219" t="str">
        <f>IF(csv!E119="","",csv!AN119)</f>
        <v>OPEN</v>
      </c>
      <c r="D124" s="219" t="str">
        <f>IF(csv!E119="","",csv!AO119&amp;"–"&amp;csv!AP119&amp;"–"&amp;csv!AQ119)</f>
        <v>2.29–90–9</v>
      </c>
      <c r="E124" s="220" t="str">
        <f>IF(csv!AU119&amp;csv!AW119&amp;csv!AY119&amp;csv!BA119&amp;csv!BC119="","",csv!AU119&amp;"–"&amp;csv!AW119&amp;"–"&amp;csv!AY119&amp;"–"&amp;csv!BA119&amp;"–"&amp;csv!BC119&amp;"–"&amp;csv!BE119&amp;"–"&amp;csv!BG119&amp;"–"&amp;csv!BI119&amp;"–"&amp;csv!BK119&amp;"–"&amp;csv!BM119&amp;"–"&amp;csv!BO119&amp;"–"&amp;csv!BQ119&amp;"–"&amp;csv!BS119&amp;"–"&amp;csv!BU119&amp;"–"&amp;csv!BW119&amp;"–"&amp;csv!BY119&amp;"–"&amp;csv!CA119&amp;"–"&amp;csv!CC119&amp;"–"&amp;csv!CE119&amp;"–"&amp;csv!CG119&amp;"–"&amp;csv!CI119&amp;"–"&amp;csv!CK119&amp;"–"&amp;csv!CM119&amp;"–"&amp;csv!CO119&amp;"–"&amp;csv!CQ119&amp;"–"&amp;csv!CS119&amp;"–"&amp;csv!CU119&amp;"–"&amp;csv!CW118&amp;"–"&amp;csv!CY118)</f>
        <v>50–33–52–35–53–58–61–37–100––––––––––––––––––––</v>
      </c>
      <c r="F124" s="195" t="s">
        <v>0</v>
      </c>
      <c r="T124" s="195" t="s">
        <v>0</v>
      </c>
    </row>
    <row r="125" spans="1:20" x14ac:dyDescent="0.25">
      <c r="A125" s="195" t="s">
        <v>0</v>
      </c>
      <c r="B125" s="218" t="str">
        <f>IF(csv!E120="","",csv!S120)</f>
        <v>OPEN</v>
      </c>
      <c r="C125" s="219" t="str">
        <f>IF(csv!E120="","",csv!AN120)</f>
        <v>OPEN</v>
      </c>
      <c r="D125" s="219" t="str">
        <f>IF(csv!E120="","",csv!AO120&amp;"–"&amp;csv!AP120&amp;"–"&amp;csv!AQ120)</f>
        <v>2.29–90–9</v>
      </c>
      <c r="E125" s="220" t="str">
        <f>IF(csv!AU120&amp;csv!AW120&amp;csv!AY120&amp;csv!BA120&amp;csv!BC120="","",csv!AU120&amp;"–"&amp;csv!AW120&amp;"–"&amp;csv!AY120&amp;"–"&amp;csv!BA120&amp;"–"&amp;csv!BC120&amp;"–"&amp;csv!BE120&amp;"–"&amp;csv!BG120&amp;"–"&amp;csv!BI120&amp;"–"&amp;csv!BK120&amp;"–"&amp;csv!BM120&amp;"–"&amp;csv!BO120&amp;"–"&amp;csv!BQ120&amp;"–"&amp;csv!BS120&amp;"–"&amp;csv!BU120&amp;"–"&amp;csv!BW120&amp;"–"&amp;csv!BY120&amp;"–"&amp;csv!CA120&amp;"–"&amp;csv!CC120&amp;"–"&amp;csv!CE120&amp;"–"&amp;csv!CG120&amp;"–"&amp;csv!CI120&amp;"–"&amp;csv!CK120&amp;"–"&amp;csv!CM120&amp;"–"&amp;csv!CO120&amp;"–"&amp;csv!CQ120&amp;"–"&amp;csv!CS120&amp;"–"&amp;csv!CU120&amp;"–"&amp;csv!CW119&amp;"–"&amp;csv!CY119)</f>
        <v>50–33–52–35–53–58–61–37–100––––––––––––––––––––</v>
      </c>
      <c r="F125" s="195" t="s">
        <v>0</v>
      </c>
      <c r="T125" s="195" t="s">
        <v>0</v>
      </c>
    </row>
    <row r="126" spans="1:20" x14ac:dyDescent="0.25">
      <c r="A126" s="195" t="s">
        <v>0</v>
      </c>
      <c r="B126" s="218" t="str">
        <f>IF(csv!E121="","",csv!S121)</f>
        <v>OPEN</v>
      </c>
      <c r="C126" s="219" t="str">
        <f>IF(csv!E121="","",csv!AN121)</f>
        <v>OPEN</v>
      </c>
      <c r="D126" s="219" t="str">
        <f>IF(csv!E121="","",csv!AO121&amp;"–"&amp;csv!AP121&amp;"–"&amp;csv!AQ121)</f>
        <v>2.29–90–9</v>
      </c>
      <c r="E126" s="220" t="str">
        <f>IF(csv!AU121&amp;csv!AW121&amp;csv!AY121&amp;csv!BA121&amp;csv!BC121="","",csv!AU121&amp;"–"&amp;csv!AW121&amp;"–"&amp;csv!AY121&amp;"–"&amp;csv!BA121&amp;"–"&amp;csv!BC121&amp;"–"&amp;csv!BE121&amp;"–"&amp;csv!BG121&amp;"–"&amp;csv!BI121&amp;"–"&amp;csv!BK121&amp;"–"&amp;csv!BM121&amp;"–"&amp;csv!BO121&amp;"–"&amp;csv!BQ121&amp;"–"&amp;csv!BS121&amp;"–"&amp;csv!BU121&amp;"–"&amp;csv!BW121&amp;"–"&amp;csv!BY121&amp;"–"&amp;csv!CA121&amp;"–"&amp;csv!CC121&amp;"–"&amp;csv!CE121&amp;"–"&amp;csv!CG121&amp;"–"&amp;csv!CI121&amp;"–"&amp;csv!CK121&amp;"–"&amp;csv!CM121&amp;"–"&amp;csv!CO121&amp;"–"&amp;csv!CQ121&amp;"–"&amp;csv!CS121&amp;"–"&amp;csv!CU121&amp;"–"&amp;csv!CW120&amp;"–"&amp;csv!CY120)</f>
        <v>50–33–52–35–53–58–61–37–100––––––––––––––––––––</v>
      </c>
      <c r="F126" s="195" t="s">
        <v>0</v>
      </c>
      <c r="T126" s="195" t="s">
        <v>0</v>
      </c>
    </row>
    <row r="127" spans="1:20" x14ac:dyDescent="0.25">
      <c r="A127" s="195" t="s">
        <v>0</v>
      </c>
      <c r="B127" s="218" t="str">
        <f>IF(csv!E122="","",csv!S122)</f>
        <v>OPEN</v>
      </c>
      <c r="C127" s="219" t="str">
        <f>IF(csv!E122="","",csv!AN122)</f>
        <v>OPEN</v>
      </c>
      <c r="D127" s="219" t="str">
        <f>IF(csv!E122="","",csv!AO122&amp;"–"&amp;csv!AP122&amp;"–"&amp;csv!AQ122)</f>
        <v>2.29–90–9</v>
      </c>
      <c r="E127" s="220" t="str">
        <f>IF(csv!AU122&amp;csv!AW122&amp;csv!AY122&amp;csv!BA122&amp;csv!BC122="","",csv!AU122&amp;"–"&amp;csv!AW122&amp;"–"&amp;csv!AY122&amp;"–"&amp;csv!BA122&amp;"–"&amp;csv!BC122&amp;"–"&amp;csv!BE122&amp;"–"&amp;csv!BG122&amp;"–"&amp;csv!BI122&amp;"–"&amp;csv!BK122&amp;"–"&amp;csv!BM122&amp;"–"&amp;csv!BO122&amp;"–"&amp;csv!BQ122&amp;"–"&amp;csv!BS122&amp;"–"&amp;csv!BU122&amp;"–"&amp;csv!BW122&amp;"–"&amp;csv!BY122&amp;"–"&amp;csv!CA122&amp;"–"&amp;csv!CC122&amp;"–"&amp;csv!CE122&amp;"–"&amp;csv!CG122&amp;"–"&amp;csv!CI122&amp;"–"&amp;csv!CK122&amp;"–"&amp;csv!CM122&amp;"–"&amp;csv!CO122&amp;"–"&amp;csv!CQ122&amp;"–"&amp;csv!CS122&amp;"–"&amp;csv!CU122&amp;"–"&amp;csv!CW121&amp;"–"&amp;csv!CY121)</f>
        <v>50–33–52–35–53–58–61–37–100––––––––––––––––––––</v>
      </c>
      <c r="F127" s="195" t="s">
        <v>0</v>
      </c>
      <c r="T127" s="195" t="s">
        <v>0</v>
      </c>
    </row>
    <row r="128" spans="1:20" x14ac:dyDescent="0.25">
      <c r="A128" s="195" t="s">
        <v>0</v>
      </c>
      <c r="B128" s="218" t="str">
        <f>IF(csv!E123="","",csv!S123)</f>
        <v>OPEN</v>
      </c>
      <c r="C128" s="219" t="str">
        <f>IF(csv!E123="","",csv!AN123)</f>
        <v>OPEN</v>
      </c>
      <c r="D128" s="219" t="str">
        <f>IF(csv!E123="","",csv!AO123&amp;"–"&amp;csv!AP123&amp;"–"&amp;csv!AQ123)</f>
        <v>2.29–90–9</v>
      </c>
      <c r="E128" s="220" t="str">
        <f>IF(csv!AU123&amp;csv!AW123&amp;csv!AY123&amp;csv!BA123&amp;csv!BC123="","",csv!AU123&amp;"–"&amp;csv!AW123&amp;"–"&amp;csv!AY123&amp;"–"&amp;csv!BA123&amp;"–"&amp;csv!BC123&amp;"–"&amp;csv!BE123&amp;"–"&amp;csv!BG123&amp;"–"&amp;csv!BI123&amp;"–"&amp;csv!BK123&amp;"–"&amp;csv!BM123&amp;"–"&amp;csv!BO123&amp;"–"&amp;csv!BQ123&amp;"–"&amp;csv!BS123&amp;"–"&amp;csv!BU123&amp;"–"&amp;csv!BW123&amp;"–"&amp;csv!BY123&amp;"–"&amp;csv!CA123&amp;"–"&amp;csv!CC123&amp;"–"&amp;csv!CE123&amp;"–"&amp;csv!CG123&amp;"–"&amp;csv!CI123&amp;"–"&amp;csv!CK123&amp;"–"&amp;csv!CM123&amp;"–"&amp;csv!CO123&amp;"–"&amp;csv!CQ123&amp;"–"&amp;csv!CS123&amp;"–"&amp;csv!CU123&amp;"–"&amp;csv!CW122&amp;"–"&amp;csv!CY122)</f>
        <v>50–33–52–35–53–58–61–37–100––––––––––––––––––––</v>
      </c>
      <c r="F128" s="195" t="s">
        <v>0</v>
      </c>
      <c r="T128" s="195" t="s">
        <v>0</v>
      </c>
    </row>
    <row r="129" spans="1:20" x14ac:dyDescent="0.25">
      <c r="A129" s="195" t="s">
        <v>0</v>
      </c>
      <c r="B129" s="218" t="str">
        <f>IF(csv!E124="","",csv!S124)</f>
        <v>OPEN</v>
      </c>
      <c r="C129" s="219" t="str">
        <f>IF(csv!E124="","",csv!AN124)</f>
        <v>OPEN</v>
      </c>
      <c r="D129" s="219" t="str">
        <f>IF(csv!E124="","",csv!AO124&amp;"–"&amp;csv!AP124&amp;"–"&amp;csv!AQ124)</f>
        <v>2.29–90–9</v>
      </c>
      <c r="E129" s="220" t="str">
        <f>IF(csv!AU124&amp;csv!AW124&amp;csv!AY124&amp;csv!BA124&amp;csv!BC124="","",csv!AU124&amp;"–"&amp;csv!AW124&amp;"–"&amp;csv!AY124&amp;"–"&amp;csv!BA124&amp;"–"&amp;csv!BC124&amp;"–"&amp;csv!BE124&amp;"–"&amp;csv!BG124&amp;"–"&amp;csv!BI124&amp;"–"&amp;csv!BK124&amp;"–"&amp;csv!BM124&amp;"–"&amp;csv!BO124&amp;"–"&amp;csv!BQ124&amp;"–"&amp;csv!BS124&amp;"–"&amp;csv!BU124&amp;"–"&amp;csv!BW124&amp;"–"&amp;csv!BY124&amp;"–"&amp;csv!CA124&amp;"–"&amp;csv!CC124&amp;"–"&amp;csv!CE124&amp;"–"&amp;csv!CG124&amp;"–"&amp;csv!CI124&amp;"–"&amp;csv!CK124&amp;"–"&amp;csv!CM124&amp;"–"&amp;csv!CO124&amp;"–"&amp;csv!CQ124&amp;"–"&amp;csv!CS124&amp;"–"&amp;csv!CU124&amp;"–"&amp;csv!CW123&amp;"–"&amp;csv!CY123)</f>
        <v>50–33–52–35–53–58–61–37–100––––––––––––––––––––</v>
      </c>
      <c r="F129" s="195" t="s">
        <v>0</v>
      </c>
      <c r="T129" s="195" t="s">
        <v>0</v>
      </c>
    </row>
    <row r="130" spans="1:20" x14ac:dyDescent="0.25">
      <c r="A130" s="195" t="s">
        <v>0</v>
      </c>
      <c r="B130" s="218" t="str">
        <f>IF(csv!E125="","",csv!S125)</f>
        <v>OPEN</v>
      </c>
      <c r="C130" s="219" t="str">
        <f>IF(csv!E125="","",csv!AN125)</f>
        <v>OPEN</v>
      </c>
      <c r="D130" s="219" t="str">
        <f>IF(csv!E125="","",csv!AO125&amp;"–"&amp;csv!AP125&amp;"–"&amp;csv!AQ125)</f>
        <v>2.29–90–9</v>
      </c>
      <c r="E130" s="220" t="str">
        <f>IF(csv!AU125&amp;csv!AW125&amp;csv!AY125&amp;csv!BA125&amp;csv!BC125="","",csv!AU125&amp;"–"&amp;csv!AW125&amp;"–"&amp;csv!AY125&amp;"–"&amp;csv!BA125&amp;"–"&amp;csv!BC125&amp;"–"&amp;csv!BE125&amp;"–"&amp;csv!BG125&amp;"–"&amp;csv!BI125&amp;"–"&amp;csv!BK125&amp;"–"&amp;csv!BM125&amp;"–"&amp;csv!BO125&amp;"–"&amp;csv!BQ125&amp;"–"&amp;csv!BS125&amp;"–"&amp;csv!BU125&amp;"–"&amp;csv!BW125&amp;"–"&amp;csv!BY125&amp;"–"&amp;csv!CA125&amp;"–"&amp;csv!CC125&amp;"–"&amp;csv!CE125&amp;"–"&amp;csv!CG125&amp;"–"&amp;csv!CI125&amp;"–"&amp;csv!CK125&amp;"–"&amp;csv!CM125&amp;"–"&amp;csv!CO125&amp;"–"&amp;csv!CQ125&amp;"–"&amp;csv!CS125&amp;"–"&amp;csv!CU125&amp;"–"&amp;csv!CW124&amp;"–"&amp;csv!CY124)</f>
        <v>50–33–52–35–53–58–61–37–100––––––––––––––––––––</v>
      </c>
      <c r="F130" s="195" t="s">
        <v>0</v>
      </c>
      <c r="T130" s="195" t="s">
        <v>0</v>
      </c>
    </row>
    <row r="131" spans="1:20" x14ac:dyDescent="0.25">
      <c r="A131" s="195" t="s">
        <v>0</v>
      </c>
      <c r="B131" s="218" t="str">
        <f>IF(csv!E126="","",csv!S126)</f>
        <v>OPEN</v>
      </c>
      <c r="C131" s="219" t="str">
        <f>IF(csv!E126="","",csv!AN126)</f>
        <v>OPEN</v>
      </c>
      <c r="D131" s="219" t="str">
        <f>IF(csv!E126="","",csv!AO126&amp;"–"&amp;csv!AP126&amp;"–"&amp;csv!AQ126)</f>
        <v>2.29–90–9</v>
      </c>
      <c r="E131" s="220" t="str">
        <f>IF(csv!AU126&amp;csv!AW126&amp;csv!AY126&amp;csv!BA126&amp;csv!BC126="","",csv!AU126&amp;"–"&amp;csv!AW126&amp;"–"&amp;csv!AY126&amp;"–"&amp;csv!BA126&amp;"–"&amp;csv!BC126&amp;"–"&amp;csv!BE126&amp;"–"&amp;csv!BG126&amp;"–"&amp;csv!BI126&amp;"–"&amp;csv!BK126&amp;"–"&amp;csv!BM126&amp;"–"&amp;csv!BO126&amp;"–"&amp;csv!BQ126&amp;"–"&amp;csv!BS126&amp;"–"&amp;csv!BU126&amp;"–"&amp;csv!BW126&amp;"–"&amp;csv!BY126&amp;"–"&amp;csv!CA126&amp;"–"&amp;csv!CC126&amp;"–"&amp;csv!CE126&amp;"–"&amp;csv!CG126&amp;"–"&amp;csv!CI126&amp;"–"&amp;csv!CK126&amp;"–"&amp;csv!CM126&amp;"–"&amp;csv!CO126&amp;"–"&amp;csv!CQ126&amp;"–"&amp;csv!CS126&amp;"–"&amp;csv!CU126&amp;"–"&amp;csv!CW125&amp;"–"&amp;csv!CY125)</f>
        <v>50–33–52–35–53–58–61–37–100––––––––––––––––––––</v>
      </c>
      <c r="F131" s="195" t="s">
        <v>0</v>
      </c>
      <c r="T131" s="195" t="s">
        <v>0</v>
      </c>
    </row>
    <row r="132" spans="1:20" x14ac:dyDescent="0.25">
      <c r="A132" s="195" t="s">
        <v>0</v>
      </c>
      <c r="B132" s="218" t="str">
        <f>IF(csv!E127="","",csv!S127)</f>
        <v>OPEN</v>
      </c>
      <c r="C132" s="219" t="str">
        <f>IF(csv!E127="","",csv!AN127)</f>
        <v>OPEN</v>
      </c>
      <c r="D132" s="219" t="str">
        <f>IF(csv!E127="","",csv!AO127&amp;"–"&amp;csv!AP127&amp;"–"&amp;csv!AQ127)</f>
        <v>2.29–90–9</v>
      </c>
      <c r="E132" s="220" t="str">
        <f>IF(csv!AU127&amp;csv!AW127&amp;csv!AY127&amp;csv!BA127&amp;csv!BC127="","",csv!AU127&amp;"–"&amp;csv!AW127&amp;"–"&amp;csv!AY127&amp;"–"&amp;csv!BA127&amp;"–"&amp;csv!BC127&amp;"–"&amp;csv!BE127&amp;"–"&amp;csv!BG127&amp;"–"&amp;csv!BI127&amp;"–"&amp;csv!BK127&amp;"–"&amp;csv!BM127&amp;"–"&amp;csv!BO127&amp;"–"&amp;csv!BQ127&amp;"–"&amp;csv!BS127&amp;"–"&amp;csv!BU127&amp;"–"&amp;csv!BW127&amp;"–"&amp;csv!BY127&amp;"–"&amp;csv!CA127&amp;"–"&amp;csv!CC127&amp;"–"&amp;csv!CE127&amp;"–"&amp;csv!CG127&amp;"–"&amp;csv!CI127&amp;"–"&amp;csv!CK127&amp;"–"&amp;csv!CM127&amp;"–"&amp;csv!CO127&amp;"–"&amp;csv!CQ127&amp;"–"&amp;csv!CS127&amp;"–"&amp;csv!CU127&amp;"–"&amp;csv!CW126&amp;"–"&amp;csv!CY126)</f>
        <v>50–33–52–35–53–58–61–37–100––––––––––––––––––––</v>
      </c>
      <c r="F132" s="195" t="s">
        <v>0</v>
      </c>
      <c r="T132" s="195" t="s">
        <v>0</v>
      </c>
    </row>
    <row r="133" spans="1:20" x14ac:dyDescent="0.25">
      <c r="A133" s="195" t="s">
        <v>0</v>
      </c>
      <c r="B133" s="218" t="str">
        <f>IF(csv!E128="","",csv!S128)</f>
        <v>OPEN</v>
      </c>
      <c r="C133" s="219" t="str">
        <f>IF(csv!E128="","",csv!AN128)</f>
        <v>OPEN</v>
      </c>
      <c r="D133" s="219" t="str">
        <f>IF(csv!E128="","",csv!AO128&amp;"–"&amp;csv!AP128&amp;"–"&amp;csv!AQ128)</f>
        <v>2.29–90–9</v>
      </c>
      <c r="E133" s="220" t="str">
        <f>IF(csv!AU128&amp;csv!AW128&amp;csv!AY128&amp;csv!BA128&amp;csv!BC128="","",csv!AU128&amp;"–"&amp;csv!AW128&amp;"–"&amp;csv!AY128&amp;"–"&amp;csv!BA128&amp;"–"&amp;csv!BC128&amp;"–"&amp;csv!BE128&amp;"–"&amp;csv!BG128&amp;"–"&amp;csv!BI128&amp;"–"&amp;csv!BK128&amp;"–"&amp;csv!BM128&amp;"–"&amp;csv!BO128&amp;"–"&amp;csv!BQ128&amp;"–"&amp;csv!BS128&amp;"–"&amp;csv!BU128&amp;"–"&amp;csv!BW128&amp;"–"&amp;csv!BY128&amp;"–"&amp;csv!CA128&amp;"–"&amp;csv!CC128&amp;"–"&amp;csv!CE128&amp;"–"&amp;csv!CG128&amp;"–"&amp;csv!CI128&amp;"–"&amp;csv!CK128&amp;"–"&amp;csv!CM128&amp;"–"&amp;csv!CO128&amp;"–"&amp;csv!CQ128&amp;"–"&amp;csv!CS128&amp;"–"&amp;csv!CU128&amp;"–"&amp;csv!CW127&amp;"–"&amp;csv!CY127)</f>
        <v>50–33–52–35–53–58–61–37–100––––––––––––––––––––</v>
      </c>
      <c r="F133" s="195" t="s">
        <v>0</v>
      </c>
      <c r="T133" s="195" t="s">
        <v>0</v>
      </c>
    </row>
    <row r="134" spans="1:20" x14ac:dyDescent="0.25">
      <c r="A134" s="195" t="s">
        <v>0</v>
      </c>
      <c r="B134" s="218" t="str">
        <f>IF(csv!E129="","",csv!S129)</f>
        <v>OPEN</v>
      </c>
      <c r="C134" s="219" t="str">
        <f>IF(csv!E129="","",csv!AN129)</f>
        <v>OPEN</v>
      </c>
      <c r="D134" s="219" t="str">
        <f>IF(csv!E129="","",csv!AO129&amp;"–"&amp;csv!AP129&amp;"–"&amp;csv!AQ129)</f>
        <v>2.29–90–9</v>
      </c>
      <c r="E134" s="220" t="str">
        <f>IF(csv!AU129&amp;csv!AW129&amp;csv!AY129&amp;csv!BA129&amp;csv!BC129="","",csv!AU129&amp;"–"&amp;csv!AW129&amp;"–"&amp;csv!AY129&amp;"–"&amp;csv!BA129&amp;"–"&amp;csv!BC129&amp;"–"&amp;csv!BE129&amp;"–"&amp;csv!BG129&amp;"–"&amp;csv!BI129&amp;"–"&amp;csv!BK129&amp;"–"&amp;csv!BM129&amp;"–"&amp;csv!BO129&amp;"–"&amp;csv!BQ129&amp;"–"&amp;csv!BS129&amp;"–"&amp;csv!BU129&amp;"–"&amp;csv!BW129&amp;"–"&amp;csv!BY129&amp;"–"&amp;csv!CA129&amp;"–"&amp;csv!CC129&amp;"–"&amp;csv!CE129&amp;"–"&amp;csv!CG129&amp;"–"&amp;csv!CI129&amp;"–"&amp;csv!CK129&amp;"–"&amp;csv!CM129&amp;"–"&amp;csv!CO129&amp;"–"&amp;csv!CQ129&amp;"–"&amp;csv!CS129&amp;"–"&amp;csv!CU129&amp;"–"&amp;csv!CW128&amp;"–"&amp;csv!CY128)</f>
        <v>50–33–52–35–53–58–61–37–100––––––––––––––––––––</v>
      </c>
      <c r="F134" s="195" t="s">
        <v>0</v>
      </c>
      <c r="T134" s="195" t="s">
        <v>0</v>
      </c>
    </row>
    <row r="135" spans="1:20" x14ac:dyDescent="0.25">
      <c r="A135" s="195" t="s">
        <v>0</v>
      </c>
      <c r="B135" s="218" t="str">
        <f>IF(csv!E130="","",csv!S130)</f>
        <v>OPEN</v>
      </c>
      <c r="C135" s="219" t="str">
        <f>IF(csv!E130="","",csv!AN130)</f>
        <v>OPEN</v>
      </c>
      <c r="D135" s="219" t="str">
        <f>IF(csv!E130="","",csv!AO130&amp;"–"&amp;csv!AP130&amp;"–"&amp;csv!AQ130)</f>
        <v>2.29–90–9</v>
      </c>
      <c r="E135" s="220" t="str">
        <f>IF(csv!AU130&amp;csv!AW130&amp;csv!AY130&amp;csv!BA130&amp;csv!BC130="","",csv!AU130&amp;"–"&amp;csv!AW130&amp;"–"&amp;csv!AY130&amp;"–"&amp;csv!BA130&amp;"–"&amp;csv!BC130&amp;"–"&amp;csv!BE130&amp;"–"&amp;csv!BG130&amp;"–"&amp;csv!BI130&amp;"–"&amp;csv!BK130&amp;"–"&amp;csv!BM130&amp;"–"&amp;csv!BO130&amp;"–"&amp;csv!BQ130&amp;"–"&amp;csv!BS130&amp;"–"&amp;csv!BU130&amp;"–"&amp;csv!BW130&amp;"–"&amp;csv!BY130&amp;"–"&amp;csv!CA130&amp;"–"&amp;csv!CC130&amp;"–"&amp;csv!CE130&amp;"–"&amp;csv!CG130&amp;"–"&amp;csv!CI130&amp;"–"&amp;csv!CK130&amp;"–"&amp;csv!CM130&amp;"–"&amp;csv!CO130&amp;"–"&amp;csv!CQ130&amp;"–"&amp;csv!CS130&amp;"–"&amp;csv!CU130&amp;"–"&amp;csv!CW129&amp;"–"&amp;csv!CY129)</f>
        <v>50–33–52–35–53–58–61–37–100––––––––––––––––––––</v>
      </c>
      <c r="F135" s="195" t="s">
        <v>0</v>
      </c>
      <c r="T135" s="195" t="s">
        <v>0</v>
      </c>
    </row>
    <row r="136" spans="1:20" x14ac:dyDescent="0.25">
      <c r="A136" s="195" t="s">
        <v>0</v>
      </c>
      <c r="B136" s="218" t="str">
        <f>IF(csv!E131="","",csv!S131)</f>
        <v>OPEN</v>
      </c>
      <c r="C136" s="219" t="str">
        <f>IF(csv!E131="","",csv!AN131)</f>
        <v>OPEN</v>
      </c>
      <c r="D136" s="219" t="str">
        <f>IF(csv!E131="","",csv!AO131&amp;"–"&amp;csv!AP131&amp;"–"&amp;csv!AQ131)</f>
        <v>2.29–90–9</v>
      </c>
      <c r="E136" s="220" t="str">
        <f>IF(csv!AU131&amp;csv!AW131&amp;csv!AY131&amp;csv!BA131&amp;csv!BC131="","",csv!AU131&amp;"–"&amp;csv!AW131&amp;"–"&amp;csv!AY131&amp;"–"&amp;csv!BA131&amp;"–"&amp;csv!BC131&amp;"–"&amp;csv!BE131&amp;"–"&amp;csv!BG131&amp;"–"&amp;csv!BI131&amp;"–"&amp;csv!BK131&amp;"–"&amp;csv!BM131&amp;"–"&amp;csv!BO131&amp;"–"&amp;csv!BQ131&amp;"–"&amp;csv!BS131&amp;"–"&amp;csv!BU131&amp;"–"&amp;csv!BW131&amp;"–"&amp;csv!BY131&amp;"–"&amp;csv!CA131&amp;"–"&amp;csv!CC131&amp;"–"&amp;csv!CE131&amp;"–"&amp;csv!CG131&amp;"–"&amp;csv!CI131&amp;"–"&amp;csv!CK131&amp;"–"&amp;csv!CM131&amp;"–"&amp;csv!CO131&amp;"–"&amp;csv!CQ131&amp;"–"&amp;csv!CS131&amp;"–"&amp;csv!CU131&amp;"–"&amp;csv!CW130&amp;"–"&amp;csv!CY130)</f>
        <v>50–33–52–35–53–58–61–37–100––––––––––––––––––––</v>
      </c>
      <c r="F136" s="195" t="s">
        <v>0</v>
      </c>
      <c r="T136" s="195" t="s">
        <v>0</v>
      </c>
    </row>
    <row r="137" spans="1:20" x14ac:dyDescent="0.25">
      <c r="A137" s="195" t="s">
        <v>0</v>
      </c>
      <c r="B137" s="218" t="str">
        <f>IF(csv!E132="","",csv!S132)</f>
        <v>OPEN</v>
      </c>
      <c r="C137" s="219" t="str">
        <f>IF(csv!E132="","",csv!AN132)</f>
        <v>OPEN</v>
      </c>
      <c r="D137" s="219" t="str">
        <f>IF(csv!E132="","",csv!AO132&amp;"–"&amp;csv!AP132&amp;"–"&amp;csv!AQ132)</f>
        <v>2.29–90–9</v>
      </c>
      <c r="E137" s="220" t="str">
        <f>IF(csv!AU132&amp;csv!AW132&amp;csv!AY132&amp;csv!BA132&amp;csv!BC132="","",csv!AU132&amp;"–"&amp;csv!AW132&amp;"–"&amp;csv!AY132&amp;"–"&amp;csv!BA132&amp;"–"&amp;csv!BC132&amp;"–"&amp;csv!BE132&amp;"–"&amp;csv!BG132&amp;"–"&amp;csv!BI132&amp;"–"&amp;csv!BK132&amp;"–"&amp;csv!BM132&amp;"–"&amp;csv!BO132&amp;"–"&amp;csv!BQ132&amp;"–"&amp;csv!BS132&amp;"–"&amp;csv!BU132&amp;"–"&amp;csv!BW132&amp;"–"&amp;csv!BY132&amp;"–"&amp;csv!CA132&amp;"–"&amp;csv!CC132&amp;"–"&amp;csv!CE132&amp;"–"&amp;csv!CG132&amp;"–"&amp;csv!CI132&amp;"–"&amp;csv!CK132&amp;"–"&amp;csv!CM132&amp;"–"&amp;csv!CO132&amp;"–"&amp;csv!CQ132&amp;"–"&amp;csv!CS132&amp;"–"&amp;csv!CU132&amp;"–"&amp;csv!CW131&amp;"–"&amp;csv!CY131)</f>
        <v>50–33–52–35–53–58–61–37–100––––––––––––––––––––</v>
      </c>
      <c r="F137" s="195" t="s">
        <v>0</v>
      </c>
      <c r="T137" s="195" t="s">
        <v>0</v>
      </c>
    </row>
    <row r="138" spans="1:20" x14ac:dyDescent="0.25">
      <c r="A138" s="195" t="s">
        <v>0</v>
      </c>
      <c r="B138" s="218" t="str">
        <f>IF(csv!E133="","",csv!S133)</f>
        <v>OPEN</v>
      </c>
      <c r="C138" s="219" t="str">
        <f>IF(csv!E133="","",csv!AN133)</f>
        <v>OPEN</v>
      </c>
      <c r="D138" s="219" t="str">
        <f>IF(csv!E133="","",csv!AO133&amp;"–"&amp;csv!AP133&amp;"–"&amp;csv!AQ133)</f>
        <v>2.29–90–9</v>
      </c>
      <c r="E138" s="220" t="str">
        <f>IF(csv!AU133&amp;csv!AW133&amp;csv!AY133&amp;csv!BA133&amp;csv!BC133="","",csv!AU133&amp;"–"&amp;csv!AW133&amp;"–"&amp;csv!AY133&amp;"–"&amp;csv!BA133&amp;"–"&amp;csv!BC133&amp;"–"&amp;csv!BE133&amp;"–"&amp;csv!BG133&amp;"–"&amp;csv!BI133&amp;"–"&amp;csv!BK133&amp;"–"&amp;csv!BM133&amp;"–"&amp;csv!BO133&amp;"–"&amp;csv!BQ133&amp;"–"&amp;csv!BS133&amp;"–"&amp;csv!BU133&amp;"–"&amp;csv!BW133&amp;"–"&amp;csv!BY133&amp;"–"&amp;csv!CA133&amp;"–"&amp;csv!CC133&amp;"–"&amp;csv!CE133&amp;"–"&amp;csv!CG133&amp;"–"&amp;csv!CI133&amp;"–"&amp;csv!CK133&amp;"–"&amp;csv!CM133&amp;"–"&amp;csv!CO133&amp;"–"&amp;csv!CQ133&amp;"–"&amp;csv!CS133&amp;"–"&amp;csv!CU133&amp;"–"&amp;csv!CW132&amp;"–"&amp;csv!CY132)</f>
        <v>50–33–52–35–53–58–61–37–100––––––––––––––––––––</v>
      </c>
      <c r="F138" s="195" t="s">
        <v>0</v>
      </c>
      <c r="T138" s="195" t="s">
        <v>0</v>
      </c>
    </row>
    <row r="139" spans="1:20" x14ac:dyDescent="0.25">
      <c r="A139" s="195" t="s">
        <v>0</v>
      </c>
      <c r="B139" s="218" t="str">
        <f>IF(csv!E134="","",csv!S134)</f>
        <v>OPEN</v>
      </c>
      <c r="C139" s="219" t="str">
        <f>IF(csv!E134="","",csv!AN134)</f>
        <v>OPEN</v>
      </c>
      <c r="D139" s="219" t="str">
        <f>IF(csv!E134="","",csv!AO134&amp;"–"&amp;csv!AP134&amp;"–"&amp;csv!AQ134)</f>
        <v>2.29–90–9</v>
      </c>
      <c r="E139" s="220" t="str">
        <f>IF(csv!AU134&amp;csv!AW134&amp;csv!AY134&amp;csv!BA134&amp;csv!BC134="","",csv!AU134&amp;"–"&amp;csv!AW134&amp;"–"&amp;csv!AY134&amp;"–"&amp;csv!BA134&amp;"–"&amp;csv!BC134&amp;"–"&amp;csv!BE134&amp;"–"&amp;csv!BG134&amp;"–"&amp;csv!BI134&amp;"–"&amp;csv!BK134&amp;"–"&amp;csv!BM134&amp;"–"&amp;csv!BO134&amp;"–"&amp;csv!BQ134&amp;"–"&amp;csv!BS134&amp;"–"&amp;csv!BU134&amp;"–"&amp;csv!BW134&amp;"–"&amp;csv!BY134&amp;"–"&amp;csv!CA134&amp;"–"&amp;csv!CC134&amp;"–"&amp;csv!CE134&amp;"–"&amp;csv!CG134&amp;"–"&amp;csv!CI134&amp;"–"&amp;csv!CK134&amp;"–"&amp;csv!CM134&amp;"–"&amp;csv!CO134&amp;"–"&amp;csv!CQ134&amp;"–"&amp;csv!CS134&amp;"–"&amp;csv!CU134&amp;"–"&amp;csv!CW133&amp;"–"&amp;csv!CY133)</f>
        <v>50–33–52–35–53–58–61–37–100––––––––––––––––––––</v>
      </c>
      <c r="F139" s="195" t="s">
        <v>0</v>
      </c>
      <c r="T139" s="195" t="s">
        <v>0</v>
      </c>
    </row>
    <row r="140" spans="1:20" x14ac:dyDescent="0.25">
      <c r="A140" s="195" t="s">
        <v>0</v>
      </c>
      <c r="B140" s="218" t="str">
        <f>IF(csv!E135="","",csv!S135)</f>
        <v>OPEN</v>
      </c>
      <c r="C140" s="219" t="str">
        <f>IF(csv!E135="","",csv!AN135)</f>
        <v>OPEN</v>
      </c>
      <c r="D140" s="219" t="str">
        <f>IF(csv!E135="","",csv!AO135&amp;"–"&amp;csv!AP135&amp;"–"&amp;csv!AQ135)</f>
        <v>2.29–90–9</v>
      </c>
      <c r="E140" s="220" t="str">
        <f>IF(csv!AU135&amp;csv!AW135&amp;csv!AY135&amp;csv!BA135&amp;csv!BC135="","",csv!AU135&amp;"–"&amp;csv!AW135&amp;"–"&amp;csv!AY135&amp;"–"&amp;csv!BA135&amp;"–"&amp;csv!BC135&amp;"–"&amp;csv!BE135&amp;"–"&amp;csv!BG135&amp;"–"&amp;csv!BI135&amp;"–"&amp;csv!BK135&amp;"–"&amp;csv!BM135&amp;"–"&amp;csv!BO135&amp;"–"&amp;csv!BQ135&amp;"–"&amp;csv!BS135&amp;"–"&amp;csv!BU135&amp;"–"&amp;csv!BW135&amp;"–"&amp;csv!BY135&amp;"–"&amp;csv!CA135&amp;"–"&amp;csv!CC135&amp;"–"&amp;csv!CE135&amp;"–"&amp;csv!CG135&amp;"–"&amp;csv!CI135&amp;"–"&amp;csv!CK135&amp;"–"&amp;csv!CM135&amp;"–"&amp;csv!CO135&amp;"–"&amp;csv!CQ135&amp;"–"&amp;csv!CS135&amp;"–"&amp;csv!CU135&amp;"–"&amp;csv!CW134&amp;"–"&amp;csv!CY134)</f>
        <v>50–33–52–35–53–58–61–37–100––––––––––––––––––––</v>
      </c>
      <c r="F140" s="195" t="s">
        <v>0</v>
      </c>
      <c r="T140" s="195" t="s">
        <v>0</v>
      </c>
    </row>
    <row r="141" spans="1:20" x14ac:dyDescent="0.25">
      <c r="A141" s="195" t="s">
        <v>0</v>
      </c>
      <c r="B141" s="218" t="str">
        <f>IF(csv!E136="","",csv!S136)</f>
        <v>OPEN</v>
      </c>
      <c r="C141" s="219" t="str">
        <f>IF(csv!E136="","",csv!AN136)</f>
        <v>OPEN</v>
      </c>
      <c r="D141" s="219" t="str">
        <f>IF(csv!E136="","",csv!AO136&amp;"–"&amp;csv!AP136&amp;"–"&amp;csv!AQ136)</f>
        <v>2.29–90–9</v>
      </c>
      <c r="E141" s="220" t="str">
        <f>IF(csv!AU136&amp;csv!AW136&amp;csv!AY136&amp;csv!BA136&amp;csv!BC136="","",csv!AU136&amp;"–"&amp;csv!AW136&amp;"–"&amp;csv!AY136&amp;"–"&amp;csv!BA136&amp;"–"&amp;csv!BC136&amp;"–"&amp;csv!BE136&amp;"–"&amp;csv!BG136&amp;"–"&amp;csv!BI136&amp;"–"&amp;csv!BK136&amp;"–"&amp;csv!BM136&amp;"–"&amp;csv!BO136&amp;"–"&amp;csv!BQ136&amp;"–"&amp;csv!BS136&amp;"–"&amp;csv!BU136&amp;"–"&amp;csv!BW136&amp;"–"&amp;csv!BY136&amp;"–"&amp;csv!CA136&amp;"–"&amp;csv!CC136&amp;"–"&amp;csv!CE136&amp;"–"&amp;csv!CG136&amp;"–"&amp;csv!CI136&amp;"–"&amp;csv!CK136&amp;"–"&amp;csv!CM136&amp;"–"&amp;csv!CO136&amp;"–"&amp;csv!CQ136&amp;"–"&amp;csv!CS136&amp;"–"&amp;csv!CU136&amp;"–"&amp;csv!CW135&amp;"–"&amp;csv!CY135)</f>
        <v/>
      </c>
      <c r="F141" s="195" t="s">
        <v>0</v>
      </c>
      <c r="T141" s="195" t="s">
        <v>0</v>
      </c>
    </row>
    <row r="142" spans="1:20" x14ac:dyDescent="0.25">
      <c r="A142" s="195" t="s">
        <v>0</v>
      </c>
      <c r="B142" s="218" t="str">
        <f>IF(csv!E137="","",csv!S137)</f>
        <v>OPEN</v>
      </c>
      <c r="C142" s="219" t="str">
        <f>IF(csv!E137="","",csv!AN137)</f>
        <v>OPEN</v>
      </c>
      <c r="D142" s="219" t="str">
        <f>IF(csv!E137="","",csv!AO137&amp;"–"&amp;csv!AP137&amp;"–"&amp;csv!AQ137)</f>
        <v>2.29–90–9</v>
      </c>
      <c r="E142" s="220" t="str">
        <f>IF(csv!AU137&amp;csv!AW137&amp;csv!AY137&amp;csv!BA137&amp;csv!BC137="","",csv!AU137&amp;"–"&amp;csv!AW137&amp;"–"&amp;csv!AY137&amp;"–"&amp;csv!BA137&amp;"–"&amp;csv!BC137&amp;"–"&amp;csv!BE137&amp;"–"&amp;csv!BG137&amp;"–"&amp;csv!BI137&amp;"–"&amp;csv!BK137&amp;"–"&amp;csv!BM137&amp;"–"&amp;csv!BO137&amp;"–"&amp;csv!BQ137&amp;"–"&amp;csv!BS137&amp;"–"&amp;csv!BU137&amp;"–"&amp;csv!BW137&amp;"–"&amp;csv!BY137&amp;"–"&amp;csv!CA137&amp;"–"&amp;csv!CC137&amp;"–"&amp;csv!CE137&amp;"–"&amp;csv!CG137&amp;"–"&amp;csv!CI137&amp;"–"&amp;csv!CK137&amp;"–"&amp;csv!CM137&amp;"–"&amp;csv!CO137&amp;"–"&amp;csv!CQ137&amp;"–"&amp;csv!CS137&amp;"–"&amp;csv!CU137&amp;"–"&amp;csv!CW136&amp;"–"&amp;csv!CY136)</f>
        <v/>
      </c>
      <c r="F142" s="195" t="s">
        <v>0</v>
      </c>
      <c r="T142" s="195" t="s">
        <v>0</v>
      </c>
    </row>
    <row r="143" spans="1:20" x14ac:dyDescent="0.25">
      <c r="A143" s="195" t="s">
        <v>0</v>
      </c>
      <c r="B143" s="218" t="str">
        <f>IF(csv!E138="","",csv!S138)</f>
        <v>OPEN</v>
      </c>
      <c r="C143" s="219" t="str">
        <f>IF(csv!E138="","",csv!AN138)</f>
        <v>OPEN</v>
      </c>
      <c r="D143" s="219" t="str">
        <f>IF(csv!E138="","",csv!AO138&amp;"–"&amp;csv!AP138&amp;"–"&amp;csv!AQ138)</f>
        <v>2.29–90–9</v>
      </c>
      <c r="E143" s="220" t="str">
        <f>IF(csv!AU138&amp;csv!AW138&amp;csv!AY138&amp;csv!BA138&amp;csv!BC138="","",csv!AU138&amp;"–"&amp;csv!AW138&amp;"–"&amp;csv!AY138&amp;"–"&amp;csv!BA138&amp;"–"&amp;csv!BC138&amp;"–"&amp;csv!BE138&amp;"–"&amp;csv!BG138&amp;"–"&amp;csv!BI138&amp;"–"&amp;csv!BK138&amp;"–"&amp;csv!BM138&amp;"–"&amp;csv!BO138&amp;"–"&amp;csv!BQ138&amp;"–"&amp;csv!BS138&amp;"–"&amp;csv!BU138&amp;"–"&amp;csv!BW138&amp;"–"&amp;csv!BY138&amp;"–"&amp;csv!CA138&amp;"–"&amp;csv!CC138&amp;"–"&amp;csv!CE138&amp;"–"&amp;csv!CG138&amp;"–"&amp;csv!CI138&amp;"–"&amp;csv!CK138&amp;"–"&amp;csv!CM138&amp;"–"&amp;csv!CO138&amp;"–"&amp;csv!CQ138&amp;"–"&amp;csv!CS138&amp;"–"&amp;csv!CU138&amp;"–"&amp;csv!CW137&amp;"–"&amp;csv!CY137)</f>
        <v/>
      </c>
      <c r="F143" s="195" t="s">
        <v>0</v>
      </c>
      <c r="T143" s="195" t="s">
        <v>0</v>
      </c>
    </row>
    <row r="144" spans="1:20" x14ac:dyDescent="0.25">
      <c r="A144" s="195" t="s">
        <v>0</v>
      </c>
      <c r="B144" s="218" t="str">
        <f>IF(csv!E139="","",csv!S139)</f>
        <v>OPEN</v>
      </c>
      <c r="C144" s="219" t="str">
        <f>IF(csv!E139="","",csv!AN139)</f>
        <v>OPEN</v>
      </c>
      <c r="D144" s="219" t="str">
        <f>IF(csv!E139="","",csv!AO139&amp;"–"&amp;csv!AP139&amp;"–"&amp;csv!AQ139)</f>
        <v>2.29–90–9</v>
      </c>
      <c r="E144" s="220" t="str">
        <f>IF(csv!AU139&amp;csv!AW139&amp;csv!AY139&amp;csv!BA139&amp;csv!BC139="","",csv!AU139&amp;"–"&amp;csv!AW139&amp;"–"&amp;csv!AY139&amp;"–"&amp;csv!BA139&amp;"–"&amp;csv!BC139&amp;"–"&amp;csv!BE139&amp;"–"&amp;csv!BG139&amp;"–"&amp;csv!BI139&amp;"–"&amp;csv!BK139&amp;"–"&amp;csv!BM139&amp;"–"&amp;csv!BO139&amp;"–"&amp;csv!BQ139&amp;"–"&amp;csv!BS139&amp;"–"&amp;csv!BU139&amp;"–"&amp;csv!BW139&amp;"–"&amp;csv!BY139&amp;"–"&amp;csv!CA139&amp;"–"&amp;csv!CC139&amp;"–"&amp;csv!CE139&amp;"–"&amp;csv!CG139&amp;"–"&amp;csv!CI139&amp;"–"&amp;csv!CK139&amp;"–"&amp;csv!CM139&amp;"–"&amp;csv!CO139&amp;"–"&amp;csv!CQ139&amp;"–"&amp;csv!CS139&amp;"–"&amp;csv!CU139&amp;"–"&amp;csv!CW138&amp;"–"&amp;csv!CY138)</f>
        <v/>
      </c>
      <c r="F144" s="195" t="s">
        <v>0</v>
      </c>
      <c r="T144" s="195" t="s">
        <v>0</v>
      </c>
    </row>
    <row r="145" spans="1:20" x14ac:dyDescent="0.25">
      <c r="A145" s="195" t="s">
        <v>0</v>
      </c>
      <c r="B145" s="218" t="str">
        <f>IF(csv!E140="","",csv!S140)</f>
        <v>Ž12</v>
      </c>
      <c r="C145" s="219" t="str">
        <f>IF(csv!E140="","",csv!AN140)</f>
        <v>Ž12</v>
      </c>
      <c r="D145" s="219" t="str">
        <f>IF(csv!E140="","",csv!AO140&amp;"–"&amp;csv!AP140&amp;"–"&amp;csv!AQ140)</f>
        <v>1.98–75–8</v>
      </c>
      <c r="E145" s="220" t="str">
        <f>IF(csv!AU140&amp;csv!AW140&amp;csv!AY140&amp;csv!BA140&amp;csv!BC140="","",csv!AU140&amp;"–"&amp;csv!AW140&amp;"–"&amp;csv!AY140&amp;"–"&amp;csv!BA140&amp;"–"&amp;csv!BC140&amp;"–"&amp;csv!BE140&amp;"–"&amp;csv!BG140&amp;"–"&amp;csv!BI140&amp;"–"&amp;csv!BK140&amp;"–"&amp;csv!BM140&amp;"–"&amp;csv!BO140&amp;"–"&amp;csv!BQ140&amp;"–"&amp;csv!BS140&amp;"–"&amp;csv!BU140&amp;"–"&amp;csv!BW140&amp;"–"&amp;csv!BY140&amp;"–"&amp;csv!CA140&amp;"–"&amp;csv!CC140&amp;"–"&amp;csv!CE140&amp;"–"&amp;csv!CG140&amp;"–"&amp;csv!CI140&amp;"–"&amp;csv!CK140&amp;"–"&amp;csv!CM140&amp;"–"&amp;csv!CO140&amp;"–"&amp;csv!CQ140&amp;"–"&amp;csv!CS140&amp;"–"&amp;csv!CU140&amp;"–"&amp;csv!CW139&amp;"–"&amp;csv!CY139)</f>
        <v>31–33–34–35–32–36–56–100–––––––––––––––––––––</v>
      </c>
      <c r="F145" s="195" t="s">
        <v>0</v>
      </c>
      <c r="T145" s="195" t="s">
        <v>0</v>
      </c>
    </row>
    <row r="146" spans="1:20" x14ac:dyDescent="0.25">
      <c r="A146" s="195" t="s">
        <v>0</v>
      </c>
      <c r="B146" s="218" t="str">
        <f>IF(csv!E141="","",csv!S141)</f>
        <v>Ž12</v>
      </c>
      <c r="C146" s="219" t="str">
        <f>IF(csv!E141="","",csv!AN141)</f>
        <v>Ž12</v>
      </c>
      <c r="D146" s="219" t="str">
        <f>IF(csv!E141="","",csv!AO141&amp;"–"&amp;csv!AP141&amp;"–"&amp;csv!AQ141)</f>
        <v>1.98–75–8</v>
      </c>
      <c r="E146" s="220" t="str">
        <f>IF(csv!AU141&amp;csv!AW141&amp;csv!AY141&amp;csv!BA141&amp;csv!BC141="","",csv!AU141&amp;"–"&amp;csv!AW141&amp;"–"&amp;csv!AY141&amp;"–"&amp;csv!BA141&amp;"–"&amp;csv!BC141&amp;"–"&amp;csv!BE141&amp;"–"&amp;csv!BG141&amp;"–"&amp;csv!BI141&amp;"–"&amp;csv!BK141&amp;"–"&amp;csv!BM141&amp;"–"&amp;csv!BO141&amp;"–"&amp;csv!BQ141&amp;"–"&amp;csv!BS141&amp;"–"&amp;csv!BU141&amp;"–"&amp;csv!BW141&amp;"–"&amp;csv!BY141&amp;"–"&amp;csv!CA141&amp;"–"&amp;csv!CC141&amp;"–"&amp;csv!CE141&amp;"–"&amp;csv!CG141&amp;"–"&amp;csv!CI141&amp;"–"&amp;csv!CK141&amp;"–"&amp;csv!CM141&amp;"–"&amp;csv!CO141&amp;"–"&amp;csv!CQ141&amp;"–"&amp;csv!CS141&amp;"–"&amp;csv!CU141&amp;"–"&amp;csv!CW140&amp;"–"&amp;csv!CY140)</f>
        <v>31–33–34–35–32–36–56–100–––––––––––––––––––––</v>
      </c>
      <c r="F146" s="195" t="s">
        <v>0</v>
      </c>
      <c r="T146" s="195" t="s">
        <v>0</v>
      </c>
    </row>
    <row r="147" spans="1:20" x14ac:dyDescent="0.25">
      <c r="A147" s="195" t="s">
        <v>0</v>
      </c>
      <c r="B147" s="218" t="str">
        <f>IF(csv!E142="","",csv!S142)</f>
        <v>Ž12</v>
      </c>
      <c r="C147" s="219" t="str">
        <f>IF(csv!E142="","",csv!AN142)</f>
        <v>Ž12</v>
      </c>
      <c r="D147" s="219" t="str">
        <f>IF(csv!E142="","",csv!AO142&amp;"–"&amp;csv!AP142&amp;"–"&amp;csv!AQ142)</f>
        <v>1.98–75–8</v>
      </c>
      <c r="E147" s="220" t="str">
        <f>IF(csv!AU142&amp;csv!AW142&amp;csv!AY142&amp;csv!BA142&amp;csv!BC142="","",csv!AU142&amp;"–"&amp;csv!AW142&amp;"–"&amp;csv!AY142&amp;"–"&amp;csv!BA142&amp;"–"&amp;csv!BC142&amp;"–"&amp;csv!BE142&amp;"–"&amp;csv!BG142&amp;"–"&amp;csv!BI142&amp;"–"&amp;csv!BK142&amp;"–"&amp;csv!BM142&amp;"–"&amp;csv!BO142&amp;"–"&amp;csv!BQ142&amp;"–"&amp;csv!BS142&amp;"–"&amp;csv!BU142&amp;"–"&amp;csv!BW142&amp;"–"&amp;csv!BY142&amp;"–"&amp;csv!CA142&amp;"–"&amp;csv!CC142&amp;"–"&amp;csv!CE142&amp;"–"&amp;csv!CG142&amp;"–"&amp;csv!CI142&amp;"–"&amp;csv!CK142&amp;"–"&amp;csv!CM142&amp;"–"&amp;csv!CO142&amp;"–"&amp;csv!CQ142&amp;"–"&amp;csv!CS142&amp;"–"&amp;csv!CU142&amp;"–"&amp;csv!CW141&amp;"–"&amp;csv!CY141)</f>
        <v/>
      </c>
      <c r="F147" s="195" t="s">
        <v>0</v>
      </c>
      <c r="T147" s="195" t="s">
        <v>0</v>
      </c>
    </row>
    <row r="148" spans="1:20" x14ac:dyDescent="0.25">
      <c r="A148" s="195" t="s">
        <v>0</v>
      </c>
      <c r="B148" s="218" t="str">
        <f>IF(csv!E143="","",csv!S143)</f>
        <v>Ž12</v>
      </c>
      <c r="C148" s="219" t="str">
        <f>IF(csv!E143="","",csv!AN143)</f>
        <v>Ž12</v>
      </c>
      <c r="D148" s="219" t="str">
        <f>IF(csv!E143="","",csv!AO143&amp;"–"&amp;csv!AP143&amp;"–"&amp;csv!AQ143)</f>
        <v>1.98–75–8</v>
      </c>
      <c r="E148" s="220" t="str">
        <f>IF(csv!AU143&amp;csv!AW143&amp;csv!AY143&amp;csv!BA143&amp;csv!BC143="","",csv!AU143&amp;"–"&amp;csv!AW143&amp;"–"&amp;csv!AY143&amp;"–"&amp;csv!BA143&amp;"–"&amp;csv!BC143&amp;"–"&amp;csv!BE143&amp;"–"&amp;csv!BG143&amp;"–"&amp;csv!BI143&amp;"–"&amp;csv!BK143&amp;"–"&amp;csv!BM143&amp;"–"&amp;csv!BO143&amp;"–"&amp;csv!BQ143&amp;"–"&amp;csv!BS143&amp;"–"&amp;csv!BU143&amp;"–"&amp;csv!BW143&amp;"–"&amp;csv!BY143&amp;"–"&amp;csv!CA143&amp;"–"&amp;csv!CC143&amp;"–"&amp;csv!CE143&amp;"–"&amp;csv!CG143&amp;"–"&amp;csv!CI143&amp;"–"&amp;csv!CK143&amp;"–"&amp;csv!CM143&amp;"–"&amp;csv!CO143&amp;"–"&amp;csv!CQ143&amp;"–"&amp;csv!CS143&amp;"–"&amp;csv!CU143&amp;"–"&amp;csv!CW142&amp;"–"&amp;csv!CY142)</f>
        <v/>
      </c>
      <c r="F148" s="195" t="s">
        <v>0</v>
      </c>
      <c r="T148" s="195" t="s">
        <v>0</v>
      </c>
    </row>
    <row r="149" spans="1:20" x14ac:dyDescent="0.25">
      <c r="A149" s="195" t="s">
        <v>0</v>
      </c>
      <c r="B149" s="218" t="str">
        <f>IF(csv!E144="","",csv!S144)</f>
        <v>Ž14</v>
      </c>
      <c r="C149" s="219" t="str">
        <f>IF(csv!E144="","",csv!AN144)</f>
        <v>Ž14</v>
      </c>
      <c r="D149" s="219" t="str">
        <f>IF(csv!E144="","",csv!AO144&amp;"–"&amp;csv!AP144&amp;"–"&amp;csv!AQ144)</f>
        <v>2.33–75–9</v>
      </c>
      <c r="E149" s="220" t="str">
        <f>IF(csv!AU144&amp;csv!AW144&amp;csv!AY144&amp;csv!BA144&amp;csv!BC144="","",csv!AU144&amp;"–"&amp;csv!AW144&amp;"–"&amp;csv!AY144&amp;"–"&amp;csv!BA144&amp;"–"&amp;csv!BC144&amp;"–"&amp;csv!BE144&amp;"–"&amp;csv!BG144&amp;"–"&amp;csv!BI144&amp;"–"&amp;csv!BK144&amp;"–"&amp;csv!BM144&amp;"–"&amp;csv!BO144&amp;"–"&amp;csv!BQ144&amp;"–"&amp;csv!BS144&amp;"–"&amp;csv!BU144&amp;"–"&amp;csv!BW144&amp;"–"&amp;csv!BY144&amp;"–"&amp;csv!CA144&amp;"–"&amp;csv!CC144&amp;"–"&amp;csv!CE144&amp;"–"&amp;csv!CG144&amp;"–"&amp;csv!CI144&amp;"–"&amp;csv!CK144&amp;"–"&amp;csv!CM144&amp;"–"&amp;csv!CO144&amp;"–"&amp;csv!CQ144&amp;"–"&amp;csv!CS144&amp;"–"&amp;csv!CU144&amp;"–"&amp;csv!CW143&amp;"–"&amp;csv!CY143)</f>
        <v>51–57–33–52–35–53–58–37–100––––––––––––––––––––</v>
      </c>
      <c r="F149" s="195" t="s">
        <v>0</v>
      </c>
      <c r="T149" s="195" t="s">
        <v>0</v>
      </c>
    </row>
    <row r="150" spans="1:20" x14ac:dyDescent="0.25">
      <c r="A150" s="195" t="s">
        <v>0</v>
      </c>
      <c r="B150" s="218" t="str">
        <f>IF(csv!E145="","",csv!S145)</f>
        <v>Ž14</v>
      </c>
      <c r="C150" s="219" t="str">
        <f>IF(csv!E145="","",csv!AN145)</f>
        <v>Ž14</v>
      </c>
      <c r="D150" s="219" t="str">
        <f>IF(csv!E145="","",csv!AO145&amp;"–"&amp;csv!AP145&amp;"–"&amp;csv!AQ145)</f>
        <v>2.33–75–9</v>
      </c>
      <c r="E150" s="220" t="str">
        <f>IF(csv!AU145&amp;csv!AW145&amp;csv!AY145&amp;csv!BA145&amp;csv!BC145="","",csv!AU145&amp;"–"&amp;csv!AW145&amp;"–"&amp;csv!AY145&amp;"–"&amp;csv!BA145&amp;"–"&amp;csv!BC145&amp;"–"&amp;csv!BE145&amp;"–"&amp;csv!BG145&amp;"–"&amp;csv!BI145&amp;"–"&amp;csv!BK145&amp;"–"&amp;csv!BM145&amp;"–"&amp;csv!BO145&amp;"–"&amp;csv!BQ145&amp;"–"&amp;csv!BS145&amp;"–"&amp;csv!BU145&amp;"–"&amp;csv!BW145&amp;"–"&amp;csv!BY145&amp;"–"&amp;csv!CA145&amp;"–"&amp;csv!CC145&amp;"–"&amp;csv!CE145&amp;"–"&amp;csv!CG145&amp;"–"&amp;csv!CI145&amp;"–"&amp;csv!CK145&amp;"–"&amp;csv!CM145&amp;"–"&amp;csv!CO145&amp;"–"&amp;csv!CQ145&amp;"–"&amp;csv!CS145&amp;"–"&amp;csv!CU145&amp;"–"&amp;csv!CW144&amp;"–"&amp;csv!CY144)</f>
        <v>51–57–33–52–35–53–58–37–100––––––––––––––––––––</v>
      </c>
      <c r="F150" s="195" t="s">
        <v>0</v>
      </c>
      <c r="T150" s="195" t="s">
        <v>0</v>
      </c>
    </row>
    <row r="151" spans="1:20" x14ac:dyDescent="0.25">
      <c r="A151" s="195" t="s">
        <v>0</v>
      </c>
      <c r="B151" s="218" t="str">
        <f>IF(csv!E146="","",csv!S146)</f>
        <v>Ž14</v>
      </c>
      <c r="C151" s="219" t="str">
        <f>IF(csv!E146="","",csv!AN146)</f>
        <v>Ž14</v>
      </c>
      <c r="D151" s="219" t="str">
        <f>IF(csv!E146="","",csv!AO146&amp;"–"&amp;csv!AP146&amp;"–"&amp;csv!AQ146)</f>
        <v>2.33–75–9</v>
      </c>
      <c r="E151" s="220" t="str">
        <f>IF(csv!AU146&amp;csv!AW146&amp;csv!AY146&amp;csv!BA146&amp;csv!BC146="","",csv!AU146&amp;"–"&amp;csv!AW146&amp;"–"&amp;csv!AY146&amp;"–"&amp;csv!BA146&amp;"–"&amp;csv!BC146&amp;"–"&amp;csv!BE146&amp;"–"&amp;csv!BG146&amp;"–"&amp;csv!BI146&amp;"–"&amp;csv!BK146&amp;"–"&amp;csv!BM146&amp;"–"&amp;csv!BO146&amp;"–"&amp;csv!BQ146&amp;"–"&amp;csv!BS146&amp;"–"&amp;csv!BU146&amp;"–"&amp;csv!BW146&amp;"–"&amp;csv!BY146&amp;"–"&amp;csv!CA146&amp;"–"&amp;csv!CC146&amp;"–"&amp;csv!CE146&amp;"–"&amp;csv!CG146&amp;"–"&amp;csv!CI146&amp;"–"&amp;csv!CK146&amp;"–"&amp;csv!CM146&amp;"–"&amp;csv!CO146&amp;"–"&amp;csv!CQ146&amp;"–"&amp;csv!CS146&amp;"–"&amp;csv!CU146&amp;"–"&amp;csv!CW145&amp;"–"&amp;csv!CY145)</f>
        <v>51–57–33–52–35–53–58–37–100––––––––––––––––––––</v>
      </c>
      <c r="F151" s="195" t="s">
        <v>0</v>
      </c>
      <c r="T151" s="195" t="s">
        <v>0</v>
      </c>
    </row>
    <row r="152" spans="1:20" x14ac:dyDescent="0.25">
      <c r="A152" s="195" t="s">
        <v>0</v>
      </c>
      <c r="B152" s="218" t="str">
        <f>IF(csv!E147="","",csv!S147)</f>
        <v>Ž14</v>
      </c>
      <c r="C152" s="219" t="str">
        <f>IF(csv!E147="","",csv!AN147)</f>
        <v>Ž14</v>
      </c>
      <c r="D152" s="219" t="str">
        <f>IF(csv!E147="","",csv!AO147&amp;"–"&amp;csv!AP147&amp;"–"&amp;csv!AQ147)</f>
        <v>2.33–75–9</v>
      </c>
      <c r="E152" s="220" t="str">
        <f>IF(csv!AU147&amp;csv!AW147&amp;csv!AY147&amp;csv!BA147&amp;csv!BC147="","",csv!AU147&amp;"–"&amp;csv!AW147&amp;"–"&amp;csv!AY147&amp;"–"&amp;csv!BA147&amp;"–"&amp;csv!BC147&amp;"–"&amp;csv!BE147&amp;"–"&amp;csv!BG147&amp;"–"&amp;csv!BI147&amp;"–"&amp;csv!BK147&amp;"–"&amp;csv!BM147&amp;"–"&amp;csv!BO147&amp;"–"&amp;csv!BQ147&amp;"–"&amp;csv!BS147&amp;"–"&amp;csv!BU147&amp;"–"&amp;csv!BW147&amp;"–"&amp;csv!BY147&amp;"–"&amp;csv!CA147&amp;"–"&amp;csv!CC147&amp;"–"&amp;csv!CE147&amp;"–"&amp;csv!CG147&amp;"–"&amp;csv!CI147&amp;"–"&amp;csv!CK147&amp;"–"&amp;csv!CM147&amp;"–"&amp;csv!CO147&amp;"–"&amp;csv!CQ147&amp;"–"&amp;csv!CS147&amp;"–"&amp;csv!CU147&amp;"–"&amp;csv!CW146&amp;"–"&amp;csv!CY146)</f>
        <v/>
      </c>
      <c r="F152" s="195" t="s">
        <v>0</v>
      </c>
      <c r="T152" s="195" t="s">
        <v>0</v>
      </c>
    </row>
    <row r="153" spans="1:20" x14ac:dyDescent="0.25">
      <c r="A153" s="195" t="s">
        <v>0</v>
      </c>
      <c r="B153" s="218" t="str">
        <f>IF(csv!E148="","",csv!S148)</f>
        <v>Ž14</v>
      </c>
      <c r="C153" s="219" t="str">
        <f>IF(csv!E148="","",csv!AN148)</f>
        <v>Ž14</v>
      </c>
      <c r="D153" s="219" t="str">
        <f>IF(csv!E148="","",csv!AO148&amp;"–"&amp;csv!AP148&amp;"–"&amp;csv!AQ148)</f>
        <v>2.33–75–9</v>
      </c>
      <c r="E153" s="220" t="str">
        <f>IF(csv!AU148&amp;csv!AW148&amp;csv!AY148&amp;csv!BA148&amp;csv!BC148="","",csv!AU148&amp;"–"&amp;csv!AW148&amp;"–"&amp;csv!AY148&amp;"–"&amp;csv!BA148&amp;"–"&amp;csv!BC148&amp;"–"&amp;csv!BE148&amp;"–"&amp;csv!BG148&amp;"–"&amp;csv!BI148&amp;"–"&amp;csv!BK148&amp;"–"&amp;csv!BM148&amp;"–"&amp;csv!BO148&amp;"–"&amp;csv!BQ148&amp;"–"&amp;csv!BS148&amp;"–"&amp;csv!BU148&amp;"–"&amp;csv!BW148&amp;"–"&amp;csv!BY148&amp;"–"&amp;csv!CA148&amp;"–"&amp;csv!CC148&amp;"–"&amp;csv!CE148&amp;"–"&amp;csv!CG148&amp;"–"&amp;csv!CI148&amp;"–"&amp;csv!CK148&amp;"–"&amp;csv!CM148&amp;"–"&amp;csv!CO148&amp;"–"&amp;csv!CQ148&amp;"–"&amp;csv!CS148&amp;"–"&amp;csv!CU148&amp;"–"&amp;csv!CW147&amp;"–"&amp;csv!CY147)</f>
        <v/>
      </c>
      <c r="F153" s="195" t="s">
        <v>0</v>
      </c>
      <c r="T153" s="195" t="s">
        <v>0</v>
      </c>
    </row>
    <row r="154" spans="1:20" x14ac:dyDescent="0.25">
      <c r="A154" s="195" t="s">
        <v>0</v>
      </c>
      <c r="B154" s="218" t="str">
        <f>IF(csv!E149="","",csv!S149)</f>
        <v>Ž16</v>
      </c>
      <c r="C154" s="219" t="str">
        <f>IF(csv!E149="","",csv!AN149)</f>
        <v>Ž16</v>
      </c>
      <c r="D154" s="219" t="str">
        <f>IF(csv!E149="","",csv!AO149&amp;"–"&amp;csv!AP149&amp;"–"&amp;csv!AQ149)</f>
        <v>2.66–100–10</v>
      </c>
      <c r="E154" s="220" t="str">
        <f>IF(csv!AU149&amp;csv!AW149&amp;csv!AY149&amp;csv!BA149&amp;csv!BC149="","",csv!AU149&amp;"–"&amp;csv!AW149&amp;"–"&amp;csv!AY149&amp;"–"&amp;csv!BA149&amp;"–"&amp;csv!BC149&amp;"–"&amp;csv!BE149&amp;"–"&amp;csv!BG149&amp;"–"&amp;csv!BI149&amp;"–"&amp;csv!BK149&amp;"–"&amp;csv!BM149&amp;"–"&amp;csv!BO149&amp;"–"&amp;csv!BQ149&amp;"–"&amp;csv!BS149&amp;"–"&amp;csv!BU149&amp;"–"&amp;csv!BW149&amp;"–"&amp;csv!BY149&amp;"–"&amp;csv!CA149&amp;"–"&amp;csv!CC149&amp;"–"&amp;csv!CE149&amp;"–"&amp;csv!CG149&amp;"–"&amp;csv!CI149&amp;"–"&amp;csv!CK149&amp;"–"&amp;csv!CM149&amp;"–"&amp;csv!CO149&amp;"–"&amp;csv!CQ149&amp;"–"&amp;csv!CS149&amp;"–"&amp;csv!CU149&amp;"–"&amp;csv!CW148&amp;"–"&amp;csv!CY148)</f>
        <v>52–33–70–60–53–62–47–61–56–100–––––––––––––––––––</v>
      </c>
      <c r="F154" s="195" t="s">
        <v>0</v>
      </c>
      <c r="T154" s="195" t="s">
        <v>0</v>
      </c>
    </row>
    <row r="155" spans="1:20" x14ac:dyDescent="0.25">
      <c r="A155" s="195" t="s">
        <v>0</v>
      </c>
      <c r="B155" s="218" t="str">
        <f>IF(csv!E150="","",csv!S150)</f>
        <v>Ž16</v>
      </c>
      <c r="C155" s="219" t="str">
        <f>IF(csv!E150="","",csv!AN150)</f>
        <v>Ž16</v>
      </c>
      <c r="D155" s="219" t="str">
        <f>IF(csv!E150="","",csv!AO150&amp;"–"&amp;csv!AP150&amp;"–"&amp;csv!AQ150)</f>
        <v>2.66–100–10</v>
      </c>
      <c r="E155" s="220" t="str">
        <f>IF(csv!AU150&amp;csv!AW150&amp;csv!AY150&amp;csv!BA150&amp;csv!BC150="","",csv!AU150&amp;"–"&amp;csv!AW150&amp;"–"&amp;csv!AY150&amp;"–"&amp;csv!BA150&amp;"–"&amp;csv!BC150&amp;"–"&amp;csv!BE150&amp;"–"&amp;csv!BG150&amp;"–"&amp;csv!BI150&amp;"–"&amp;csv!BK150&amp;"–"&amp;csv!BM150&amp;"–"&amp;csv!BO150&amp;"–"&amp;csv!BQ150&amp;"–"&amp;csv!BS150&amp;"–"&amp;csv!BU150&amp;"–"&amp;csv!BW150&amp;"–"&amp;csv!BY150&amp;"–"&amp;csv!CA150&amp;"–"&amp;csv!CC150&amp;"–"&amp;csv!CE150&amp;"–"&amp;csv!CG150&amp;"–"&amp;csv!CI150&amp;"–"&amp;csv!CK150&amp;"–"&amp;csv!CM150&amp;"–"&amp;csv!CO150&amp;"–"&amp;csv!CQ150&amp;"–"&amp;csv!CS150&amp;"–"&amp;csv!CU150&amp;"–"&amp;csv!CW149&amp;"–"&amp;csv!CY149)</f>
        <v>52–33–70–60–53–62–47–61–56–100–––––––––––––––––––</v>
      </c>
      <c r="F155" s="195" t="s">
        <v>0</v>
      </c>
      <c r="T155" s="195" t="s">
        <v>0</v>
      </c>
    </row>
    <row r="156" spans="1:20" x14ac:dyDescent="0.25">
      <c r="A156" s="195" t="s">
        <v>0</v>
      </c>
      <c r="B156" s="218" t="str">
        <f>IF(csv!E151="","",csv!S151)</f>
        <v>Ž16</v>
      </c>
      <c r="C156" s="219" t="str">
        <f>IF(csv!E151="","",csv!AN151)</f>
        <v>Ž16</v>
      </c>
      <c r="D156" s="219" t="str">
        <f>IF(csv!E151="","",csv!AO151&amp;"–"&amp;csv!AP151&amp;"–"&amp;csv!AQ151)</f>
        <v>2.66–100–10</v>
      </c>
      <c r="E156" s="220" t="str">
        <f>IF(csv!AU151&amp;csv!AW151&amp;csv!AY151&amp;csv!BA151&amp;csv!BC151="","",csv!AU151&amp;"–"&amp;csv!AW151&amp;"–"&amp;csv!AY151&amp;"–"&amp;csv!BA151&amp;"–"&amp;csv!BC151&amp;"–"&amp;csv!BE151&amp;"–"&amp;csv!BG151&amp;"–"&amp;csv!BI151&amp;"–"&amp;csv!BK151&amp;"–"&amp;csv!BM151&amp;"–"&amp;csv!BO151&amp;"–"&amp;csv!BQ151&amp;"–"&amp;csv!BS151&amp;"–"&amp;csv!BU151&amp;"–"&amp;csv!BW151&amp;"–"&amp;csv!BY151&amp;"–"&amp;csv!CA151&amp;"–"&amp;csv!CC151&amp;"–"&amp;csv!CE151&amp;"–"&amp;csv!CG151&amp;"–"&amp;csv!CI151&amp;"–"&amp;csv!CK151&amp;"–"&amp;csv!CM151&amp;"–"&amp;csv!CO151&amp;"–"&amp;csv!CQ151&amp;"–"&amp;csv!CS151&amp;"–"&amp;csv!CU151&amp;"–"&amp;csv!CW150&amp;"–"&amp;csv!CY150)</f>
        <v>52–33–70–60–53–62–47–61–56–100–––––––––––––––––––</v>
      </c>
      <c r="F156" s="195" t="s">
        <v>0</v>
      </c>
      <c r="T156" s="195" t="s">
        <v>0</v>
      </c>
    </row>
    <row r="157" spans="1:20" x14ac:dyDescent="0.25">
      <c r="A157" s="195" t="s">
        <v>0</v>
      </c>
      <c r="B157" s="218" t="str">
        <f>IF(csv!E152="","",csv!S152)</f>
        <v>Ž16</v>
      </c>
      <c r="C157" s="219" t="str">
        <f>IF(csv!E152="","",csv!AN152)</f>
        <v>Ž16</v>
      </c>
      <c r="D157" s="219" t="str">
        <f>IF(csv!E152="","",csv!AO152&amp;"–"&amp;csv!AP152&amp;"–"&amp;csv!AQ152)</f>
        <v>2.66–100–10</v>
      </c>
      <c r="E157" s="220" t="str">
        <f>IF(csv!AU152&amp;csv!AW152&amp;csv!AY152&amp;csv!BA152&amp;csv!BC152="","",csv!AU152&amp;"–"&amp;csv!AW152&amp;"–"&amp;csv!AY152&amp;"–"&amp;csv!BA152&amp;"–"&amp;csv!BC152&amp;"–"&amp;csv!BE152&amp;"–"&amp;csv!BG152&amp;"–"&amp;csv!BI152&amp;"–"&amp;csv!BK152&amp;"–"&amp;csv!BM152&amp;"–"&amp;csv!BO152&amp;"–"&amp;csv!BQ152&amp;"–"&amp;csv!BS152&amp;"–"&amp;csv!BU152&amp;"–"&amp;csv!BW152&amp;"–"&amp;csv!BY152&amp;"–"&amp;csv!CA152&amp;"–"&amp;csv!CC152&amp;"–"&amp;csv!CE152&amp;"–"&amp;csv!CG152&amp;"–"&amp;csv!CI152&amp;"–"&amp;csv!CK152&amp;"–"&amp;csv!CM152&amp;"–"&amp;csv!CO152&amp;"–"&amp;csv!CQ152&amp;"–"&amp;csv!CS152&amp;"–"&amp;csv!CU152&amp;"–"&amp;csv!CW151&amp;"–"&amp;csv!CY151)</f>
        <v>52–33–70–60–53–62–47–61–56–100–––––––––––––––––––</v>
      </c>
      <c r="F157" s="195" t="s">
        <v>0</v>
      </c>
      <c r="T157" s="195" t="s">
        <v>0</v>
      </c>
    </row>
    <row r="158" spans="1:20" x14ac:dyDescent="0.25">
      <c r="A158" s="195" t="s">
        <v>0</v>
      </c>
      <c r="B158" s="218" t="str">
        <f>IF(csv!E153="","",csv!S153)</f>
        <v>Ž16</v>
      </c>
      <c r="C158" s="219" t="str">
        <f>IF(csv!E153="","",csv!AN153)</f>
        <v>Ž16</v>
      </c>
      <c r="D158" s="219" t="str">
        <f>IF(csv!E153="","",csv!AO153&amp;"–"&amp;csv!AP153&amp;"–"&amp;csv!AQ153)</f>
        <v>2.66–100–10</v>
      </c>
      <c r="E158" s="220" t="str">
        <f>IF(csv!AU153&amp;csv!AW153&amp;csv!AY153&amp;csv!BA153&amp;csv!BC153="","",csv!AU153&amp;"–"&amp;csv!AW153&amp;"–"&amp;csv!AY153&amp;"–"&amp;csv!BA153&amp;"–"&amp;csv!BC153&amp;"–"&amp;csv!BE153&amp;"–"&amp;csv!BG153&amp;"–"&amp;csv!BI153&amp;"–"&amp;csv!BK153&amp;"–"&amp;csv!BM153&amp;"–"&amp;csv!BO153&amp;"–"&amp;csv!BQ153&amp;"–"&amp;csv!BS153&amp;"–"&amp;csv!BU153&amp;"–"&amp;csv!BW153&amp;"–"&amp;csv!BY153&amp;"–"&amp;csv!CA153&amp;"–"&amp;csv!CC153&amp;"–"&amp;csv!CE153&amp;"–"&amp;csv!CG153&amp;"–"&amp;csv!CI153&amp;"–"&amp;csv!CK153&amp;"–"&amp;csv!CM153&amp;"–"&amp;csv!CO153&amp;"–"&amp;csv!CQ153&amp;"–"&amp;csv!CS153&amp;"–"&amp;csv!CU153&amp;"–"&amp;csv!CW152&amp;"–"&amp;csv!CY152)</f>
        <v>52–33–70–60–53–62–47–61–56–100–––––––––––––––––––</v>
      </c>
      <c r="F158" s="195" t="s">
        <v>0</v>
      </c>
      <c r="T158" s="195" t="s">
        <v>0</v>
      </c>
    </row>
    <row r="159" spans="1:20" x14ac:dyDescent="0.25">
      <c r="A159" s="195" t="s">
        <v>0</v>
      </c>
      <c r="B159" s="218" t="str">
        <f>IF(csv!E154="","",csv!S154)</f>
        <v>Ž16</v>
      </c>
      <c r="C159" s="219" t="str">
        <f>IF(csv!E154="","",csv!AN154)</f>
        <v>Ž16</v>
      </c>
      <c r="D159" s="219" t="str">
        <f>IF(csv!E154="","",csv!AO154&amp;"–"&amp;csv!AP154&amp;"–"&amp;csv!AQ154)</f>
        <v>2.66–100–10</v>
      </c>
      <c r="E159" s="220" t="str">
        <f>IF(csv!AU154&amp;csv!AW154&amp;csv!AY154&amp;csv!BA154&amp;csv!BC154="","",csv!AU154&amp;"–"&amp;csv!AW154&amp;"–"&amp;csv!AY154&amp;"–"&amp;csv!BA154&amp;"–"&amp;csv!BC154&amp;"–"&amp;csv!BE154&amp;"–"&amp;csv!BG154&amp;"–"&amp;csv!BI154&amp;"–"&amp;csv!BK154&amp;"–"&amp;csv!BM154&amp;"–"&amp;csv!BO154&amp;"–"&amp;csv!BQ154&amp;"–"&amp;csv!BS154&amp;"–"&amp;csv!BU154&amp;"–"&amp;csv!BW154&amp;"–"&amp;csv!BY154&amp;"–"&amp;csv!CA154&amp;"–"&amp;csv!CC154&amp;"–"&amp;csv!CE154&amp;"–"&amp;csv!CG154&amp;"–"&amp;csv!CI154&amp;"–"&amp;csv!CK154&amp;"–"&amp;csv!CM154&amp;"–"&amp;csv!CO154&amp;"–"&amp;csv!CQ154&amp;"–"&amp;csv!CS154&amp;"–"&amp;csv!CU154&amp;"–"&amp;csv!CW153&amp;"–"&amp;csv!CY153)</f>
        <v>52–33–70–60–53–62–47–61–56–100–––––––––––––––––––</v>
      </c>
      <c r="F159" s="195" t="s">
        <v>0</v>
      </c>
      <c r="T159" s="195" t="s">
        <v>0</v>
      </c>
    </row>
    <row r="160" spans="1:20" x14ac:dyDescent="0.25">
      <c r="A160" s="195" t="s">
        <v>0</v>
      </c>
      <c r="B160" s="218" t="str">
        <f>IF(csv!E155="","",csv!S155)</f>
        <v>Ž16</v>
      </c>
      <c r="C160" s="219" t="str">
        <f>IF(csv!E155="","",csv!AN155)</f>
        <v>Ž16</v>
      </c>
      <c r="D160" s="219" t="str">
        <f>IF(csv!E155="","",csv!AO155&amp;"–"&amp;csv!AP155&amp;"–"&amp;csv!AQ155)</f>
        <v>2.66–100–10</v>
      </c>
      <c r="E160" s="220" t="str">
        <f>IF(csv!AU155&amp;csv!AW155&amp;csv!AY155&amp;csv!BA155&amp;csv!BC155="","",csv!AU155&amp;"–"&amp;csv!AW155&amp;"–"&amp;csv!AY155&amp;"–"&amp;csv!BA155&amp;"–"&amp;csv!BC155&amp;"–"&amp;csv!BE155&amp;"–"&amp;csv!BG155&amp;"–"&amp;csv!BI155&amp;"–"&amp;csv!BK155&amp;"–"&amp;csv!BM155&amp;"–"&amp;csv!BO155&amp;"–"&amp;csv!BQ155&amp;"–"&amp;csv!BS155&amp;"–"&amp;csv!BU155&amp;"–"&amp;csv!BW155&amp;"–"&amp;csv!BY155&amp;"–"&amp;csv!CA155&amp;"–"&amp;csv!CC155&amp;"–"&amp;csv!CE155&amp;"–"&amp;csv!CG155&amp;"–"&amp;csv!CI155&amp;"–"&amp;csv!CK155&amp;"–"&amp;csv!CM155&amp;"–"&amp;csv!CO155&amp;"–"&amp;csv!CQ155&amp;"–"&amp;csv!CS155&amp;"–"&amp;csv!CU155&amp;"–"&amp;csv!CW154&amp;"–"&amp;csv!CY154)</f>
        <v>52–33–70–60–53–62–47–61–56–100–––––––––––––––––––</v>
      </c>
      <c r="F160" s="195" t="s">
        <v>0</v>
      </c>
      <c r="T160" s="195" t="s">
        <v>0</v>
      </c>
    </row>
    <row r="161" spans="1:20" x14ac:dyDescent="0.25">
      <c r="A161" s="195" t="s">
        <v>0</v>
      </c>
      <c r="B161" s="218" t="str">
        <f>IF(csv!E156="","",csv!S156)</f>
        <v>Ž16</v>
      </c>
      <c r="C161" s="219" t="str">
        <f>IF(csv!E156="","",csv!AN156)</f>
        <v>Ž16</v>
      </c>
      <c r="D161" s="219" t="str">
        <f>IF(csv!E156="","",csv!AO156&amp;"–"&amp;csv!AP156&amp;"–"&amp;csv!AQ156)</f>
        <v>2.66–100–10</v>
      </c>
      <c r="E161" s="220" t="str">
        <f>IF(csv!AU156&amp;csv!AW156&amp;csv!AY156&amp;csv!BA156&amp;csv!BC156="","",csv!AU156&amp;"–"&amp;csv!AW156&amp;"–"&amp;csv!AY156&amp;"–"&amp;csv!BA156&amp;"–"&amp;csv!BC156&amp;"–"&amp;csv!BE156&amp;"–"&amp;csv!BG156&amp;"–"&amp;csv!BI156&amp;"–"&amp;csv!BK156&amp;"–"&amp;csv!BM156&amp;"–"&amp;csv!BO156&amp;"–"&amp;csv!BQ156&amp;"–"&amp;csv!BS156&amp;"–"&amp;csv!BU156&amp;"–"&amp;csv!BW156&amp;"–"&amp;csv!BY156&amp;"–"&amp;csv!CA156&amp;"–"&amp;csv!CC156&amp;"–"&amp;csv!CE156&amp;"–"&amp;csv!CG156&amp;"–"&amp;csv!CI156&amp;"–"&amp;csv!CK156&amp;"–"&amp;csv!CM156&amp;"–"&amp;csv!CO156&amp;"–"&amp;csv!CQ156&amp;"–"&amp;csv!CS156&amp;"–"&amp;csv!CU156&amp;"–"&amp;csv!CW155&amp;"–"&amp;csv!CY155)</f>
        <v>52–33–70–60–53–62–47–61–56–100–––––––––––––––––––</v>
      </c>
      <c r="F161" s="195" t="s">
        <v>0</v>
      </c>
      <c r="T161" s="195" t="s">
        <v>0</v>
      </c>
    </row>
    <row r="162" spans="1:20" x14ac:dyDescent="0.25">
      <c r="A162" s="195" t="s">
        <v>0</v>
      </c>
      <c r="B162" s="218" t="str">
        <f>IF(csv!E157="","",csv!S157)</f>
        <v>Ž16</v>
      </c>
      <c r="C162" s="219" t="str">
        <f>IF(csv!E157="","",csv!AN157)</f>
        <v>Ž16</v>
      </c>
      <c r="D162" s="219" t="str">
        <f>IF(csv!E157="","",csv!AO157&amp;"–"&amp;csv!AP157&amp;"–"&amp;csv!AQ157)</f>
        <v>2.66–100–10</v>
      </c>
      <c r="E162" s="220" t="str">
        <f>IF(csv!AU157&amp;csv!AW157&amp;csv!AY157&amp;csv!BA157&amp;csv!BC157="","",csv!AU157&amp;"–"&amp;csv!AW157&amp;"–"&amp;csv!AY157&amp;"–"&amp;csv!BA157&amp;"–"&amp;csv!BC157&amp;"–"&amp;csv!BE157&amp;"–"&amp;csv!BG157&amp;"–"&amp;csv!BI157&amp;"–"&amp;csv!BK157&amp;"–"&amp;csv!BM157&amp;"–"&amp;csv!BO157&amp;"–"&amp;csv!BQ157&amp;"–"&amp;csv!BS157&amp;"–"&amp;csv!BU157&amp;"–"&amp;csv!BW157&amp;"–"&amp;csv!BY157&amp;"–"&amp;csv!CA157&amp;"–"&amp;csv!CC157&amp;"–"&amp;csv!CE157&amp;"–"&amp;csv!CG157&amp;"–"&amp;csv!CI157&amp;"–"&amp;csv!CK157&amp;"–"&amp;csv!CM157&amp;"–"&amp;csv!CO157&amp;"–"&amp;csv!CQ157&amp;"–"&amp;csv!CS157&amp;"–"&amp;csv!CU157&amp;"–"&amp;csv!CW156&amp;"–"&amp;csv!CY156)</f>
        <v>52–33–70–60–53–62–47–61–56–100–––––––––––––––––––</v>
      </c>
      <c r="F162" s="195" t="s">
        <v>0</v>
      </c>
      <c r="T162" s="195" t="s">
        <v>0</v>
      </c>
    </row>
    <row r="163" spans="1:20" x14ac:dyDescent="0.25">
      <c r="A163" s="195" t="s">
        <v>0</v>
      </c>
      <c r="B163" s="218" t="str">
        <f>IF(csv!E158="","",csv!S158)</f>
        <v>Ž16</v>
      </c>
      <c r="C163" s="219" t="str">
        <f>IF(csv!E158="","",csv!AN158)</f>
        <v>Ž16</v>
      </c>
      <c r="D163" s="219" t="str">
        <f>IF(csv!E158="","",csv!AO158&amp;"–"&amp;csv!AP158&amp;"–"&amp;csv!AQ158)</f>
        <v>2.66–100–10</v>
      </c>
      <c r="E163" s="220" t="str">
        <f>IF(csv!AU158&amp;csv!AW158&amp;csv!AY158&amp;csv!BA158&amp;csv!BC158="","",csv!AU158&amp;"–"&amp;csv!AW158&amp;"–"&amp;csv!AY158&amp;"–"&amp;csv!BA158&amp;"–"&amp;csv!BC158&amp;"–"&amp;csv!BE158&amp;"–"&amp;csv!BG158&amp;"–"&amp;csv!BI158&amp;"–"&amp;csv!BK158&amp;"–"&amp;csv!BM158&amp;"–"&amp;csv!BO158&amp;"–"&amp;csv!BQ158&amp;"–"&amp;csv!BS158&amp;"–"&amp;csv!BU158&amp;"–"&amp;csv!BW158&amp;"–"&amp;csv!BY158&amp;"–"&amp;csv!CA158&amp;"–"&amp;csv!CC158&amp;"–"&amp;csv!CE158&amp;"–"&amp;csv!CG158&amp;"–"&amp;csv!CI158&amp;"–"&amp;csv!CK158&amp;"–"&amp;csv!CM158&amp;"–"&amp;csv!CO158&amp;"–"&amp;csv!CQ158&amp;"–"&amp;csv!CS158&amp;"–"&amp;csv!CU158&amp;"–"&amp;csv!CW157&amp;"–"&amp;csv!CY157)</f>
        <v/>
      </c>
      <c r="F163" s="195" t="s">
        <v>0</v>
      </c>
      <c r="T163" s="195" t="s">
        <v>0</v>
      </c>
    </row>
    <row r="164" spans="1:20" x14ac:dyDescent="0.25">
      <c r="A164" s="195" t="s">
        <v>0</v>
      </c>
      <c r="B164" s="218" t="str">
        <f>IF(csv!E159="","",csv!S159)</f>
        <v>Ž16</v>
      </c>
      <c r="C164" s="219" t="str">
        <f>IF(csv!E159="","",csv!AN159)</f>
        <v>Ž16</v>
      </c>
      <c r="D164" s="219" t="str">
        <f>IF(csv!E159="","",csv!AO159&amp;"–"&amp;csv!AP159&amp;"–"&amp;csv!AQ159)</f>
        <v>2.66–100–10</v>
      </c>
      <c r="E164" s="220" t="str">
        <f>IF(csv!AU159&amp;csv!AW159&amp;csv!AY159&amp;csv!BA159&amp;csv!BC159="","",csv!AU159&amp;"–"&amp;csv!AW159&amp;"–"&amp;csv!AY159&amp;"–"&amp;csv!BA159&amp;"–"&amp;csv!BC159&amp;"–"&amp;csv!BE159&amp;"–"&amp;csv!BG159&amp;"–"&amp;csv!BI159&amp;"–"&amp;csv!BK159&amp;"–"&amp;csv!BM159&amp;"–"&amp;csv!BO159&amp;"–"&amp;csv!BQ159&amp;"–"&amp;csv!BS159&amp;"–"&amp;csv!BU159&amp;"–"&amp;csv!BW159&amp;"–"&amp;csv!BY159&amp;"–"&amp;csv!CA159&amp;"–"&amp;csv!CC159&amp;"–"&amp;csv!CE159&amp;"–"&amp;csv!CG159&amp;"–"&amp;csv!CI159&amp;"–"&amp;csv!CK159&amp;"–"&amp;csv!CM159&amp;"–"&amp;csv!CO159&amp;"–"&amp;csv!CQ159&amp;"–"&amp;csv!CS159&amp;"–"&amp;csv!CU159&amp;"–"&amp;csv!CW158&amp;"–"&amp;csv!CY158)</f>
        <v/>
      </c>
      <c r="F164" s="195" t="s">
        <v>0</v>
      </c>
      <c r="T164" s="195" t="s">
        <v>0</v>
      </c>
    </row>
    <row r="165" spans="1:20" x14ac:dyDescent="0.25">
      <c r="A165" s="195" t="s">
        <v>0</v>
      </c>
      <c r="B165" s="218" t="str">
        <f>IF(csv!E160="","",csv!S160)</f>
        <v>Ž20</v>
      </c>
      <c r="C165" s="219" t="str">
        <f>IF(csv!E160="","",csv!AN160)</f>
        <v>Ž20</v>
      </c>
      <c r="D165" s="219" t="str">
        <f>IF(csv!E160="","",csv!AO160&amp;"–"&amp;csv!AP160&amp;"–"&amp;csv!AQ160)</f>
        <v>3.56–150–11</v>
      </c>
      <c r="E165" s="220" t="str">
        <f>IF(csv!AU160&amp;csv!AW160&amp;csv!AY160&amp;csv!BA160&amp;csv!BC160="","",csv!AU160&amp;"–"&amp;csv!AW160&amp;"–"&amp;csv!AY160&amp;"–"&amp;csv!BA160&amp;"–"&amp;csv!BC160&amp;"–"&amp;csv!BE160&amp;"–"&amp;csv!BG160&amp;"–"&amp;csv!BI160&amp;"–"&amp;csv!BK160&amp;"–"&amp;csv!BM160&amp;"–"&amp;csv!BO160&amp;"–"&amp;csv!BQ160&amp;"–"&amp;csv!BS160&amp;"–"&amp;csv!BU160&amp;"–"&amp;csv!BW160&amp;"–"&amp;csv!BY160&amp;"–"&amp;csv!CA160&amp;"–"&amp;csv!CC160&amp;"–"&amp;csv!CE160&amp;"–"&amp;csv!CG160&amp;"–"&amp;csv!CI160&amp;"–"&amp;csv!CK160&amp;"–"&amp;csv!CM160&amp;"–"&amp;csv!CO160&amp;"–"&amp;csv!CQ160&amp;"–"&amp;csv!CS160&amp;"–"&amp;csv!CU160&amp;"–"&amp;csv!CW159&amp;"–"&amp;csv!CY159)</f>
        <v>63–70–50–67–43–45–46–39–47–69–100––––––––––––––––––</v>
      </c>
      <c r="F165" s="195" t="s">
        <v>0</v>
      </c>
      <c r="T165" s="195" t="s">
        <v>0</v>
      </c>
    </row>
    <row r="166" spans="1:20" x14ac:dyDescent="0.25">
      <c r="A166" s="195" t="s">
        <v>0</v>
      </c>
      <c r="B166" s="218" t="str">
        <f>IF(csv!E161="","",csv!S161)</f>
        <v>Ž20</v>
      </c>
      <c r="C166" s="219" t="str">
        <f>IF(csv!E161="","",csv!AN161)</f>
        <v>Ž20</v>
      </c>
      <c r="D166" s="219" t="str">
        <f>IF(csv!E161="","",csv!AO161&amp;"–"&amp;csv!AP161&amp;"–"&amp;csv!AQ161)</f>
        <v>3.56–150–11</v>
      </c>
      <c r="E166" s="220" t="str">
        <f>IF(csv!AU161&amp;csv!AW161&amp;csv!AY161&amp;csv!BA161&amp;csv!BC161="","",csv!AU161&amp;"–"&amp;csv!AW161&amp;"–"&amp;csv!AY161&amp;"–"&amp;csv!BA161&amp;"–"&amp;csv!BC161&amp;"–"&amp;csv!BE161&amp;"–"&amp;csv!BG161&amp;"–"&amp;csv!BI161&amp;"–"&amp;csv!BK161&amp;"–"&amp;csv!BM161&amp;"–"&amp;csv!BO161&amp;"–"&amp;csv!BQ161&amp;"–"&amp;csv!BS161&amp;"–"&amp;csv!BU161&amp;"–"&amp;csv!BW161&amp;"–"&amp;csv!BY161&amp;"–"&amp;csv!CA161&amp;"–"&amp;csv!CC161&amp;"–"&amp;csv!CE161&amp;"–"&amp;csv!CG161&amp;"–"&amp;csv!CI161&amp;"–"&amp;csv!CK161&amp;"–"&amp;csv!CM161&amp;"–"&amp;csv!CO161&amp;"–"&amp;csv!CQ161&amp;"–"&amp;csv!CS161&amp;"–"&amp;csv!CU161&amp;"–"&amp;csv!CW160&amp;"–"&amp;csv!CY160)</f>
        <v>63–70–50–67–43–45–46–39–47–69–100––––––––––––––––––</v>
      </c>
      <c r="F166" s="195" t="s">
        <v>0</v>
      </c>
      <c r="T166" s="195" t="s">
        <v>0</v>
      </c>
    </row>
    <row r="167" spans="1:20" x14ac:dyDescent="0.25">
      <c r="A167" s="195" t="s">
        <v>0</v>
      </c>
      <c r="B167" s="218" t="str">
        <f>IF(csv!E162="","",csv!S162)</f>
        <v>Ž20</v>
      </c>
      <c r="C167" s="219" t="str">
        <f>IF(csv!E162="","",csv!AN162)</f>
        <v>Ž20</v>
      </c>
      <c r="D167" s="219" t="str">
        <f>IF(csv!E162="","",csv!AO162&amp;"–"&amp;csv!AP162&amp;"–"&amp;csv!AQ162)</f>
        <v>3.56–150–11</v>
      </c>
      <c r="E167" s="220" t="str">
        <f>IF(csv!AU162&amp;csv!AW162&amp;csv!AY162&amp;csv!BA162&amp;csv!BC162="","",csv!AU162&amp;"–"&amp;csv!AW162&amp;"–"&amp;csv!AY162&amp;"–"&amp;csv!BA162&amp;"–"&amp;csv!BC162&amp;"–"&amp;csv!BE162&amp;"–"&amp;csv!BG162&amp;"–"&amp;csv!BI162&amp;"–"&amp;csv!BK162&amp;"–"&amp;csv!BM162&amp;"–"&amp;csv!BO162&amp;"–"&amp;csv!BQ162&amp;"–"&amp;csv!BS162&amp;"–"&amp;csv!BU162&amp;"–"&amp;csv!BW162&amp;"–"&amp;csv!BY162&amp;"–"&amp;csv!CA162&amp;"–"&amp;csv!CC162&amp;"–"&amp;csv!CE162&amp;"–"&amp;csv!CG162&amp;"–"&amp;csv!CI162&amp;"–"&amp;csv!CK162&amp;"–"&amp;csv!CM162&amp;"–"&amp;csv!CO162&amp;"–"&amp;csv!CQ162&amp;"–"&amp;csv!CS162&amp;"–"&amp;csv!CU162&amp;"–"&amp;csv!CW161&amp;"–"&amp;csv!CY161)</f>
        <v>63–70–50–67–43–45–46–39–47–69–100––––––––––––––––––</v>
      </c>
      <c r="F167" s="195" t="s">
        <v>0</v>
      </c>
      <c r="T167" s="195" t="s">
        <v>0</v>
      </c>
    </row>
    <row r="168" spans="1:20" x14ac:dyDescent="0.25">
      <c r="A168" s="195" t="s">
        <v>0</v>
      </c>
      <c r="B168" s="218" t="str">
        <f>IF(csv!E163="","",csv!S163)</f>
        <v>Ž20</v>
      </c>
      <c r="C168" s="219" t="str">
        <f>IF(csv!E163="","",csv!AN163)</f>
        <v>Ž20</v>
      </c>
      <c r="D168" s="219" t="str">
        <f>IF(csv!E163="","",csv!AO163&amp;"–"&amp;csv!AP163&amp;"–"&amp;csv!AQ163)</f>
        <v>3.56–150–11</v>
      </c>
      <c r="E168" s="220" t="str">
        <f>IF(csv!AU163&amp;csv!AW163&amp;csv!AY163&amp;csv!BA163&amp;csv!BC163="","",csv!AU163&amp;"–"&amp;csv!AW163&amp;"–"&amp;csv!AY163&amp;"–"&amp;csv!BA163&amp;"–"&amp;csv!BC163&amp;"–"&amp;csv!BE163&amp;"–"&amp;csv!BG163&amp;"–"&amp;csv!BI163&amp;"–"&amp;csv!BK163&amp;"–"&amp;csv!BM163&amp;"–"&amp;csv!BO163&amp;"–"&amp;csv!BQ163&amp;"–"&amp;csv!BS163&amp;"–"&amp;csv!BU163&amp;"–"&amp;csv!BW163&amp;"–"&amp;csv!BY163&amp;"–"&amp;csv!CA163&amp;"–"&amp;csv!CC163&amp;"–"&amp;csv!CE163&amp;"–"&amp;csv!CG163&amp;"–"&amp;csv!CI163&amp;"–"&amp;csv!CK163&amp;"–"&amp;csv!CM163&amp;"–"&amp;csv!CO163&amp;"–"&amp;csv!CQ163&amp;"–"&amp;csv!CS163&amp;"–"&amp;csv!CU163&amp;"–"&amp;csv!CW162&amp;"–"&amp;csv!CY162)</f>
        <v/>
      </c>
      <c r="F168" s="195" t="s">
        <v>0</v>
      </c>
      <c r="T168" s="195" t="s">
        <v>0</v>
      </c>
    </row>
    <row r="169" spans="1:20" x14ac:dyDescent="0.25">
      <c r="A169" s="195" t="s">
        <v>0</v>
      </c>
      <c r="B169" s="218" t="str">
        <f>IF(csv!E164="","",csv!S164)</f>
        <v>Ž20</v>
      </c>
      <c r="C169" s="219" t="str">
        <f>IF(csv!E164="","",csv!AN164)</f>
        <v>Ž20</v>
      </c>
      <c r="D169" s="219" t="str">
        <f>IF(csv!E164="","",csv!AO164&amp;"–"&amp;csv!AP164&amp;"–"&amp;csv!AQ164)</f>
        <v>3.56–150–11</v>
      </c>
      <c r="E169" s="220" t="str">
        <f>IF(csv!AU164&amp;csv!AW164&amp;csv!AY164&amp;csv!BA164&amp;csv!BC164="","",csv!AU164&amp;"–"&amp;csv!AW164&amp;"–"&amp;csv!AY164&amp;"–"&amp;csv!BA164&amp;"–"&amp;csv!BC164&amp;"–"&amp;csv!BE164&amp;"–"&amp;csv!BG164&amp;"–"&amp;csv!BI164&amp;"–"&amp;csv!BK164&amp;"–"&amp;csv!BM164&amp;"–"&amp;csv!BO164&amp;"–"&amp;csv!BQ164&amp;"–"&amp;csv!BS164&amp;"–"&amp;csv!BU164&amp;"–"&amp;csv!BW164&amp;"–"&amp;csv!BY164&amp;"–"&amp;csv!CA164&amp;"–"&amp;csv!CC164&amp;"–"&amp;csv!CE164&amp;"–"&amp;csv!CG164&amp;"–"&amp;csv!CI164&amp;"–"&amp;csv!CK164&amp;"–"&amp;csv!CM164&amp;"–"&amp;csv!CO164&amp;"–"&amp;csv!CQ164&amp;"–"&amp;csv!CS164&amp;"–"&amp;csv!CU164&amp;"–"&amp;csv!CW163&amp;"–"&amp;csv!CY163)</f>
        <v/>
      </c>
      <c r="F169" s="195" t="s">
        <v>0</v>
      </c>
      <c r="T169" s="195" t="s">
        <v>0</v>
      </c>
    </row>
    <row r="170" spans="1:20" x14ac:dyDescent="0.25">
      <c r="A170" s="195" t="s">
        <v>0</v>
      </c>
      <c r="B170" s="218" t="str">
        <f>IF(csv!E165="","",csv!S165)</f>
        <v>Ž20</v>
      </c>
      <c r="C170" s="219" t="str">
        <f>IF(csv!E165="","",csv!AN165)</f>
        <v>Ž20</v>
      </c>
      <c r="D170" s="219" t="str">
        <f>IF(csv!E165="","",csv!AO165&amp;"–"&amp;csv!AP165&amp;"–"&amp;csv!AQ165)</f>
        <v>3.56–150–11</v>
      </c>
      <c r="E170" s="220" t="str">
        <f>IF(csv!AU165&amp;csv!AW165&amp;csv!AY165&amp;csv!BA165&amp;csv!BC165="","",csv!AU165&amp;"–"&amp;csv!AW165&amp;"–"&amp;csv!AY165&amp;"–"&amp;csv!BA165&amp;"–"&amp;csv!BC165&amp;"–"&amp;csv!BE165&amp;"–"&amp;csv!BG165&amp;"–"&amp;csv!BI165&amp;"–"&amp;csv!BK165&amp;"–"&amp;csv!BM165&amp;"–"&amp;csv!BO165&amp;"–"&amp;csv!BQ165&amp;"–"&amp;csv!BS165&amp;"–"&amp;csv!BU165&amp;"–"&amp;csv!BW165&amp;"–"&amp;csv!BY165&amp;"–"&amp;csv!CA165&amp;"–"&amp;csv!CC165&amp;"–"&amp;csv!CE165&amp;"–"&amp;csv!CG165&amp;"–"&amp;csv!CI165&amp;"–"&amp;csv!CK165&amp;"–"&amp;csv!CM165&amp;"–"&amp;csv!CO165&amp;"–"&amp;csv!CQ165&amp;"–"&amp;csv!CS165&amp;"–"&amp;csv!CU165&amp;"–"&amp;csv!CW164&amp;"–"&amp;csv!CY164)</f>
        <v/>
      </c>
      <c r="F170" s="195" t="s">
        <v>0</v>
      </c>
      <c r="T170" s="195" t="s">
        <v>0</v>
      </c>
    </row>
    <row r="171" spans="1:20" x14ac:dyDescent="0.25">
      <c r="A171" s="195" t="s">
        <v>0</v>
      </c>
      <c r="B171" s="218" t="str">
        <f>IF(csv!E166="","",csv!S166)</f>
        <v>Ž21A</v>
      </c>
      <c r="C171" s="219" t="str">
        <f>IF(csv!E166="","",csv!AN166)</f>
        <v>Ž21A</v>
      </c>
      <c r="D171" s="219" t="str">
        <f>IF(csv!E166="","",csv!AO166&amp;"–"&amp;csv!AP166&amp;"–"&amp;csv!AQ166)</f>
        <v>4.18–175–15</v>
      </c>
      <c r="E171" s="220" t="str">
        <f>IF(csv!AU166&amp;csv!AW166&amp;csv!AY166&amp;csv!BA166&amp;csv!BC166="","",csv!AU166&amp;"–"&amp;csv!AW166&amp;"–"&amp;csv!AY166&amp;"–"&amp;csv!BA166&amp;"–"&amp;csv!BC166&amp;"–"&amp;csv!BE166&amp;"–"&amp;csv!BG166&amp;"–"&amp;csv!BI166&amp;"–"&amp;csv!BK166&amp;"–"&amp;csv!BM166&amp;"–"&amp;csv!BO166&amp;"–"&amp;csv!BQ166&amp;"–"&amp;csv!BS166&amp;"–"&amp;csv!BU166&amp;"–"&amp;csv!BW166&amp;"–"&amp;csv!BY166&amp;"–"&amp;csv!CA166&amp;"–"&amp;csv!CC166&amp;"–"&amp;csv!CE166&amp;"–"&amp;csv!CG166&amp;"–"&amp;csv!CI166&amp;"–"&amp;csv!CK166&amp;"–"&amp;csv!CM166&amp;"–"&amp;csv!CO166&amp;"–"&amp;csv!CQ166&amp;"–"&amp;csv!CS166&amp;"–"&amp;csv!CU166&amp;"–"&amp;csv!CW165&amp;"–"&amp;csv!CY165)</f>
        <v>59–38–66–68–40–43–46–50–61–69–54–48––49–100––––––––––––––</v>
      </c>
      <c r="F171" s="195" t="s">
        <v>0</v>
      </c>
      <c r="T171" s="195" t="s">
        <v>0</v>
      </c>
    </row>
    <row r="172" spans="1:20" x14ac:dyDescent="0.25">
      <c r="A172" s="195" t="s">
        <v>0</v>
      </c>
      <c r="B172" s="218" t="str">
        <f>IF(csv!E167="","",csv!S167)</f>
        <v>Ž21A</v>
      </c>
      <c r="C172" s="219" t="str">
        <f>IF(csv!E167="","",csv!AN167)</f>
        <v>Ž21A</v>
      </c>
      <c r="D172" s="219" t="str">
        <f>IF(csv!E167="","",csv!AO167&amp;"–"&amp;csv!AP167&amp;"–"&amp;csv!AQ167)</f>
        <v>4.18–175–15</v>
      </c>
      <c r="E172" s="220" t="str">
        <f>IF(csv!AU167&amp;csv!AW167&amp;csv!AY167&amp;csv!BA167&amp;csv!BC167="","",csv!AU167&amp;"–"&amp;csv!AW167&amp;"–"&amp;csv!AY167&amp;"–"&amp;csv!BA167&amp;"–"&amp;csv!BC167&amp;"–"&amp;csv!BE167&amp;"–"&amp;csv!BG167&amp;"–"&amp;csv!BI167&amp;"–"&amp;csv!BK167&amp;"–"&amp;csv!BM167&amp;"–"&amp;csv!BO167&amp;"–"&amp;csv!BQ167&amp;"–"&amp;csv!BS167&amp;"–"&amp;csv!BU167&amp;"–"&amp;csv!BW167&amp;"–"&amp;csv!BY167&amp;"–"&amp;csv!CA167&amp;"–"&amp;csv!CC167&amp;"–"&amp;csv!CE167&amp;"–"&amp;csv!CG167&amp;"–"&amp;csv!CI167&amp;"–"&amp;csv!CK167&amp;"–"&amp;csv!CM167&amp;"–"&amp;csv!CO167&amp;"–"&amp;csv!CQ167&amp;"–"&amp;csv!CS167&amp;"–"&amp;csv!CU167&amp;"–"&amp;csv!CW166&amp;"–"&amp;csv!CY166)</f>
        <v>59–38–66–68–40–43–46–50–61–69–54–48––49–100––––––––––––––</v>
      </c>
      <c r="F172" s="195" t="s">
        <v>0</v>
      </c>
      <c r="T172" s="195" t="s">
        <v>0</v>
      </c>
    </row>
    <row r="173" spans="1:20" x14ac:dyDescent="0.25">
      <c r="A173" s="195" t="s">
        <v>0</v>
      </c>
      <c r="B173" s="218" t="str">
        <f>IF(csv!E168="","",csv!S168)</f>
        <v>Ž21A</v>
      </c>
      <c r="C173" s="219" t="str">
        <f>IF(csv!E168="","",csv!AN168)</f>
        <v>Ž21A</v>
      </c>
      <c r="D173" s="219" t="str">
        <f>IF(csv!E168="","",csv!AO168&amp;"–"&amp;csv!AP168&amp;"–"&amp;csv!AQ168)</f>
        <v>4.18–175–15</v>
      </c>
      <c r="E173" s="220" t="str">
        <f>IF(csv!AU168&amp;csv!AW168&amp;csv!AY168&amp;csv!BA168&amp;csv!BC168="","",csv!AU168&amp;"–"&amp;csv!AW168&amp;"–"&amp;csv!AY168&amp;"–"&amp;csv!BA168&amp;"–"&amp;csv!BC168&amp;"–"&amp;csv!BE168&amp;"–"&amp;csv!BG168&amp;"–"&amp;csv!BI168&amp;"–"&amp;csv!BK168&amp;"–"&amp;csv!BM168&amp;"–"&amp;csv!BO168&amp;"–"&amp;csv!BQ168&amp;"–"&amp;csv!BS168&amp;"–"&amp;csv!BU168&amp;"–"&amp;csv!BW168&amp;"–"&amp;csv!BY168&amp;"–"&amp;csv!CA168&amp;"–"&amp;csv!CC168&amp;"–"&amp;csv!CE168&amp;"–"&amp;csv!CG168&amp;"–"&amp;csv!CI168&amp;"–"&amp;csv!CK168&amp;"–"&amp;csv!CM168&amp;"–"&amp;csv!CO168&amp;"–"&amp;csv!CQ168&amp;"–"&amp;csv!CS168&amp;"–"&amp;csv!CU168&amp;"–"&amp;csv!CW167&amp;"–"&amp;csv!CY167)</f>
        <v>59–38–66–68–40–43–46–50–61–69–54–48––49–100––––––––––––––</v>
      </c>
      <c r="F173" s="195" t="s">
        <v>0</v>
      </c>
      <c r="T173" s="195" t="s">
        <v>0</v>
      </c>
    </row>
    <row r="174" spans="1:20" x14ac:dyDescent="0.25">
      <c r="A174" s="195" t="s">
        <v>0</v>
      </c>
      <c r="B174" s="218" t="str">
        <f>IF(csv!E169="","",csv!S169)</f>
        <v>Ž21A</v>
      </c>
      <c r="C174" s="219" t="str">
        <f>IF(csv!E169="","",csv!AN169)</f>
        <v>Ž21A</v>
      </c>
      <c r="D174" s="219" t="str">
        <f>IF(csv!E169="","",csv!AO169&amp;"–"&amp;csv!AP169&amp;"–"&amp;csv!AQ169)</f>
        <v>4.18–175–15</v>
      </c>
      <c r="E174" s="220" t="str">
        <f>IF(csv!AU169&amp;csv!AW169&amp;csv!AY169&amp;csv!BA169&amp;csv!BC169="","",csv!AU169&amp;"–"&amp;csv!AW169&amp;"–"&amp;csv!AY169&amp;"–"&amp;csv!BA169&amp;"–"&amp;csv!BC169&amp;"–"&amp;csv!BE169&amp;"–"&amp;csv!BG169&amp;"–"&amp;csv!BI169&amp;"–"&amp;csv!BK169&amp;"–"&amp;csv!BM169&amp;"–"&amp;csv!BO169&amp;"–"&amp;csv!BQ169&amp;"–"&amp;csv!BS169&amp;"–"&amp;csv!BU169&amp;"–"&amp;csv!BW169&amp;"–"&amp;csv!BY169&amp;"–"&amp;csv!CA169&amp;"–"&amp;csv!CC169&amp;"–"&amp;csv!CE169&amp;"–"&amp;csv!CG169&amp;"–"&amp;csv!CI169&amp;"–"&amp;csv!CK169&amp;"–"&amp;csv!CM169&amp;"–"&amp;csv!CO169&amp;"–"&amp;csv!CQ169&amp;"–"&amp;csv!CS169&amp;"–"&amp;csv!CU169&amp;"–"&amp;csv!CW168&amp;"–"&amp;csv!CY168)</f>
        <v>59–38–66–68–40–43–46–50–61–69–54–48––49–100––––––––––––––</v>
      </c>
      <c r="F174" s="195" t="s">
        <v>0</v>
      </c>
      <c r="T174" s="195" t="s">
        <v>0</v>
      </c>
    </row>
    <row r="175" spans="1:20" x14ac:dyDescent="0.25">
      <c r="A175" s="195" t="s">
        <v>0</v>
      </c>
      <c r="B175" s="218" t="str">
        <f>IF(csv!E170="","",csv!S170)</f>
        <v>Ž21A</v>
      </c>
      <c r="C175" s="219" t="str">
        <f>IF(csv!E170="","",csv!AN170)</f>
        <v>Ž21A</v>
      </c>
      <c r="D175" s="219" t="str">
        <f>IF(csv!E170="","",csv!AO170&amp;"–"&amp;csv!AP170&amp;"–"&amp;csv!AQ170)</f>
        <v>4.18–175–15</v>
      </c>
      <c r="E175" s="220" t="str">
        <f>IF(csv!AU170&amp;csv!AW170&amp;csv!AY170&amp;csv!BA170&amp;csv!BC170="","",csv!AU170&amp;"–"&amp;csv!AW170&amp;"–"&amp;csv!AY170&amp;"–"&amp;csv!BA170&amp;"–"&amp;csv!BC170&amp;"–"&amp;csv!BE170&amp;"–"&amp;csv!BG170&amp;"–"&amp;csv!BI170&amp;"–"&amp;csv!BK170&amp;"–"&amp;csv!BM170&amp;"–"&amp;csv!BO170&amp;"–"&amp;csv!BQ170&amp;"–"&amp;csv!BS170&amp;"–"&amp;csv!BU170&amp;"–"&amp;csv!BW170&amp;"–"&amp;csv!BY170&amp;"–"&amp;csv!CA170&amp;"–"&amp;csv!CC170&amp;"–"&amp;csv!CE170&amp;"–"&amp;csv!CG170&amp;"–"&amp;csv!CI170&amp;"–"&amp;csv!CK170&amp;"–"&amp;csv!CM170&amp;"–"&amp;csv!CO170&amp;"–"&amp;csv!CQ170&amp;"–"&amp;csv!CS170&amp;"–"&amp;csv!CU170&amp;"–"&amp;csv!CW169&amp;"–"&amp;csv!CY169)</f>
        <v>59–38–66–68–40–43–46–50–61–69–54–48––49–100––––––––––––––</v>
      </c>
      <c r="F175" s="195" t="s">
        <v>0</v>
      </c>
      <c r="T175" s="195" t="s">
        <v>0</v>
      </c>
    </row>
    <row r="176" spans="1:20" x14ac:dyDescent="0.25">
      <c r="A176" s="195" t="s">
        <v>0</v>
      </c>
      <c r="B176" s="218" t="str">
        <f>IF(csv!E171="","",csv!S171)</f>
        <v>Ž21A</v>
      </c>
      <c r="C176" s="219" t="str">
        <f>IF(csv!E171="","",csv!AN171)</f>
        <v>Ž21A</v>
      </c>
      <c r="D176" s="219" t="str">
        <f>IF(csv!E171="","",csv!AO171&amp;"–"&amp;csv!AP171&amp;"–"&amp;csv!AQ171)</f>
        <v>4.18–175–15</v>
      </c>
      <c r="E176" s="220" t="str">
        <f>IF(csv!AU171&amp;csv!AW171&amp;csv!AY171&amp;csv!BA171&amp;csv!BC171="","",csv!AU171&amp;"–"&amp;csv!AW171&amp;"–"&amp;csv!AY171&amp;"–"&amp;csv!BA171&amp;"–"&amp;csv!BC171&amp;"–"&amp;csv!BE171&amp;"–"&amp;csv!BG171&amp;"–"&amp;csv!BI171&amp;"–"&amp;csv!BK171&amp;"–"&amp;csv!BM171&amp;"–"&amp;csv!BO171&amp;"–"&amp;csv!BQ171&amp;"–"&amp;csv!BS171&amp;"–"&amp;csv!BU171&amp;"–"&amp;csv!BW171&amp;"–"&amp;csv!BY171&amp;"–"&amp;csv!CA171&amp;"–"&amp;csv!CC171&amp;"–"&amp;csv!CE171&amp;"–"&amp;csv!CG171&amp;"–"&amp;csv!CI171&amp;"–"&amp;csv!CK171&amp;"–"&amp;csv!CM171&amp;"–"&amp;csv!CO171&amp;"–"&amp;csv!CQ171&amp;"–"&amp;csv!CS171&amp;"–"&amp;csv!CU171&amp;"–"&amp;csv!CW170&amp;"–"&amp;csv!CY170)</f>
        <v>59–38–66–68–40–43–46–50–61–69–54–48––49–100––––––––––––––</v>
      </c>
      <c r="F176" s="195" t="s">
        <v>0</v>
      </c>
      <c r="T176" s="195" t="s">
        <v>0</v>
      </c>
    </row>
    <row r="177" spans="1:20" x14ac:dyDescent="0.25">
      <c r="A177" s="195" t="s">
        <v>0</v>
      </c>
      <c r="B177" s="218" t="str">
        <f>IF(csv!E172="","",csv!S172)</f>
        <v>Ž21A</v>
      </c>
      <c r="C177" s="219" t="str">
        <f>IF(csv!E172="","",csv!AN172)</f>
        <v>Ž21A</v>
      </c>
      <c r="D177" s="219" t="str">
        <f>IF(csv!E172="","",csv!AO172&amp;"–"&amp;csv!AP172&amp;"–"&amp;csv!AQ172)</f>
        <v>4.18–175–15</v>
      </c>
      <c r="E177" s="220" t="str">
        <f>IF(csv!AU172&amp;csv!AW172&amp;csv!AY172&amp;csv!BA172&amp;csv!BC172="","",csv!AU172&amp;"–"&amp;csv!AW172&amp;"–"&amp;csv!AY172&amp;"–"&amp;csv!BA172&amp;"–"&amp;csv!BC172&amp;"–"&amp;csv!BE172&amp;"–"&amp;csv!BG172&amp;"–"&amp;csv!BI172&amp;"–"&amp;csv!BK172&amp;"–"&amp;csv!BM172&amp;"–"&amp;csv!BO172&amp;"–"&amp;csv!BQ172&amp;"–"&amp;csv!BS172&amp;"–"&amp;csv!BU172&amp;"–"&amp;csv!BW172&amp;"–"&amp;csv!BY172&amp;"–"&amp;csv!CA172&amp;"–"&amp;csv!CC172&amp;"–"&amp;csv!CE172&amp;"–"&amp;csv!CG172&amp;"–"&amp;csv!CI172&amp;"–"&amp;csv!CK172&amp;"–"&amp;csv!CM172&amp;"–"&amp;csv!CO172&amp;"–"&amp;csv!CQ172&amp;"–"&amp;csv!CS172&amp;"–"&amp;csv!CU172&amp;"–"&amp;csv!CW171&amp;"–"&amp;csv!CY171)</f>
        <v/>
      </c>
      <c r="F177" s="195" t="s">
        <v>0</v>
      </c>
      <c r="T177" s="195" t="s">
        <v>0</v>
      </c>
    </row>
    <row r="178" spans="1:20" x14ac:dyDescent="0.25">
      <c r="A178" s="195" t="s">
        <v>0</v>
      </c>
      <c r="B178" s="218" t="str">
        <f>IF(csv!E173="","",csv!S173)</f>
        <v>Ž21A</v>
      </c>
      <c r="C178" s="219" t="str">
        <f>IF(csv!E173="","",csv!AN173)</f>
        <v>Ž21A</v>
      </c>
      <c r="D178" s="219" t="str">
        <f>IF(csv!E173="","",csv!AO173&amp;"–"&amp;csv!AP173&amp;"–"&amp;csv!AQ173)</f>
        <v>4.18–175–15</v>
      </c>
      <c r="E178" s="220" t="str">
        <f>IF(csv!AU173&amp;csv!AW173&amp;csv!AY173&amp;csv!BA173&amp;csv!BC173="","",csv!AU173&amp;"–"&amp;csv!AW173&amp;"–"&amp;csv!AY173&amp;"–"&amp;csv!BA173&amp;"–"&amp;csv!BC173&amp;"–"&amp;csv!BE173&amp;"–"&amp;csv!BG173&amp;"–"&amp;csv!BI173&amp;"–"&amp;csv!BK173&amp;"–"&amp;csv!BM173&amp;"–"&amp;csv!BO173&amp;"–"&amp;csv!BQ173&amp;"–"&amp;csv!BS173&amp;"–"&amp;csv!BU173&amp;"–"&amp;csv!BW173&amp;"–"&amp;csv!BY173&amp;"–"&amp;csv!CA173&amp;"–"&amp;csv!CC173&amp;"–"&amp;csv!CE173&amp;"–"&amp;csv!CG173&amp;"–"&amp;csv!CI173&amp;"–"&amp;csv!CK173&amp;"–"&amp;csv!CM173&amp;"–"&amp;csv!CO173&amp;"–"&amp;csv!CQ173&amp;"–"&amp;csv!CS173&amp;"–"&amp;csv!CU173&amp;"–"&amp;csv!CW172&amp;"–"&amp;csv!CY172)</f>
        <v/>
      </c>
      <c r="F178" s="195" t="s">
        <v>0</v>
      </c>
      <c r="T178" s="195" t="s">
        <v>0</v>
      </c>
    </row>
    <row r="179" spans="1:20" x14ac:dyDescent="0.25">
      <c r="A179" s="195" t="s">
        <v>0</v>
      </c>
      <c r="B179" s="218" t="str">
        <f>IF(csv!E174="","",csv!S174)</f>
        <v>Ž21B</v>
      </c>
      <c r="C179" s="219" t="str">
        <f>IF(csv!E174="","",csv!AN174)</f>
        <v>Ž21B</v>
      </c>
      <c r="D179" s="219" t="str">
        <f>IF(csv!E174="","",csv!AO174&amp;"–"&amp;csv!AP174&amp;"–"&amp;csv!AQ174)</f>
        <v>2.66–100–10</v>
      </c>
      <c r="E179" s="220" t="str">
        <f>IF(csv!AU174&amp;csv!AW174&amp;csv!AY174&amp;csv!BA174&amp;csv!BC174="","",csv!AU174&amp;"–"&amp;csv!AW174&amp;"–"&amp;csv!AY174&amp;"–"&amp;csv!BA174&amp;"–"&amp;csv!BC174&amp;"–"&amp;csv!BE174&amp;"–"&amp;csv!BG174&amp;"–"&amp;csv!BI174&amp;"–"&amp;csv!BK174&amp;"–"&amp;csv!BM174&amp;"–"&amp;csv!BO174&amp;"–"&amp;csv!BQ174&amp;"–"&amp;csv!BS174&amp;"–"&amp;csv!BU174&amp;"–"&amp;csv!BW174&amp;"–"&amp;csv!BY174&amp;"–"&amp;csv!CA174&amp;"–"&amp;csv!CC174&amp;"–"&amp;csv!CE174&amp;"–"&amp;csv!CG174&amp;"–"&amp;csv!CI174&amp;"–"&amp;csv!CK174&amp;"–"&amp;csv!CM174&amp;"–"&amp;csv!CO174&amp;"–"&amp;csv!CQ174&amp;"–"&amp;csv!CS174&amp;"–"&amp;csv!CU174&amp;"–"&amp;csv!CW173&amp;"–"&amp;csv!CY173)</f>
        <v>52–33–70–60–53–62–47–61–56–100–––––––––––––––––––</v>
      </c>
      <c r="F179" s="195" t="s">
        <v>0</v>
      </c>
      <c r="T179" s="195" t="s">
        <v>0</v>
      </c>
    </row>
    <row r="180" spans="1:20" x14ac:dyDescent="0.25">
      <c r="A180" s="195" t="s">
        <v>0</v>
      </c>
      <c r="B180" s="218" t="str">
        <f>IF(csv!E175="","",csv!S175)</f>
        <v>Ž21B</v>
      </c>
      <c r="C180" s="219" t="str">
        <f>IF(csv!E175="","",csv!AN175)</f>
        <v>Ž21B</v>
      </c>
      <c r="D180" s="219" t="str">
        <f>IF(csv!E175="","",csv!AO175&amp;"–"&amp;csv!AP175&amp;"–"&amp;csv!AQ175)</f>
        <v>2.66–100–10</v>
      </c>
      <c r="E180" s="220" t="str">
        <f>IF(csv!AU175&amp;csv!AW175&amp;csv!AY175&amp;csv!BA175&amp;csv!BC175="","",csv!AU175&amp;"–"&amp;csv!AW175&amp;"–"&amp;csv!AY175&amp;"–"&amp;csv!BA175&amp;"–"&amp;csv!BC175&amp;"–"&amp;csv!BE175&amp;"–"&amp;csv!BG175&amp;"–"&amp;csv!BI175&amp;"–"&amp;csv!BK175&amp;"–"&amp;csv!BM175&amp;"–"&amp;csv!BO175&amp;"–"&amp;csv!BQ175&amp;"–"&amp;csv!BS175&amp;"–"&amp;csv!BU175&amp;"–"&amp;csv!BW175&amp;"–"&amp;csv!BY175&amp;"–"&amp;csv!CA175&amp;"–"&amp;csv!CC175&amp;"–"&amp;csv!CE175&amp;"–"&amp;csv!CG175&amp;"–"&amp;csv!CI175&amp;"–"&amp;csv!CK175&amp;"–"&amp;csv!CM175&amp;"–"&amp;csv!CO175&amp;"–"&amp;csv!CQ175&amp;"–"&amp;csv!CS175&amp;"–"&amp;csv!CU175&amp;"–"&amp;csv!CW174&amp;"–"&amp;csv!CY174)</f>
        <v>52–33–70–60–53–62–47–61–56–100–––––––––––––––––––</v>
      </c>
      <c r="F180" s="195" t="s">
        <v>0</v>
      </c>
      <c r="T180" s="195" t="s">
        <v>0</v>
      </c>
    </row>
    <row r="181" spans="1:20" x14ac:dyDescent="0.25">
      <c r="A181" s="195" t="s">
        <v>0</v>
      </c>
      <c r="B181" s="218" t="str">
        <f>IF(csv!E176="","",csv!S176)</f>
        <v>Ž21B</v>
      </c>
      <c r="C181" s="219" t="str">
        <f>IF(csv!E176="","",csv!AN176)</f>
        <v>Ž21B</v>
      </c>
      <c r="D181" s="219" t="str">
        <f>IF(csv!E176="","",csv!AO176&amp;"–"&amp;csv!AP176&amp;"–"&amp;csv!AQ176)</f>
        <v>2.66–100–10</v>
      </c>
      <c r="E181" s="220" t="str">
        <f>IF(csv!AU176&amp;csv!AW176&amp;csv!AY176&amp;csv!BA176&amp;csv!BC176="","",csv!AU176&amp;"–"&amp;csv!AW176&amp;"–"&amp;csv!AY176&amp;"–"&amp;csv!BA176&amp;"–"&amp;csv!BC176&amp;"–"&amp;csv!BE176&amp;"–"&amp;csv!BG176&amp;"–"&amp;csv!BI176&amp;"–"&amp;csv!BK176&amp;"–"&amp;csv!BM176&amp;"–"&amp;csv!BO176&amp;"–"&amp;csv!BQ176&amp;"–"&amp;csv!BS176&amp;"–"&amp;csv!BU176&amp;"–"&amp;csv!BW176&amp;"–"&amp;csv!BY176&amp;"–"&amp;csv!CA176&amp;"–"&amp;csv!CC176&amp;"–"&amp;csv!CE176&amp;"–"&amp;csv!CG176&amp;"–"&amp;csv!CI176&amp;"–"&amp;csv!CK176&amp;"–"&amp;csv!CM176&amp;"–"&amp;csv!CO176&amp;"–"&amp;csv!CQ176&amp;"–"&amp;csv!CS176&amp;"–"&amp;csv!CU176&amp;"–"&amp;csv!CW175&amp;"–"&amp;csv!CY175)</f>
        <v>52–33–70–60–53–62–47–61–56–100–––––––––––––––––––</v>
      </c>
      <c r="F181" s="195" t="s">
        <v>0</v>
      </c>
      <c r="T181" s="195" t="s">
        <v>0</v>
      </c>
    </row>
    <row r="182" spans="1:20" x14ac:dyDescent="0.25">
      <c r="A182" s="195" t="s">
        <v>0</v>
      </c>
      <c r="B182" s="218" t="str">
        <f>IF(csv!E177="","",csv!S177)</f>
        <v>Ž21B</v>
      </c>
      <c r="C182" s="219" t="str">
        <f>IF(csv!E177="","",csv!AN177)</f>
        <v>Ž21B</v>
      </c>
      <c r="D182" s="219" t="str">
        <f>IF(csv!E177="","",csv!AO177&amp;"–"&amp;csv!AP177&amp;"–"&amp;csv!AQ177)</f>
        <v>2.66–100–10</v>
      </c>
      <c r="E182" s="220" t="str">
        <f>IF(csv!AU177&amp;csv!AW177&amp;csv!AY177&amp;csv!BA177&amp;csv!BC177="","",csv!AU177&amp;"–"&amp;csv!AW177&amp;"–"&amp;csv!AY177&amp;"–"&amp;csv!BA177&amp;"–"&amp;csv!BC177&amp;"–"&amp;csv!BE177&amp;"–"&amp;csv!BG177&amp;"–"&amp;csv!BI177&amp;"–"&amp;csv!BK177&amp;"–"&amp;csv!BM177&amp;"–"&amp;csv!BO177&amp;"–"&amp;csv!BQ177&amp;"–"&amp;csv!BS177&amp;"–"&amp;csv!BU177&amp;"–"&amp;csv!BW177&amp;"–"&amp;csv!BY177&amp;"–"&amp;csv!CA177&amp;"–"&amp;csv!CC177&amp;"–"&amp;csv!CE177&amp;"–"&amp;csv!CG177&amp;"–"&amp;csv!CI177&amp;"–"&amp;csv!CK177&amp;"–"&amp;csv!CM177&amp;"–"&amp;csv!CO177&amp;"–"&amp;csv!CQ177&amp;"–"&amp;csv!CS177&amp;"–"&amp;csv!CU177&amp;"–"&amp;csv!CW176&amp;"–"&amp;csv!CY176)</f>
        <v>52–33–70–60–53–62–47–61–56–100–––––––––––––––––––</v>
      </c>
      <c r="F182" s="195" t="s">
        <v>0</v>
      </c>
      <c r="T182" s="195" t="s">
        <v>0</v>
      </c>
    </row>
    <row r="183" spans="1:20" x14ac:dyDescent="0.25">
      <c r="A183" s="195" t="s">
        <v>0</v>
      </c>
      <c r="B183" s="218" t="str">
        <f>IF(csv!E178="","",csv!S178)</f>
        <v>Ž21B</v>
      </c>
      <c r="C183" s="219" t="str">
        <f>IF(csv!E178="","",csv!AN178)</f>
        <v>Ž21B</v>
      </c>
      <c r="D183" s="219" t="str">
        <f>IF(csv!E178="","",csv!AO178&amp;"–"&amp;csv!AP178&amp;"–"&amp;csv!AQ178)</f>
        <v>2.66–100–10</v>
      </c>
      <c r="E183" s="220" t="str">
        <f>IF(csv!AU178&amp;csv!AW178&amp;csv!AY178&amp;csv!BA178&amp;csv!BC178="","",csv!AU178&amp;"–"&amp;csv!AW178&amp;"–"&amp;csv!AY178&amp;"–"&amp;csv!BA178&amp;"–"&amp;csv!BC178&amp;"–"&amp;csv!BE178&amp;"–"&amp;csv!BG178&amp;"–"&amp;csv!BI178&amp;"–"&amp;csv!BK178&amp;"–"&amp;csv!BM178&amp;"–"&amp;csv!BO178&amp;"–"&amp;csv!BQ178&amp;"–"&amp;csv!BS178&amp;"–"&amp;csv!BU178&amp;"–"&amp;csv!BW178&amp;"–"&amp;csv!BY178&amp;"–"&amp;csv!CA178&amp;"–"&amp;csv!CC178&amp;"–"&amp;csv!CE178&amp;"–"&amp;csv!CG178&amp;"–"&amp;csv!CI178&amp;"–"&amp;csv!CK178&amp;"–"&amp;csv!CM178&amp;"–"&amp;csv!CO178&amp;"–"&amp;csv!CQ178&amp;"–"&amp;csv!CS178&amp;"–"&amp;csv!CU178&amp;"–"&amp;csv!CW177&amp;"–"&amp;csv!CY177)</f>
        <v>52–33–70–60–53–62–47–61–56–100–––––––––––––––––––</v>
      </c>
      <c r="F183" s="195" t="s">
        <v>0</v>
      </c>
      <c r="T183" s="195" t="s">
        <v>0</v>
      </c>
    </row>
    <row r="184" spans="1:20" x14ac:dyDescent="0.25">
      <c r="A184" s="195" t="s">
        <v>0</v>
      </c>
      <c r="B184" s="218" t="str">
        <f>IF(csv!E179="","",csv!S179)</f>
        <v>Ž21B</v>
      </c>
      <c r="C184" s="219" t="str">
        <f>IF(csv!E179="","",csv!AN179)</f>
        <v>Ž21B</v>
      </c>
      <c r="D184" s="219" t="str">
        <f>IF(csv!E179="","",csv!AO179&amp;"–"&amp;csv!AP179&amp;"–"&amp;csv!AQ179)</f>
        <v>2.66–100–10</v>
      </c>
      <c r="E184" s="220" t="str">
        <f>IF(csv!AU179&amp;csv!AW179&amp;csv!AY179&amp;csv!BA179&amp;csv!BC179="","",csv!AU179&amp;"–"&amp;csv!AW179&amp;"–"&amp;csv!AY179&amp;"–"&amp;csv!BA179&amp;"–"&amp;csv!BC179&amp;"–"&amp;csv!BE179&amp;"–"&amp;csv!BG179&amp;"–"&amp;csv!BI179&amp;"–"&amp;csv!BK179&amp;"–"&amp;csv!BM179&amp;"–"&amp;csv!BO179&amp;"–"&amp;csv!BQ179&amp;"–"&amp;csv!BS179&amp;"–"&amp;csv!BU179&amp;"–"&amp;csv!BW179&amp;"–"&amp;csv!BY179&amp;"–"&amp;csv!CA179&amp;"–"&amp;csv!CC179&amp;"–"&amp;csv!CE179&amp;"–"&amp;csv!CG179&amp;"–"&amp;csv!CI179&amp;"–"&amp;csv!CK179&amp;"–"&amp;csv!CM179&amp;"–"&amp;csv!CO179&amp;"–"&amp;csv!CQ179&amp;"–"&amp;csv!CS179&amp;"–"&amp;csv!CU179&amp;"–"&amp;csv!CW178&amp;"–"&amp;csv!CY178)</f>
        <v>52–33–70–60–53–62–47–61–56–100–––––––––––––––––––</v>
      </c>
      <c r="F184" s="195" t="s">
        <v>0</v>
      </c>
      <c r="T184" s="195" t="s">
        <v>0</v>
      </c>
    </row>
    <row r="185" spans="1:20" x14ac:dyDescent="0.25">
      <c r="A185" s="195" t="s">
        <v>0</v>
      </c>
      <c r="B185" s="218" t="str">
        <f>IF(csv!E180="","",csv!S180)</f>
        <v>Ž21B</v>
      </c>
      <c r="C185" s="219" t="str">
        <f>IF(csv!E180="","",csv!AN180)</f>
        <v>Ž21B</v>
      </c>
      <c r="D185" s="219" t="str">
        <f>IF(csv!E180="","",csv!AO180&amp;"–"&amp;csv!AP180&amp;"–"&amp;csv!AQ180)</f>
        <v>2.66–100–10</v>
      </c>
      <c r="E185" s="220" t="str">
        <f>IF(csv!AU180&amp;csv!AW180&amp;csv!AY180&amp;csv!BA180&amp;csv!BC180="","",csv!AU180&amp;"–"&amp;csv!AW180&amp;"–"&amp;csv!AY180&amp;"–"&amp;csv!BA180&amp;"–"&amp;csv!BC180&amp;"–"&amp;csv!BE180&amp;"–"&amp;csv!BG180&amp;"–"&amp;csv!BI180&amp;"–"&amp;csv!BK180&amp;"–"&amp;csv!BM180&amp;"–"&amp;csv!BO180&amp;"–"&amp;csv!BQ180&amp;"–"&amp;csv!BS180&amp;"–"&amp;csv!BU180&amp;"–"&amp;csv!BW180&amp;"–"&amp;csv!BY180&amp;"–"&amp;csv!CA180&amp;"–"&amp;csv!CC180&amp;"–"&amp;csv!CE180&amp;"–"&amp;csv!CG180&amp;"–"&amp;csv!CI180&amp;"–"&amp;csv!CK180&amp;"–"&amp;csv!CM180&amp;"–"&amp;csv!CO180&amp;"–"&amp;csv!CQ180&amp;"–"&amp;csv!CS180&amp;"–"&amp;csv!CU180&amp;"–"&amp;csv!CW179&amp;"–"&amp;csv!CY179)</f>
        <v>52–33–70–60–53–62–47–61–56–100–––––––––––––––––––</v>
      </c>
      <c r="F185" s="195" t="s">
        <v>0</v>
      </c>
      <c r="T185" s="195" t="s">
        <v>0</v>
      </c>
    </row>
    <row r="186" spans="1:20" x14ac:dyDescent="0.25">
      <c r="A186" s="195" t="s">
        <v>0</v>
      </c>
      <c r="B186" s="218" t="str">
        <f>IF(csv!E181="","",csv!S181)</f>
        <v>Ž21B</v>
      </c>
      <c r="C186" s="219" t="str">
        <f>IF(csv!E181="","",csv!AN181)</f>
        <v>Ž21B</v>
      </c>
      <c r="D186" s="219" t="str">
        <f>IF(csv!E181="","",csv!AO181&amp;"–"&amp;csv!AP181&amp;"–"&amp;csv!AQ181)</f>
        <v>2.66–100–10</v>
      </c>
      <c r="E186" s="220" t="str">
        <f>IF(csv!AU181&amp;csv!AW181&amp;csv!AY181&amp;csv!BA181&amp;csv!BC181="","",csv!AU181&amp;"–"&amp;csv!AW181&amp;"–"&amp;csv!AY181&amp;"–"&amp;csv!BA181&amp;"–"&amp;csv!BC181&amp;"–"&amp;csv!BE181&amp;"–"&amp;csv!BG181&amp;"–"&amp;csv!BI181&amp;"–"&amp;csv!BK181&amp;"–"&amp;csv!BM181&amp;"–"&amp;csv!BO181&amp;"–"&amp;csv!BQ181&amp;"–"&amp;csv!BS181&amp;"–"&amp;csv!BU181&amp;"–"&amp;csv!BW181&amp;"–"&amp;csv!BY181&amp;"–"&amp;csv!CA181&amp;"–"&amp;csv!CC181&amp;"–"&amp;csv!CE181&amp;"–"&amp;csv!CG181&amp;"–"&amp;csv!CI181&amp;"–"&amp;csv!CK181&amp;"–"&amp;csv!CM181&amp;"–"&amp;csv!CO181&amp;"–"&amp;csv!CQ181&amp;"–"&amp;csv!CS181&amp;"–"&amp;csv!CU181&amp;"–"&amp;csv!CW180&amp;"–"&amp;csv!CY180)</f>
        <v>52–33–70–60–53–62–47–61–56–100–––––––––––––––––––</v>
      </c>
      <c r="F186" s="195" t="s">
        <v>0</v>
      </c>
      <c r="T186" s="195" t="s">
        <v>0</v>
      </c>
    </row>
    <row r="187" spans="1:20" x14ac:dyDescent="0.25">
      <c r="A187" s="195" t="s">
        <v>0</v>
      </c>
      <c r="B187" s="218" t="str">
        <f>IF(csv!E182="","",csv!S182)</f>
        <v>Ž21B</v>
      </c>
      <c r="C187" s="219" t="str">
        <f>IF(csv!E182="","",csv!AN182)</f>
        <v>Ž21B</v>
      </c>
      <c r="D187" s="219" t="str">
        <f>IF(csv!E182="","",csv!AO182&amp;"–"&amp;csv!AP182&amp;"–"&amp;csv!AQ182)</f>
        <v>2.66–100–10</v>
      </c>
      <c r="E187" s="220" t="str">
        <f>IF(csv!AU182&amp;csv!AW182&amp;csv!AY182&amp;csv!BA182&amp;csv!BC182="","",csv!AU182&amp;"–"&amp;csv!AW182&amp;"–"&amp;csv!AY182&amp;"–"&amp;csv!BA182&amp;"–"&amp;csv!BC182&amp;"–"&amp;csv!BE182&amp;"–"&amp;csv!BG182&amp;"–"&amp;csv!BI182&amp;"–"&amp;csv!BK182&amp;"–"&amp;csv!BM182&amp;"–"&amp;csv!BO182&amp;"–"&amp;csv!BQ182&amp;"–"&amp;csv!BS182&amp;"–"&amp;csv!BU182&amp;"–"&amp;csv!BW182&amp;"–"&amp;csv!BY182&amp;"–"&amp;csv!CA182&amp;"–"&amp;csv!CC182&amp;"–"&amp;csv!CE182&amp;"–"&amp;csv!CG182&amp;"–"&amp;csv!CI182&amp;"–"&amp;csv!CK182&amp;"–"&amp;csv!CM182&amp;"–"&amp;csv!CO182&amp;"–"&amp;csv!CQ182&amp;"–"&amp;csv!CS182&amp;"–"&amp;csv!CU182&amp;"–"&amp;csv!CW181&amp;"–"&amp;csv!CY181)</f>
        <v>52–33–70–60–53–62–47–61–56–100–––––––––––––––––––</v>
      </c>
      <c r="F187" s="195" t="s">
        <v>0</v>
      </c>
      <c r="T187" s="195" t="s">
        <v>0</v>
      </c>
    </row>
    <row r="188" spans="1:20" x14ac:dyDescent="0.25">
      <c r="A188" s="195" t="s">
        <v>0</v>
      </c>
      <c r="B188" s="218" t="str">
        <f>IF(csv!E183="","",csv!S183)</f>
        <v>Ž21B</v>
      </c>
      <c r="C188" s="219" t="str">
        <f>IF(csv!E183="","",csv!AN183)</f>
        <v>Ž21B</v>
      </c>
      <c r="D188" s="219" t="str">
        <f>IF(csv!E183="","",csv!AO183&amp;"–"&amp;csv!AP183&amp;"–"&amp;csv!AQ183)</f>
        <v>2.66–100–10</v>
      </c>
      <c r="E188" s="220" t="str">
        <f>IF(csv!AU183&amp;csv!AW183&amp;csv!AY183&amp;csv!BA183&amp;csv!BC183="","",csv!AU183&amp;"–"&amp;csv!AW183&amp;"–"&amp;csv!AY183&amp;"–"&amp;csv!BA183&amp;"–"&amp;csv!BC183&amp;"–"&amp;csv!BE183&amp;"–"&amp;csv!BG183&amp;"–"&amp;csv!BI183&amp;"–"&amp;csv!BK183&amp;"–"&amp;csv!BM183&amp;"–"&amp;csv!BO183&amp;"–"&amp;csv!BQ183&amp;"–"&amp;csv!BS183&amp;"–"&amp;csv!BU183&amp;"–"&amp;csv!BW183&amp;"–"&amp;csv!BY183&amp;"–"&amp;csv!CA183&amp;"–"&amp;csv!CC183&amp;"–"&amp;csv!CE183&amp;"–"&amp;csv!CG183&amp;"–"&amp;csv!CI183&amp;"–"&amp;csv!CK183&amp;"–"&amp;csv!CM183&amp;"–"&amp;csv!CO183&amp;"–"&amp;csv!CQ183&amp;"–"&amp;csv!CS183&amp;"–"&amp;csv!CU183&amp;"–"&amp;csv!CW182&amp;"–"&amp;csv!CY182)</f>
        <v>52–33–70–60–53–62–47–61–56–100–––––––––––––––––––</v>
      </c>
      <c r="F188" s="195" t="s">
        <v>0</v>
      </c>
      <c r="T188" s="195" t="s">
        <v>0</v>
      </c>
    </row>
    <row r="189" spans="1:20" x14ac:dyDescent="0.25">
      <c r="A189" s="195" t="s">
        <v>0</v>
      </c>
      <c r="B189" s="218" t="str">
        <f>IF(csv!E184="","",csv!S184)</f>
        <v>Ž21B</v>
      </c>
      <c r="C189" s="219" t="str">
        <f>IF(csv!E184="","",csv!AN184)</f>
        <v>Ž21B</v>
      </c>
      <c r="D189" s="219" t="str">
        <f>IF(csv!E184="","",csv!AO184&amp;"–"&amp;csv!AP184&amp;"–"&amp;csv!AQ184)</f>
        <v>2.66–100–10</v>
      </c>
      <c r="E189" s="220" t="str">
        <f>IF(csv!AU184&amp;csv!AW184&amp;csv!AY184&amp;csv!BA184&amp;csv!BC184="","",csv!AU184&amp;"–"&amp;csv!AW184&amp;"–"&amp;csv!AY184&amp;"–"&amp;csv!BA184&amp;"–"&amp;csv!BC184&amp;"–"&amp;csv!BE184&amp;"–"&amp;csv!BG184&amp;"–"&amp;csv!BI184&amp;"–"&amp;csv!BK184&amp;"–"&amp;csv!BM184&amp;"–"&amp;csv!BO184&amp;"–"&amp;csv!BQ184&amp;"–"&amp;csv!BS184&amp;"–"&amp;csv!BU184&amp;"–"&amp;csv!BW184&amp;"–"&amp;csv!BY184&amp;"–"&amp;csv!CA184&amp;"–"&amp;csv!CC184&amp;"–"&amp;csv!CE184&amp;"–"&amp;csv!CG184&amp;"–"&amp;csv!CI184&amp;"–"&amp;csv!CK184&amp;"–"&amp;csv!CM184&amp;"–"&amp;csv!CO184&amp;"–"&amp;csv!CQ184&amp;"–"&amp;csv!CS184&amp;"–"&amp;csv!CU184&amp;"–"&amp;csv!CW183&amp;"–"&amp;csv!CY183)</f>
        <v>52–33–70–60–53–62–47–61–56–100–––––––––––––––––––</v>
      </c>
      <c r="F189" s="195" t="s">
        <v>0</v>
      </c>
      <c r="T189" s="195" t="s">
        <v>0</v>
      </c>
    </row>
    <row r="190" spans="1:20" x14ac:dyDescent="0.25">
      <c r="A190" s="195" t="s">
        <v>0</v>
      </c>
      <c r="B190" s="218" t="str">
        <f>IF(csv!E185="","",csv!S185)</f>
        <v>Ž21B</v>
      </c>
      <c r="C190" s="219" t="str">
        <f>IF(csv!E185="","",csv!AN185)</f>
        <v>Ž21B</v>
      </c>
      <c r="D190" s="219" t="str">
        <f>IF(csv!E185="","",csv!AO185&amp;"–"&amp;csv!AP185&amp;"–"&amp;csv!AQ185)</f>
        <v>2.66–100–10</v>
      </c>
      <c r="E190" s="220" t="str">
        <f>IF(csv!AU185&amp;csv!AW185&amp;csv!AY185&amp;csv!BA185&amp;csv!BC185="","",csv!AU185&amp;"–"&amp;csv!AW185&amp;"–"&amp;csv!AY185&amp;"–"&amp;csv!BA185&amp;"–"&amp;csv!BC185&amp;"–"&amp;csv!BE185&amp;"–"&amp;csv!BG185&amp;"–"&amp;csv!BI185&amp;"–"&amp;csv!BK185&amp;"–"&amp;csv!BM185&amp;"–"&amp;csv!BO185&amp;"–"&amp;csv!BQ185&amp;"–"&amp;csv!BS185&amp;"–"&amp;csv!BU185&amp;"–"&amp;csv!BW185&amp;"–"&amp;csv!BY185&amp;"–"&amp;csv!CA185&amp;"–"&amp;csv!CC185&amp;"–"&amp;csv!CE185&amp;"–"&amp;csv!CG185&amp;"–"&amp;csv!CI185&amp;"–"&amp;csv!CK185&amp;"–"&amp;csv!CM185&amp;"–"&amp;csv!CO185&amp;"–"&amp;csv!CQ185&amp;"–"&amp;csv!CS185&amp;"–"&amp;csv!CU185&amp;"–"&amp;csv!CW184&amp;"–"&amp;csv!CY184)</f>
        <v/>
      </c>
      <c r="F190" s="195" t="s">
        <v>0</v>
      </c>
      <c r="T190" s="195" t="s">
        <v>0</v>
      </c>
    </row>
    <row r="191" spans="1:20" x14ac:dyDescent="0.25">
      <c r="A191" s="195" t="s">
        <v>0</v>
      </c>
      <c r="B191" s="218" t="str">
        <f>IF(csv!E186="","",csv!S186)</f>
        <v>Ž21B</v>
      </c>
      <c r="C191" s="219" t="str">
        <f>IF(csv!E186="","",csv!AN186)</f>
        <v>Ž21B</v>
      </c>
      <c r="D191" s="219" t="str">
        <f>IF(csv!E186="","",csv!AO186&amp;"–"&amp;csv!AP186&amp;"–"&amp;csv!AQ186)</f>
        <v>2.66–100–10</v>
      </c>
      <c r="E191" s="220" t="str">
        <f>IF(csv!AU186&amp;csv!AW186&amp;csv!AY186&amp;csv!BA186&amp;csv!BC186="","",csv!AU186&amp;"–"&amp;csv!AW186&amp;"–"&amp;csv!AY186&amp;"–"&amp;csv!BA186&amp;"–"&amp;csv!BC186&amp;"–"&amp;csv!BE186&amp;"–"&amp;csv!BG186&amp;"–"&amp;csv!BI186&amp;"–"&amp;csv!BK186&amp;"–"&amp;csv!BM186&amp;"–"&amp;csv!BO186&amp;"–"&amp;csv!BQ186&amp;"–"&amp;csv!BS186&amp;"–"&amp;csv!BU186&amp;"–"&amp;csv!BW186&amp;"–"&amp;csv!BY186&amp;"–"&amp;csv!CA186&amp;"–"&amp;csv!CC186&amp;"–"&amp;csv!CE186&amp;"–"&amp;csv!CG186&amp;"–"&amp;csv!CI186&amp;"–"&amp;csv!CK186&amp;"–"&amp;csv!CM186&amp;"–"&amp;csv!CO186&amp;"–"&amp;csv!CQ186&amp;"–"&amp;csv!CS186&amp;"–"&amp;csv!CU186&amp;"–"&amp;csv!CW185&amp;"–"&amp;csv!CY185)</f>
        <v/>
      </c>
      <c r="F191" s="195" t="s">
        <v>0</v>
      </c>
      <c r="T191" s="195" t="s">
        <v>0</v>
      </c>
    </row>
    <row r="192" spans="1:20" x14ac:dyDescent="0.25">
      <c r="A192" s="195" t="s">
        <v>0</v>
      </c>
      <c r="B192" s="218" t="str">
        <f>IF(csv!E187="","",csv!S187)</f>
        <v>Ž21B</v>
      </c>
      <c r="C192" s="219" t="str">
        <f>IF(csv!E187="","",csv!AN187)</f>
        <v>Ž21B</v>
      </c>
      <c r="D192" s="219" t="str">
        <f>IF(csv!E187="","",csv!AO187&amp;"–"&amp;csv!AP187&amp;"–"&amp;csv!AQ187)</f>
        <v>2.66–100–10</v>
      </c>
      <c r="E192" s="220" t="str">
        <f>IF(csv!AU187&amp;csv!AW187&amp;csv!AY187&amp;csv!BA187&amp;csv!BC187="","",csv!AU187&amp;"–"&amp;csv!AW187&amp;"–"&amp;csv!AY187&amp;"–"&amp;csv!BA187&amp;"–"&amp;csv!BC187&amp;"–"&amp;csv!BE187&amp;"–"&amp;csv!BG187&amp;"–"&amp;csv!BI187&amp;"–"&amp;csv!BK187&amp;"–"&amp;csv!BM187&amp;"–"&amp;csv!BO187&amp;"–"&amp;csv!BQ187&amp;"–"&amp;csv!BS187&amp;"–"&amp;csv!BU187&amp;"–"&amp;csv!BW187&amp;"–"&amp;csv!BY187&amp;"–"&amp;csv!CA187&amp;"–"&amp;csv!CC187&amp;"–"&amp;csv!CE187&amp;"–"&amp;csv!CG187&amp;"–"&amp;csv!CI187&amp;"–"&amp;csv!CK187&amp;"–"&amp;csv!CM187&amp;"–"&amp;csv!CO187&amp;"–"&amp;csv!CQ187&amp;"–"&amp;csv!CS187&amp;"–"&amp;csv!CU187&amp;"–"&amp;csv!CW186&amp;"–"&amp;csv!CY186)</f>
        <v/>
      </c>
      <c r="F192" s="195" t="s">
        <v>0</v>
      </c>
      <c r="T192" s="195" t="s">
        <v>0</v>
      </c>
    </row>
    <row r="193" spans="1:20" x14ac:dyDescent="0.25">
      <c r="A193" s="195" t="s">
        <v>0</v>
      </c>
      <c r="B193" s="218" t="str">
        <f>IF(csv!E188="","",csv!S188)</f>
        <v>Ž35</v>
      </c>
      <c r="C193" s="219" t="str">
        <f>IF(csv!E188="","",csv!AN188)</f>
        <v>Ž35</v>
      </c>
      <c r="D193" s="219" t="str">
        <f>IF(csv!E188="","",csv!AO188&amp;"–"&amp;csv!AP188&amp;"–"&amp;csv!AQ188)</f>
        <v>3.56–150–11</v>
      </c>
      <c r="E193" s="220" t="str">
        <f>IF(csv!AU188&amp;csv!AW188&amp;csv!AY188&amp;csv!BA188&amp;csv!BC188="","",csv!AU188&amp;"–"&amp;csv!AW188&amp;"–"&amp;csv!AY188&amp;"–"&amp;csv!BA188&amp;"–"&amp;csv!BC188&amp;"–"&amp;csv!BE188&amp;"–"&amp;csv!BG188&amp;"–"&amp;csv!BI188&amp;"–"&amp;csv!BK188&amp;"–"&amp;csv!BM188&amp;"–"&amp;csv!BO188&amp;"–"&amp;csv!BQ188&amp;"–"&amp;csv!BS188&amp;"–"&amp;csv!BU188&amp;"–"&amp;csv!BW188&amp;"–"&amp;csv!BY188&amp;"–"&amp;csv!CA188&amp;"–"&amp;csv!CC188&amp;"–"&amp;csv!CE188&amp;"–"&amp;csv!CG188&amp;"–"&amp;csv!CI188&amp;"–"&amp;csv!CK188&amp;"–"&amp;csv!CM188&amp;"–"&amp;csv!CO188&amp;"–"&amp;csv!CQ188&amp;"–"&amp;csv!CS188&amp;"–"&amp;csv!CU188&amp;"–"&amp;csv!CW187&amp;"–"&amp;csv!CY187)</f>
        <v>63–70–50–67–43–45–46–39–47–69–100––––––––––––––––––</v>
      </c>
      <c r="F193" s="195" t="s">
        <v>0</v>
      </c>
      <c r="T193" s="195" t="s">
        <v>0</v>
      </c>
    </row>
    <row r="194" spans="1:20" x14ac:dyDescent="0.25">
      <c r="A194" s="195" t="s">
        <v>0</v>
      </c>
      <c r="B194" s="218" t="str">
        <f>IF(csv!E189="","",csv!S189)</f>
        <v>Ž35</v>
      </c>
      <c r="C194" s="219" t="str">
        <f>IF(csv!E189="","",csv!AN189)</f>
        <v>Ž35</v>
      </c>
      <c r="D194" s="219" t="str">
        <f>IF(csv!E189="","",csv!AO189&amp;"–"&amp;csv!AP189&amp;"–"&amp;csv!AQ189)</f>
        <v>3.56–150–11</v>
      </c>
      <c r="E194" s="220" t="str">
        <f>IF(csv!AU189&amp;csv!AW189&amp;csv!AY189&amp;csv!BA189&amp;csv!BC189="","",csv!AU189&amp;"–"&amp;csv!AW189&amp;"–"&amp;csv!AY189&amp;"–"&amp;csv!BA189&amp;"–"&amp;csv!BC189&amp;"–"&amp;csv!BE189&amp;"–"&amp;csv!BG189&amp;"–"&amp;csv!BI189&amp;"–"&amp;csv!BK189&amp;"–"&amp;csv!BM189&amp;"–"&amp;csv!BO189&amp;"–"&amp;csv!BQ189&amp;"–"&amp;csv!BS189&amp;"–"&amp;csv!BU189&amp;"–"&amp;csv!BW189&amp;"–"&amp;csv!BY189&amp;"–"&amp;csv!CA189&amp;"–"&amp;csv!CC189&amp;"–"&amp;csv!CE189&amp;"–"&amp;csv!CG189&amp;"–"&amp;csv!CI189&amp;"–"&amp;csv!CK189&amp;"–"&amp;csv!CM189&amp;"–"&amp;csv!CO189&amp;"–"&amp;csv!CQ189&amp;"–"&amp;csv!CS189&amp;"–"&amp;csv!CU189&amp;"–"&amp;csv!CW188&amp;"–"&amp;csv!CY188)</f>
        <v>63–70–50–67–43–45–46–39–47–69–100––––––––––––––––––</v>
      </c>
      <c r="F194" s="195" t="s">
        <v>0</v>
      </c>
      <c r="T194" s="195" t="s">
        <v>0</v>
      </c>
    </row>
    <row r="195" spans="1:20" x14ac:dyDescent="0.25">
      <c r="A195" s="195" t="s">
        <v>0</v>
      </c>
      <c r="B195" s="218" t="str">
        <f>IF(csv!E190="","",csv!S190)</f>
        <v>Ž35</v>
      </c>
      <c r="C195" s="219" t="str">
        <f>IF(csv!E190="","",csv!AN190)</f>
        <v>Ž35</v>
      </c>
      <c r="D195" s="219" t="str">
        <f>IF(csv!E190="","",csv!AO190&amp;"–"&amp;csv!AP190&amp;"–"&amp;csv!AQ190)</f>
        <v>3.56–150–11</v>
      </c>
      <c r="E195" s="220" t="str">
        <f>IF(csv!AU190&amp;csv!AW190&amp;csv!AY190&amp;csv!BA190&amp;csv!BC190="","",csv!AU190&amp;"–"&amp;csv!AW190&amp;"–"&amp;csv!AY190&amp;"–"&amp;csv!BA190&amp;"–"&amp;csv!BC190&amp;"–"&amp;csv!BE190&amp;"–"&amp;csv!BG190&amp;"–"&amp;csv!BI190&amp;"–"&amp;csv!BK190&amp;"–"&amp;csv!BM190&amp;"–"&amp;csv!BO190&amp;"–"&amp;csv!BQ190&amp;"–"&amp;csv!BS190&amp;"–"&amp;csv!BU190&amp;"–"&amp;csv!BW190&amp;"–"&amp;csv!BY190&amp;"–"&amp;csv!CA190&amp;"–"&amp;csv!CC190&amp;"–"&amp;csv!CE190&amp;"–"&amp;csv!CG190&amp;"–"&amp;csv!CI190&amp;"–"&amp;csv!CK190&amp;"–"&amp;csv!CM190&amp;"–"&amp;csv!CO190&amp;"–"&amp;csv!CQ190&amp;"–"&amp;csv!CS190&amp;"–"&amp;csv!CU190&amp;"–"&amp;csv!CW189&amp;"–"&amp;csv!CY189)</f>
        <v>63–70–50–67–43–45–46–39–47–69–100––––––––––––––––––</v>
      </c>
      <c r="F195" s="195" t="s">
        <v>0</v>
      </c>
      <c r="T195" s="195" t="s">
        <v>0</v>
      </c>
    </row>
    <row r="196" spans="1:20" x14ac:dyDescent="0.25">
      <c r="A196" s="195" t="s">
        <v>0</v>
      </c>
      <c r="B196" s="218" t="str">
        <f>IF(csv!E191="","",csv!S191)</f>
        <v>Ž35</v>
      </c>
      <c r="C196" s="219" t="str">
        <f>IF(csv!E191="","",csv!AN191)</f>
        <v>Ž35</v>
      </c>
      <c r="D196" s="219" t="str">
        <f>IF(csv!E191="","",csv!AO191&amp;"–"&amp;csv!AP191&amp;"–"&amp;csv!AQ191)</f>
        <v>3.56–150–11</v>
      </c>
      <c r="E196" s="220" t="str">
        <f>IF(csv!AU191&amp;csv!AW191&amp;csv!AY191&amp;csv!BA191&amp;csv!BC191="","",csv!AU191&amp;"–"&amp;csv!AW191&amp;"–"&amp;csv!AY191&amp;"–"&amp;csv!BA191&amp;"–"&amp;csv!BC191&amp;"–"&amp;csv!BE191&amp;"–"&amp;csv!BG191&amp;"–"&amp;csv!BI191&amp;"–"&amp;csv!BK191&amp;"–"&amp;csv!BM191&amp;"–"&amp;csv!BO191&amp;"–"&amp;csv!BQ191&amp;"–"&amp;csv!BS191&amp;"–"&amp;csv!BU191&amp;"–"&amp;csv!BW191&amp;"–"&amp;csv!BY191&amp;"–"&amp;csv!CA191&amp;"–"&amp;csv!CC191&amp;"–"&amp;csv!CE191&amp;"–"&amp;csv!CG191&amp;"–"&amp;csv!CI191&amp;"–"&amp;csv!CK191&amp;"–"&amp;csv!CM191&amp;"–"&amp;csv!CO191&amp;"–"&amp;csv!CQ191&amp;"–"&amp;csv!CS191&amp;"–"&amp;csv!CU191&amp;"–"&amp;csv!CW190&amp;"–"&amp;csv!CY190)</f>
        <v>63–70–50–67–43–45–46–39–47–69–100––––––––––––––––––</v>
      </c>
      <c r="F196" s="195" t="s">
        <v>0</v>
      </c>
      <c r="T196" s="195" t="s">
        <v>0</v>
      </c>
    </row>
    <row r="197" spans="1:20" x14ac:dyDescent="0.25">
      <c r="A197" s="195" t="s">
        <v>0</v>
      </c>
      <c r="B197" s="218" t="str">
        <f>IF(csv!E192="","",csv!S192)</f>
        <v>Ž35</v>
      </c>
      <c r="C197" s="219" t="str">
        <f>IF(csv!E192="","",csv!AN192)</f>
        <v>Ž35</v>
      </c>
      <c r="D197" s="219" t="str">
        <f>IF(csv!E192="","",csv!AO192&amp;"–"&amp;csv!AP192&amp;"–"&amp;csv!AQ192)</f>
        <v>3.56–150–11</v>
      </c>
      <c r="E197" s="220" t="str">
        <f>IF(csv!AU192&amp;csv!AW192&amp;csv!AY192&amp;csv!BA192&amp;csv!BC192="","",csv!AU192&amp;"–"&amp;csv!AW192&amp;"–"&amp;csv!AY192&amp;"–"&amp;csv!BA192&amp;"–"&amp;csv!BC192&amp;"–"&amp;csv!BE192&amp;"–"&amp;csv!BG192&amp;"–"&amp;csv!BI192&amp;"–"&amp;csv!BK192&amp;"–"&amp;csv!BM192&amp;"–"&amp;csv!BO192&amp;"–"&amp;csv!BQ192&amp;"–"&amp;csv!BS192&amp;"–"&amp;csv!BU192&amp;"–"&amp;csv!BW192&amp;"–"&amp;csv!BY192&amp;"–"&amp;csv!CA192&amp;"–"&amp;csv!CC192&amp;"–"&amp;csv!CE192&amp;"–"&amp;csv!CG192&amp;"–"&amp;csv!CI192&amp;"–"&amp;csv!CK192&amp;"–"&amp;csv!CM192&amp;"–"&amp;csv!CO192&amp;"–"&amp;csv!CQ192&amp;"–"&amp;csv!CS192&amp;"–"&amp;csv!CU192&amp;"–"&amp;csv!CW191&amp;"–"&amp;csv!CY191)</f>
        <v>63–70–50–67–43–45–46–39–47–69–100––––––––––––––––––</v>
      </c>
      <c r="F197" s="195" t="s">
        <v>0</v>
      </c>
      <c r="T197" s="195" t="s">
        <v>0</v>
      </c>
    </row>
    <row r="198" spans="1:20" x14ac:dyDescent="0.25">
      <c r="A198" s="195" t="s">
        <v>0</v>
      </c>
      <c r="B198" s="218" t="str">
        <f>IF(csv!E193="","",csv!S193)</f>
        <v>Ž35</v>
      </c>
      <c r="C198" s="219" t="str">
        <f>IF(csv!E193="","",csv!AN193)</f>
        <v>Ž35</v>
      </c>
      <c r="D198" s="219" t="str">
        <f>IF(csv!E193="","",csv!AO193&amp;"–"&amp;csv!AP193&amp;"–"&amp;csv!AQ193)</f>
        <v>3.56–150–11</v>
      </c>
      <c r="E198" s="220" t="str">
        <f>IF(csv!AU193&amp;csv!AW193&amp;csv!AY193&amp;csv!BA193&amp;csv!BC193="","",csv!AU193&amp;"–"&amp;csv!AW193&amp;"–"&amp;csv!AY193&amp;"–"&amp;csv!BA193&amp;"–"&amp;csv!BC193&amp;"–"&amp;csv!BE193&amp;"–"&amp;csv!BG193&amp;"–"&amp;csv!BI193&amp;"–"&amp;csv!BK193&amp;"–"&amp;csv!BM193&amp;"–"&amp;csv!BO193&amp;"–"&amp;csv!BQ193&amp;"–"&amp;csv!BS193&amp;"–"&amp;csv!BU193&amp;"–"&amp;csv!BW193&amp;"–"&amp;csv!BY193&amp;"–"&amp;csv!CA193&amp;"–"&amp;csv!CC193&amp;"–"&amp;csv!CE193&amp;"–"&amp;csv!CG193&amp;"–"&amp;csv!CI193&amp;"–"&amp;csv!CK193&amp;"–"&amp;csv!CM193&amp;"–"&amp;csv!CO193&amp;"–"&amp;csv!CQ193&amp;"–"&amp;csv!CS193&amp;"–"&amp;csv!CU193&amp;"–"&amp;csv!CW192&amp;"–"&amp;csv!CY192)</f>
        <v>63–70–50–67–43–45–46–39–47–69–100––––––––––––––––––</v>
      </c>
      <c r="F198" s="195" t="s">
        <v>0</v>
      </c>
      <c r="T198" s="195" t="s">
        <v>0</v>
      </c>
    </row>
    <row r="199" spans="1:20" x14ac:dyDescent="0.25">
      <c r="A199" s="195" t="s">
        <v>0</v>
      </c>
      <c r="B199" s="218" t="str">
        <f>IF(csv!E194="","",csv!S194)</f>
        <v>Ž35</v>
      </c>
      <c r="C199" s="219" t="str">
        <f>IF(csv!E194="","",csv!AN194)</f>
        <v>Ž35</v>
      </c>
      <c r="D199" s="219" t="str">
        <f>IF(csv!E194="","",csv!AO194&amp;"–"&amp;csv!AP194&amp;"–"&amp;csv!AQ194)</f>
        <v>3.56–150–11</v>
      </c>
      <c r="E199" s="220" t="str">
        <f>IF(csv!AU194&amp;csv!AW194&amp;csv!AY194&amp;csv!BA194&amp;csv!BC194="","",csv!AU194&amp;"–"&amp;csv!AW194&amp;"–"&amp;csv!AY194&amp;"–"&amp;csv!BA194&amp;"–"&amp;csv!BC194&amp;"–"&amp;csv!BE194&amp;"–"&amp;csv!BG194&amp;"–"&amp;csv!BI194&amp;"–"&amp;csv!BK194&amp;"–"&amp;csv!BM194&amp;"–"&amp;csv!BO194&amp;"–"&amp;csv!BQ194&amp;"–"&amp;csv!BS194&amp;"–"&amp;csv!BU194&amp;"–"&amp;csv!BW194&amp;"–"&amp;csv!BY194&amp;"–"&amp;csv!CA194&amp;"–"&amp;csv!CC194&amp;"–"&amp;csv!CE194&amp;"–"&amp;csv!CG194&amp;"–"&amp;csv!CI194&amp;"–"&amp;csv!CK194&amp;"–"&amp;csv!CM194&amp;"–"&amp;csv!CO194&amp;"–"&amp;csv!CQ194&amp;"–"&amp;csv!CS194&amp;"–"&amp;csv!CU194&amp;"–"&amp;csv!CW193&amp;"–"&amp;csv!CY193)</f>
        <v>63–70–50–67–43–45–46–39–47–69–100––––––––––––––––––</v>
      </c>
      <c r="F199" s="195" t="s">
        <v>0</v>
      </c>
      <c r="T199" s="195" t="s">
        <v>0</v>
      </c>
    </row>
    <row r="200" spans="1:20" x14ac:dyDescent="0.25">
      <c r="A200" s="195" t="s">
        <v>0</v>
      </c>
      <c r="B200" s="218" t="str">
        <f>IF(csv!E195="","",csv!S195)</f>
        <v>Ž35</v>
      </c>
      <c r="C200" s="219" t="str">
        <f>IF(csv!E195="","",csv!AN195)</f>
        <v>Ž35</v>
      </c>
      <c r="D200" s="219" t="str">
        <f>IF(csv!E195="","",csv!AO195&amp;"–"&amp;csv!AP195&amp;"–"&amp;csv!AQ195)</f>
        <v>3.56–150–11</v>
      </c>
      <c r="E200" s="220" t="str">
        <f>IF(csv!AU195&amp;csv!AW195&amp;csv!AY195&amp;csv!BA195&amp;csv!BC195="","",csv!AU195&amp;"–"&amp;csv!AW195&amp;"–"&amp;csv!AY195&amp;"–"&amp;csv!BA195&amp;"–"&amp;csv!BC195&amp;"–"&amp;csv!BE195&amp;"–"&amp;csv!BG195&amp;"–"&amp;csv!BI195&amp;"–"&amp;csv!BK195&amp;"–"&amp;csv!BM195&amp;"–"&amp;csv!BO195&amp;"–"&amp;csv!BQ195&amp;"–"&amp;csv!BS195&amp;"–"&amp;csv!BU195&amp;"–"&amp;csv!BW195&amp;"–"&amp;csv!BY195&amp;"–"&amp;csv!CA195&amp;"–"&amp;csv!CC195&amp;"–"&amp;csv!CE195&amp;"–"&amp;csv!CG195&amp;"–"&amp;csv!CI195&amp;"–"&amp;csv!CK195&amp;"–"&amp;csv!CM195&amp;"–"&amp;csv!CO195&amp;"–"&amp;csv!CQ195&amp;"–"&amp;csv!CS195&amp;"–"&amp;csv!CU195&amp;"–"&amp;csv!CW194&amp;"–"&amp;csv!CY194)</f>
        <v>63–70–50–67–43–45–46–39–47–69–100––––––––––––––––––</v>
      </c>
      <c r="F200" s="195" t="s">
        <v>0</v>
      </c>
      <c r="T200" s="195" t="s">
        <v>0</v>
      </c>
    </row>
    <row r="201" spans="1:20" x14ac:dyDescent="0.25">
      <c r="A201" s="195" t="s">
        <v>0</v>
      </c>
      <c r="B201" s="218" t="str">
        <f>IF(csv!E196="","",csv!S196)</f>
        <v>Ž35</v>
      </c>
      <c r="C201" s="219" t="str">
        <f>IF(csv!E196="","",csv!AN196)</f>
        <v>Ž35</v>
      </c>
      <c r="D201" s="219" t="str">
        <f>IF(csv!E196="","",csv!AO196&amp;"–"&amp;csv!AP196&amp;"–"&amp;csv!AQ196)</f>
        <v>3.56–150–11</v>
      </c>
      <c r="E201" s="220" t="str">
        <f>IF(csv!AU196&amp;csv!AW196&amp;csv!AY196&amp;csv!BA196&amp;csv!BC196="","",csv!AU196&amp;"–"&amp;csv!AW196&amp;"–"&amp;csv!AY196&amp;"–"&amp;csv!BA196&amp;"–"&amp;csv!BC196&amp;"–"&amp;csv!BE196&amp;"–"&amp;csv!BG196&amp;"–"&amp;csv!BI196&amp;"–"&amp;csv!BK196&amp;"–"&amp;csv!BM196&amp;"–"&amp;csv!BO196&amp;"–"&amp;csv!BQ196&amp;"–"&amp;csv!BS196&amp;"–"&amp;csv!BU196&amp;"–"&amp;csv!BW196&amp;"–"&amp;csv!BY196&amp;"–"&amp;csv!CA196&amp;"–"&amp;csv!CC196&amp;"–"&amp;csv!CE196&amp;"–"&amp;csv!CG196&amp;"–"&amp;csv!CI196&amp;"–"&amp;csv!CK196&amp;"–"&amp;csv!CM196&amp;"–"&amp;csv!CO196&amp;"–"&amp;csv!CQ196&amp;"–"&amp;csv!CS196&amp;"–"&amp;csv!CU196&amp;"–"&amp;csv!CW195&amp;"–"&amp;csv!CY195)</f>
        <v>63–70–50–67–43–45–46–39–47–69–100––––––––––––––––––</v>
      </c>
      <c r="F201" s="195" t="s">
        <v>0</v>
      </c>
      <c r="T201" s="195" t="s">
        <v>0</v>
      </c>
    </row>
    <row r="202" spans="1:20" x14ac:dyDescent="0.25">
      <c r="A202" s="195" t="s">
        <v>0</v>
      </c>
      <c r="B202" s="218" t="str">
        <f>IF(csv!E197="","",csv!S197)</f>
        <v>Ž35</v>
      </c>
      <c r="C202" s="219" t="str">
        <f>IF(csv!E197="","",csv!AN197)</f>
        <v>Ž35</v>
      </c>
      <c r="D202" s="219" t="str">
        <f>IF(csv!E197="","",csv!AO197&amp;"–"&amp;csv!AP197&amp;"–"&amp;csv!AQ197)</f>
        <v>3.56–150–11</v>
      </c>
      <c r="E202" s="220" t="str">
        <f>IF(csv!AU197&amp;csv!AW197&amp;csv!AY197&amp;csv!BA197&amp;csv!BC197="","",csv!AU197&amp;"–"&amp;csv!AW197&amp;"–"&amp;csv!AY197&amp;"–"&amp;csv!BA197&amp;"–"&amp;csv!BC197&amp;"–"&amp;csv!BE197&amp;"–"&amp;csv!BG197&amp;"–"&amp;csv!BI197&amp;"–"&amp;csv!BK197&amp;"–"&amp;csv!BM197&amp;"–"&amp;csv!BO197&amp;"–"&amp;csv!BQ197&amp;"–"&amp;csv!BS197&amp;"–"&amp;csv!BU197&amp;"–"&amp;csv!BW197&amp;"–"&amp;csv!BY197&amp;"–"&amp;csv!CA197&amp;"–"&amp;csv!CC197&amp;"–"&amp;csv!CE197&amp;"–"&amp;csv!CG197&amp;"–"&amp;csv!CI197&amp;"–"&amp;csv!CK197&amp;"–"&amp;csv!CM197&amp;"–"&amp;csv!CO197&amp;"–"&amp;csv!CQ197&amp;"–"&amp;csv!CS197&amp;"–"&amp;csv!CU197&amp;"–"&amp;csv!CW196&amp;"–"&amp;csv!CY196)</f>
        <v>63–70–50–67–43–45–46–39–47–69–100––––––––––––––––––</v>
      </c>
      <c r="F202" s="195" t="s">
        <v>0</v>
      </c>
      <c r="T202" s="195" t="s">
        <v>0</v>
      </c>
    </row>
    <row r="203" spans="1:20" x14ac:dyDescent="0.25">
      <c r="A203" s="195" t="s">
        <v>0</v>
      </c>
      <c r="B203" s="218" t="str">
        <f>IF(csv!E198="","",csv!S198)</f>
        <v>Ž35</v>
      </c>
      <c r="C203" s="219" t="str">
        <f>IF(csv!E198="","",csv!AN198)</f>
        <v>Ž35</v>
      </c>
      <c r="D203" s="219" t="str">
        <f>IF(csv!E198="","",csv!AO198&amp;"–"&amp;csv!AP198&amp;"–"&amp;csv!AQ198)</f>
        <v>3.56–150–11</v>
      </c>
      <c r="E203" s="220" t="str">
        <f>IF(csv!AU198&amp;csv!AW198&amp;csv!AY198&amp;csv!BA198&amp;csv!BC198="","",csv!AU198&amp;"–"&amp;csv!AW198&amp;"–"&amp;csv!AY198&amp;"–"&amp;csv!BA198&amp;"–"&amp;csv!BC198&amp;"–"&amp;csv!BE198&amp;"–"&amp;csv!BG198&amp;"–"&amp;csv!BI198&amp;"–"&amp;csv!BK198&amp;"–"&amp;csv!BM198&amp;"–"&amp;csv!BO198&amp;"–"&amp;csv!BQ198&amp;"–"&amp;csv!BS198&amp;"–"&amp;csv!BU198&amp;"–"&amp;csv!BW198&amp;"–"&amp;csv!BY198&amp;"–"&amp;csv!CA198&amp;"–"&amp;csv!CC198&amp;"–"&amp;csv!CE198&amp;"–"&amp;csv!CG198&amp;"–"&amp;csv!CI198&amp;"–"&amp;csv!CK198&amp;"–"&amp;csv!CM198&amp;"–"&amp;csv!CO198&amp;"–"&amp;csv!CQ198&amp;"–"&amp;csv!CS198&amp;"–"&amp;csv!CU198&amp;"–"&amp;csv!CW197&amp;"–"&amp;csv!CY197)</f>
        <v>63–70–50–67–43–45–46–39–47–69–100––––––––––––––––––</v>
      </c>
      <c r="F203" s="195" t="s">
        <v>0</v>
      </c>
      <c r="T203" s="195" t="s">
        <v>0</v>
      </c>
    </row>
    <row r="204" spans="1:20" x14ac:dyDescent="0.25">
      <c r="A204" s="195" t="s">
        <v>0</v>
      </c>
      <c r="B204" s="218" t="str">
        <f>IF(csv!E199="","",csv!S199)</f>
        <v>Ž35</v>
      </c>
      <c r="C204" s="219" t="str">
        <f>IF(csv!E199="","",csv!AN199)</f>
        <v>Ž35</v>
      </c>
      <c r="D204" s="219" t="str">
        <f>IF(csv!E199="","",csv!AO199&amp;"–"&amp;csv!AP199&amp;"–"&amp;csv!AQ199)</f>
        <v>3.56–150–11</v>
      </c>
      <c r="E204" s="220" t="str">
        <f>IF(csv!AU199&amp;csv!AW199&amp;csv!AY199&amp;csv!BA199&amp;csv!BC199="","",csv!AU199&amp;"–"&amp;csv!AW199&amp;"–"&amp;csv!AY199&amp;"–"&amp;csv!BA199&amp;"–"&amp;csv!BC199&amp;"–"&amp;csv!BE199&amp;"–"&amp;csv!BG199&amp;"–"&amp;csv!BI199&amp;"–"&amp;csv!BK199&amp;"–"&amp;csv!BM199&amp;"–"&amp;csv!BO199&amp;"–"&amp;csv!BQ199&amp;"–"&amp;csv!BS199&amp;"–"&amp;csv!BU199&amp;"–"&amp;csv!BW199&amp;"–"&amp;csv!BY199&amp;"–"&amp;csv!CA199&amp;"–"&amp;csv!CC199&amp;"–"&amp;csv!CE199&amp;"–"&amp;csv!CG199&amp;"–"&amp;csv!CI199&amp;"–"&amp;csv!CK199&amp;"–"&amp;csv!CM199&amp;"–"&amp;csv!CO199&amp;"–"&amp;csv!CQ199&amp;"–"&amp;csv!CS199&amp;"–"&amp;csv!CU199&amp;"–"&amp;csv!CW198&amp;"–"&amp;csv!CY198)</f>
        <v>63–70–50–67–43–45–46–39–47–69–100––––––––––––––––––</v>
      </c>
      <c r="F204" s="195" t="s">
        <v>0</v>
      </c>
      <c r="T204" s="195" t="s">
        <v>0</v>
      </c>
    </row>
    <row r="205" spans="1:20" x14ac:dyDescent="0.25">
      <c r="A205" s="195" t="s">
        <v>0</v>
      </c>
      <c r="B205" s="218" t="str">
        <f>IF(csv!E200="","",csv!S200)</f>
        <v>Ž35</v>
      </c>
      <c r="C205" s="219" t="str">
        <f>IF(csv!E200="","",csv!AN200)</f>
        <v>Ž35</v>
      </c>
      <c r="D205" s="219" t="str">
        <f>IF(csv!E200="","",csv!AO200&amp;"–"&amp;csv!AP200&amp;"–"&amp;csv!AQ200)</f>
        <v>3.56–150–11</v>
      </c>
      <c r="E205" s="220" t="str">
        <f>IF(csv!AU200&amp;csv!AW200&amp;csv!AY200&amp;csv!BA200&amp;csv!BC200="","",csv!AU200&amp;"–"&amp;csv!AW200&amp;"–"&amp;csv!AY200&amp;"–"&amp;csv!BA200&amp;"–"&amp;csv!BC200&amp;"–"&amp;csv!BE200&amp;"–"&amp;csv!BG200&amp;"–"&amp;csv!BI200&amp;"–"&amp;csv!BK200&amp;"–"&amp;csv!BM200&amp;"–"&amp;csv!BO200&amp;"–"&amp;csv!BQ200&amp;"–"&amp;csv!BS200&amp;"–"&amp;csv!BU200&amp;"–"&amp;csv!BW200&amp;"–"&amp;csv!BY200&amp;"–"&amp;csv!CA200&amp;"–"&amp;csv!CC200&amp;"–"&amp;csv!CE200&amp;"–"&amp;csv!CG200&amp;"–"&amp;csv!CI200&amp;"–"&amp;csv!CK200&amp;"–"&amp;csv!CM200&amp;"–"&amp;csv!CO200&amp;"–"&amp;csv!CQ200&amp;"–"&amp;csv!CS200&amp;"–"&amp;csv!CU200&amp;"–"&amp;csv!CW199&amp;"–"&amp;csv!CY199)</f>
        <v/>
      </c>
      <c r="F205" s="195" t="s">
        <v>0</v>
      </c>
      <c r="T205" s="195" t="s">
        <v>0</v>
      </c>
    </row>
    <row r="206" spans="1:20" x14ac:dyDescent="0.25">
      <c r="A206" s="195" t="s">
        <v>0</v>
      </c>
      <c r="B206" s="218" t="str">
        <f>IF(csv!E201="","",csv!S201)</f>
        <v>Ž35</v>
      </c>
      <c r="C206" s="219" t="str">
        <f>IF(csv!E201="","",csv!AN201)</f>
        <v>Ž35</v>
      </c>
      <c r="D206" s="219" t="str">
        <f>IF(csv!E201="","",csv!AO201&amp;"–"&amp;csv!AP201&amp;"–"&amp;csv!AQ201)</f>
        <v>3.56–150–11</v>
      </c>
      <c r="E206" s="220" t="str">
        <f>IF(csv!AU201&amp;csv!AW201&amp;csv!AY201&amp;csv!BA201&amp;csv!BC201="","",csv!AU201&amp;"–"&amp;csv!AW201&amp;"–"&amp;csv!AY201&amp;"–"&amp;csv!BA201&amp;"–"&amp;csv!BC201&amp;"–"&amp;csv!BE201&amp;"–"&amp;csv!BG201&amp;"–"&amp;csv!BI201&amp;"–"&amp;csv!BK201&amp;"–"&amp;csv!BM201&amp;"–"&amp;csv!BO201&amp;"–"&amp;csv!BQ201&amp;"–"&amp;csv!BS201&amp;"–"&amp;csv!BU201&amp;"–"&amp;csv!BW201&amp;"–"&amp;csv!BY201&amp;"–"&amp;csv!CA201&amp;"–"&amp;csv!CC201&amp;"–"&amp;csv!CE201&amp;"–"&amp;csv!CG201&amp;"–"&amp;csv!CI201&amp;"–"&amp;csv!CK201&amp;"–"&amp;csv!CM201&amp;"–"&amp;csv!CO201&amp;"–"&amp;csv!CQ201&amp;"–"&amp;csv!CS201&amp;"–"&amp;csv!CU201&amp;"–"&amp;csv!CW200&amp;"–"&amp;csv!CY200)</f>
        <v/>
      </c>
      <c r="F206" s="195" t="s">
        <v>0</v>
      </c>
      <c r="T206" s="195" t="s">
        <v>0</v>
      </c>
    </row>
    <row r="207" spans="1:20" x14ac:dyDescent="0.25">
      <c r="A207" s="195" t="s">
        <v>0</v>
      </c>
      <c r="B207" s="218" t="str">
        <f>IF(csv!E202="","",csv!S202)</f>
        <v>Ž35</v>
      </c>
      <c r="C207" s="219" t="str">
        <f>IF(csv!E202="","",csv!AN202)</f>
        <v>Ž35</v>
      </c>
      <c r="D207" s="219" t="str">
        <f>IF(csv!E202="","",csv!AO202&amp;"–"&amp;csv!AP202&amp;"–"&amp;csv!AQ202)</f>
        <v>3.56–150–11</v>
      </c>
      <c r="E207" s="220" t="str">
        <f>IF(csv!AU202&amp;csv!AW202&amp;csv!AY202&amp;csv!BA202&amp;csv!BC202="","",csv!AU202&amp;"–"&amp;csv!AW202&amp;"–"&amp;csv!AY202&amp;"–"&amp;csv!BA202&amp;"–"&amp;csv!BC202&amp;"–"&amp;csv!BE202&amp;"–"&amp;csv!BG202&amp;"–"&amp;csv!BI202&amp;"–"&amp;csv!BK202&amp;"–"&amp;csv!BM202&amp;"–"&amp;csv!BO202&amp;"–"&amp;csv!BQ202&amp;"–"&amp;csv!BS202&amp;"–"&amp;csv!BU202&amp;"–"&amp;csv!BW202&amp;"–"&amp;csv!BY202&amp;"–"&amp;csv!CA202&amp;"–"&amp;csv!CC202&amp;"–"&amp;csv!CE202&amp;"–"&amp;csv!CG202&amp;"–"&amp;csv!CI202&amp;"–"&amp;csv!CK202&amp;"–"&amp;csv!CM202&amp;"–"&amp;csv!CO202&amp;"–"&amp;csv!CQ202&amp;"–"&amp;csv!CS202&amp;"–"&amp;csv!CU202&amp;"–"&amp;csv!CW201&amp;"–"&amp;csv!CY201)</f>
        <v>63–70–50–67–43–45–46–39–47–69–––––––––––––––––––</v>
      </c>
      <c r="F207" s="195" t="s">
        <v>0</v>
      </c>
      <c r="T207" s="195" t="s">
        <v>0</v>
      </c>
    </row>
    <row r="208" spans="1:20" x14ac:dyDescent="0.25">
      <c r="A208" s="195" t="s">
        <v>0</v>
      </c>
      <c r="B208" s="218" t="str">
        <f>IF(csv!E203="","",csv!S203)</f>
        <v>Ž35</v>
      </c>
      <c r="C208" s="219" t="str">
        <f>IF(csv!E203="","",csv!AN203)</f>
        <v>Ž35</v>
      </c>
      <c r="D208" s="219" t="str">
        <f>IF(csv!E203="","",csv!AO203&amp;"–"&amp;csv!AP203&amp;"–"&amp;csv!AQ203)</f>
        <v>3.56–150–11</v>
      </c>
      <c r="E208" s="220" t="str">
        <f>IF(csv!AU203&amp;csv!AW203&amp;csv!AY203&amp;csv!BA203&amp;csv!BC203="","",csv!AU203&amp;"–"&amp;csv!AW203&amp;"–"&amp;csv!AY203&amp;"–"&amp;csv!BA203&amp;"–"&amp;csv!BC203&amp;"–"&amp;csv!BE203&amp;"–"&amp;csv!BG203&amp;"–"&amp;csv!BI203&amp;"–"&amp;csv!BK203&amp;"–"&amp;csv!BM203&amp;"–"&amp;csv!BO203&amp;"–"&amp;csv!BQ203&amp;"–"&amp;csv!BS203&amp;"–"&amp;csv!BU203&amp;"–"&amp;csv!BW203&amp;"–"&amp;csv!BY203&amp;"–"&amp;csv!CA203&amp;"–"&amp;csv!CC203&amp;"–"&amp;csv!CE203&amp;"–"&amp;csv!CG203&amp;"–"&amp;csv!CI203&amp;"–"&amp;csv!CK203&amp;"–"&amp;csv!CM203&amp;"–"&amp;csv!CO203&amp;"–"&amp;csv!CQ203&amp;"–"&amp;csv!CS203&amp;"–"&amp;csv!CU203&amp;"–"&amp;csv!CW202&amp;"–"&amp;csv!CY202)</f>
        <v/>
      </c>
      <c r="F208" s="195" t="s">
        <v>0</v>
      </c>
      <c r="T208" s="195" t="s">
        <v>0</v>
      </c>
    </row>
    <row r="209" spans="1:20" x14ac:dyDescent="0.25">
      <c r="A209" s="195" t="s">
        <v>0</v>
      </c>
      <c r="B209" s="218" t="str">
        <f>IF(csv!E204="","",csv!S204)</f>
        <v>Ž45</v>
      </c>
      <c r="C209" s="219" t="str">
        <f>IF(csv!E204="","",csv!AN204)</f>
        <v>Ž45</v>
      </c>
      <c r="D209" s="219" t="str">
        <f>IF(csv!E204="","",csv!AO204&amp;"–"&amp;csv!AP204&amp;"–"&amp;csv!AQ204)</f>
        <v>3.2–125–11</v>
      </c>
      <c r="E209" s="220" t="str">
        <f>IF(csv!AU204&amp;csv!AW204&amp;csv!AY204&amp;csv!BA204&amp;csv!BC204="","",csv!AU204&amp;"–"&amp;csv!AW204&amp;"–"&amp;csv!AY204&amp;"–"&amp;csv!BA204&amp;"–"&amp;csv!BC204&amp;"–"&amp;csv!BE204&amp;"–"&amp;csv!BG204&amp;"–"&amp;csv!BI204&amp;"–"&amp;csv!BK204&amp;"–"&amp;csv!BM204&amp;"–"&amp;csv!BO204&amp;"–"&amp;csv!BQ204&amp;"–"&amp;csv!BS204&amp;"–"&amp;csv!BU204&amp;"–"&amp;csv!BW204&amp;"–"&amp;csv!BY204&amp;"–"&amp;csv!CA204&amp;"–"&amp;csv!CC204&amp;"–"&amp;csv!CE204&amp;"–"&amp;csv!CG204&amp;"–"&amp;csv!CI204&amp;"–"&amp;csv!CK204&amp;"–"&amp;csv!CM204&amp;"–"&amp;csv!CO204&amp;"–"&amp;csv!CQ204&amp;"–"&amp;csv!CS204&amp;"–"&amp;csv!CU204&amp;"–"&amp;csv!CW203&amp;"–"&amp;csv!CY203)</f>
        <v>67–66–42–68–43–46–50–59–63–47–100––––––––––––––––––</v>
      </c>
      <c r="F209" s="195" t="s">
        <v>0</v>
      </c>
      <c r="T209" s="195" t="s">
        <v>0</v>
      </c>
    </row>
    <row r="210" spans="1:20" x14ac:dyDescent="0.25">
      <c r="A210" s="195" t="s">
        <v>0</v>
      </c>
      <c r="B210" s="218" t="str">
        <f>IF(csv!E205="","",csv!S205)</f>
        <v>Ž45</v>
      </c>
      <c r="C210" s="219" t="str">
        <f>IF(csv!E205="","",csv!AN205)</f>
        <v>Ž45</v>
      </c>
      <c r="D210" s="219" t="str">
        <f>IF(csv!E205="","",csv!AO205&amp;"–"&amp;csv!AP205&amp;"–"&amp;csv!AQ205)</f>
        <v>3.2–125–11</v>
      </c>
      <c r="E210" s="220" t="str">
        <f>IF(csv!AU205&amp;csv!AW205&amp;csv!AY205&amp;csv!BA205&amp;csv!BC205="","",csv!AU205&amp;"–"&amp;csv!AW205&amp;"–"&amp;csv!AY205&amp;"–"&amp;csv!BA205&amp;"–"&amp;csv!BC205&amp;"–"&amp;csv!BE205&amp;"–"&amp;csv!BG205&amp;"–"&amp;csv!BI205&amp;"–"&amp;csv!BK205&amp;"–"&amp;csv!BM205&amp;"–"&amp;csv!BO205&amp;"–"&amp;csv!BQ205&amp;"–"&amp;csv!BS205&amp;"–"&amp;csv!BU205&amp;"–"&amp;csv!BW205&amp;"–"&amp;csv!BY205&amp;"–"&amp;csv!CA205&amp;"–"&amp;csv!CC205&amp;"–"&amp;csv!CE205&amp;"–"&amp;csv!CG205&amp;"–"&amp;csv!CI205&amp;"–"&amp;csv!CK205&amp;"–"&amp;csv!CM205&amp;"–"&amp;csv!CO205&amp;"–"&amp;csv!CQ205&amp;"–"&amp;csv!CS205&amp;"–"&amp;csv!CU205&amp;"–"&amp;csv!CW204&amp;"–"&amp;csv!CY204)</f>
        <v>67–66–42–68–43–46–50–59–63–47–100––––––––––––––––––</v>
      </c>
      <c r="F210" s="195" t="s">
        <v>0</v>
      </c>
      <c r="T210" s="195" t="s">
        <v>0</v>
      </c>
    </row>
    <row r="211" spans="1:20" x14ac:dyDescent="0.25">
      <c r="A211" s="195" t="s">
        <v>0</v>
      </c>
      <c r="B211" s="218" t="str">
        <f>IF(csv!E206="","",csv!S206)</f>
        <v>Ž45</v>
      </c>
      <c r="C211" s="219" t="str">
        <f>IF(csv!E206="","",csv!AN206)</f>
        <v>Ž45</v>
      </c>
      <c r="D211" s="219" t="str">
        <f>IF(csv!E206="","",csv!AO206&amp;"–"&amp;csv!AP206&amp;"–"&amp;csv!AQ206)</f>
        <v>3.2–125–11</v>
      </c>
      <c r="E211" s="220" t="str">
        <f>IF(csv!AU206&amp;csv!AW206&amp;csv!AY206&amp;csv!BA206&amp;csv!BC206="","",csv!AU206&amp;"–"&amp;csv!AW206&amp;"–"&amp;csv!AY206&amp;"–"&amp;csv!BA206&amp;"–"&amp;csv!BC206&amp;"–"&amp;csv!BE206&amp;"–"&amp;csv!BG206&amp;"–"&amp;csv!BI206&amp;"–"&amp;csv!BK206&amp;"–"&amp;csv!BM206&amp;"–"&amp;csv!BO206&amp;"–"&amp;csv!BQ206&amp;"–"&amp;csv!BS206&amp;"–"&amp;csv!BU206&amp;"–"&amp;csv!BW206&amp;"–"&amp;csv!BY206&amp;"–"&amp;csv!CA206&amp;"–"&amp;csv!CC206&amp;"–"&amp;csv!CE206&amp;"–"&amp;csv!CG206&amp;"–"&amp;csv!CI206&amp;"–"&amp;csv!CK206&amp;"–"&amp;csv!CM206&amp;"–"&amp;csv!CO206&amp;"–"&amp;csv!CQ206&amp;"–"&amp;csv!CS206&amp;"–"&amp;csv!CU206&amp;"–"&amp;csv!CW205&amp;"–"&amp;csv!CY205)</f>
        <v>67–66–42–68–43–46–50–59–63–47–100––––––––––––––––––</v>
      </c>
      <c r="F211" s="195" t="s">
        <v>0</v>
      </c>
      <c r="T211" s="195" t="s">
        <v>0</v>
      </c>
    </row>
    <row r="212" spans="1:20" x14ac:dyDescent="0.25">
      <c r="A212" s="195" t="s">
        <v>0</v>
      </c>
      <c r="B212" s="218" t="str">
        <f>IF(csv!E207="","",csv!S207)</f>
        <v>Ž45</v>
      </c>
      <c r="C212" s="219" t="str">
        <f>IF(csv!E207="","",csv!AN207)</f>
        <v>Ž45</v>
      </c>
      <c r="D212" s="219" t="str">
        <f>IF(csv!E207="","",csv!AO207&amp;"–"&amp;csv!AP207&amp;"–"&amp;csv!AQ207)</f>
        <v>3.2–125–11</v>
      </c>
      <c r="E212" s="220" t="str">
        <f>IF(csv!AU207&amp;csv!AW207&amp;csv!AY207&amp;csv!BA207&amp;csv!BC207="","",csv!AU207&amp;"–"&amp;csv!AW207&amp;"–"&amp;csv!AY207&amp;"–"&amp;csv!BA207&amp;"–"&amp;csv!BC207&amp;"–"&amp;csv!BE207&amp;"–"&amp;csv!BG207&amp;"–"&amp;csv!BI207&amp;"–"&amp;csv!BK207&amp;"–"&amp;csv!BM207&amp;"–"&amp;csv!BO207&amp;"–"&amp;csv!BQ207&amp;"–"&amp;csv!BS207&amp;"–"&amp;csv!BU207&amp;"–"&amp;csv!BW207&amp;"–"&amp;csv!BY207&amp;"–"&amp;csv!CA207&amp;"–"&amp;csv!CC207&amp;"–"&amp;csv!CE207&amp;"–"&amp;csv!CG207&amp;"–"&amp;csv!CI207&amp;"–"&amp;csv!CK207&amp;"–"&amp;csv!CM207&amp;"–"&amp;csv!CO207&amp;"–"&amp;csv!CQ207&amp;"–"&amp;csv!CS207&amp;"–"&amp;csv!CU207&amp;"–"&amp;csv!CW206&amp;"–"&amp;csv!CY206)</f>
        <v>67–66–42–68–43–46–50–59–63–47–100––––––––––––––––––</v>
      </c>
      <c r="F212" s="195" t="s">
        <v>0</v>
      </c>
      <c r="T212" s="195" t="s">
        <v>0</v>
      </c>
    </row>
    <row r="213" spans="1:20" x14ac:dyDescent="0.25">
      <c r="A213" s="195" t="s">
        <v>0</v>
      </c>
      <c r="B213" s="218" t="str">
        <f>IF(csv!E208="","",csv!S208)</f>
        <v>Ž45</v>
      </c>
      <c r="C213" s="219" t="str">
        <f>IF(csv!E208="","",csv!AN208)</f>
        <v>Ž45</v>
      </c>
      <c r="D213" s="219" t="str">
        <f>IF(csv!E208="","",csv!AO208&amp;"–"&amp;csv!AP208&amp;"–"&amp;csv!AQ208)</f>
        <v>3.2–125–11</v>
      </c>
      <c r="E213" s="220" t="str">
        <f>IF(csv!AU208&amp;csv!AW208&amp;csv!AY208&amp;csv!BA208&amp;csv!BC208="","",csv!AU208&amp;"–"&amp;csv!AW208&amp;"–"&amp;csv!AY208&amp;"–"&amp;csv!BA208&amp;"–"&amp;csv!BC208&amp;"–"&amp;csv!BE208&amp;"–"&amp;csv!BG208&amp;"–"&amp;csv!BI208&amp;"–"&amp;csv!BK208&amp;"–"&amp;csv!BM208&amp;"–"&amp;csv!BO208&amp;"–"&amp;csv!BQ208&amp;"–"&amp;csv!BS208&amp;"–"&amp;csv!BU208&amp;"–"&amp;csv!BW208&amp;"–"&amp;csv!BY208&amp;"–"&amp;csv!CA208&amp;"–"&amp;csv!CC208&amp;"–"&amp;csv!CE208&amp;"–"&amp;csv!CG208&amp;"–"&amp;csv!CI208&amp;"–"&amp;csv!CK208&amp;"–"&amp;csv!CM208&amp;"–"&amp;csv!CO208&amp;"–"&amp;csv!CQ208&amp;"–"&amp;csv!CS208&amp;"–"&amp;csv!CU208&amp;"–"&amp;csv!CW207&amp;"–"&amp;csv!CY207)</f>
        <v>67–66–42–68–43–46–50–59–63–47–100––––––––––––––––––</v>
      </c>
      <c r="F213" s="195" t="s">
        <v>0</v>
      </c>
      <c r="T213" s="195" t="s">
        <v>0</v>
      </c>
    </row>
    <row r="214" spans="1:20" x14ac:dyDescent="0.25">
      <c r="A214" s="195" t="s">
        <v>0</v>
      </c>
      <c r="B214" s="218" t="str">
        <f>IF(csv!E209="","",csv!S209)</f>
        <v>Ž45</v>
      </c>
      <c r="C214" s="219" t="str">
        <f>IF(csv!E209="","",csv!AN209)</f>
        <v>Ž45</v>
      </c>
      <c r="D214" s="219" t="str">
        <f>IF(csv!E209="","",csv!AO209&amp;"–"&amp;csv!AP209&amp;"–"&amp;csv!AQ209)</f>
        <v>3.2–125–11</v>
      </c>
      <c r="E214" s="220" t="str">
        <f>IF(csv!AU209&amp;csv!AW209&amp;csv!AY209&amp;csv!BA209&amp;csv!BC209="","",csv!AU209&amp;"–"&amp;csv!AW209&amp;"–"&amp;csv!AY209&amp;"–"&amp;csv!BA209&amp;"–"&amp;csv!BC209&amp;"–"&amp;csv!BE209&amp;"–"&amp;csv!BG209&amp;"–"&amp;csv!BI209&amp;"–"&amp;csv!BK209&amp;"–"&amp;csv!BM209&amp;"–"&amp;csv!BO209&amp;"–"&amp;csv!BQ209&amp;"–"&amp;csv!BS209&amp;"–"&amp;csv!BU209&amp;"–"&amp;csv!BW209&amp;"–"&amp;csv!BY209&amp;"–"&amp;csv!CA209&amp;"–"&amp;csv!CC209&amp;"–"&amp;csv!CE209&amp;"–"&amp;csv!CG209&amp;"–"&amp;csv!CI209&amp;"–"&amp;csv!CK209&amp;"–"&amp;csv!CM209&amp;"–"&amp;csv!CO209&amp;"–"&amp;csv!CQ209&amp;"–"&amp;csv!CS209&amp;"–"&amp;csv!CU209&amp;"–"&amp;csv!CW208&amp;"–"&amp;csv!CY208)</f>
        <v>67–66–42–68–43–46–50–59–63–47–100––––––––––––––––––</v>
      </c>
      <c r="F214" s="195" t="s">
        <v>0</v>
      </c>
      <c r="T214" s="195" t="s">
        <v>0</v>
      </c>
    </row>
    <row r="215" spans="1:20" x14ac:dyDescent="0.25">
      <c r="A215" s="195" t="s">
        <v>0</v>
      </c>
      <c r="B215" s="218" t="str">
        <f>IF(csv!E210="","",csv!S210)</f>
        <v>Ž45</v>
      </c>
      <c r="C215" s="219" t="str">
        <f>IF(csv!E210="","",csv!AN210)</f>
        <v>Ž45</v>
      </c>
      <c r="D215" s="219" t="str">
        <f>IF(csv!E210="","",csv!AO210&amp;"–"&amp;csv!AP210&amp;"–"&amp;csv!AQ210)</f>
        <v>3.2–125–11</v>
      </c>
      <c r="E215" s="220" t="str">
        <f>IF(csv!AU210&amp;csv!AW210&amp;csv!AY210&amp;csv!BA210&amp;csv!BC210="","",csv!AU210&amp;"–"&amp;csv!AW210&amp;"–"&amp;csv!AY210&amp;"–"&amp;csv!BA210&amp;"–"&amp;csv!BC210&amp;"–"&amp;csv!BE210&amp;"–"&amp;csv!BG210&amp;"–"&amp;csv!BI210&amp;"–"&amp;csv!BK210&amp;"–"&amp;csv!BM210&amp;"–"&amp;csv!BO210&amp;"–"&amp;csv!BQ210&amp;"–"&amp;csv!BS210&amp;"–"&amp;csv!BU210&amp;"–"&amp;csv!BW210&amp;"–"&amp;csv!BY210&amp;"–"&amp;csv!CA210&amp;"–"&amp;csv!CC210&amp;"–"&amp;csv!CE210&amp;"–"&amp;csv!CG210&amp;"–"&amp;csv!CI210&amp;"–"&amp;csv!CK210&amp;"–"&amp;csv!CM210&amp;"–"&amp;csv!CO210&amp;"–"&amp;csv!CQ210&amp;"–"&amp;csv!CS210&amp;"–"&amp;csv!CU210&amp;"–"&amp;csv!CW209&amp;"–"&amp;csv!CY209)</f>
        <v>67–66–42–68–43–46–50–59–63–47–100––––––––––––––––––</v>
      </c>
      <c r="F215" s="195" t="s">
        <v>0</v>
      </c>
      <c r="T215" s="195" t="s">
        <v>0</v>
      </c>
    </row>
    <row r="216" spans="1:20" x14ac:dyDescent="0.25">
      <c r="A216" s="195" t="s">
        <v>0</v>
      </c>
      <c r="B216" s="218" t="str">
        <f>IF(csv!E211="","",csv!S211)</f>
        <v>Ž45</v>
      </c>
      <c r="C216" s="219" t="str">
        <f>IF(csv!E211="","",csv!AN211)</f>
        <v>Ž45</v>
      </c>
      <c r="D216" s="219" t="str">
        <f>IF(csv!E211="","",csv!AO211&amp;"–"&amp;csv!AP211&amp;"–"&amp;csv!AQ211)</f>
        <v>3.2–125–11</v>
      </c>
      <c r="E216" s="220" t="str">
        <f>IF(csv!AU211&amp;csv!AW211&amp;csv!AY211&amp;csv!BA211&amp;csv!BC211="","",csv!AU211&amp;"–"&amp;csv!AW211&amp;"–"&amp;csv!AY211&amp;"–"&amp;csv!BA211&amp;"–"&amp;csv!BC211&amp;"–"&amp;csv!BE211&amp;"–"&amp;csv!BG211&amp;"–"&amp;csv!BI211&amp;"–"&amp;csv!BK211&amp;"–"&amp;csv!BM211&amp;"–"&amp;csv!BO211&amp;"–"&amp;csv!BQ211&amp;"–"&amp;csv!BS211&amp;"–"&amp;csv!BU211&amp;"–"&amp;csv!BW211&amp;"–"&amp;csv!BY211&amp;"–"&amp;csv!CA211&amp;"–"&amp;csv!CC211&amp;"–"&amp;csv!CE211&amp;"–"&amp;csv!CG211&amp;"–"&amp;csv!CI211&amp;"–"&amp;csv!CK211&amp;"–"&amp;csv!CM211&amp;"–"&amp;csv!CO211&amp;"–"&amp;csv!CQ211&amp;"–"&amp;csv!CS211&amp;"–"&amp;csv!CU211&amp;"–"&amp;csv!CW210&amp;"–"&amp;csv!CY210)</f>
        <v>67–66–42–68–43–46–50–59–63–47–100––––––––––––––––––</v>
      </c>
      <c r="F216" s="195" t="s">
        <v>0</v>
      </c>
      <c r="T216" s="195" t="s">
        <v>0</v>
      </c>
    </row>
    <row r="217" spans="1:20" x14ac:dyDescent="0.25">
      <c r="A217" s="195" t="s">
        <v>0</v>
      </c>
      <c r="B217" s="218" t="str">
        <f>IF(csv!E212="","",csv!S212)</f>
        <v>Ž45</v>
      </c>
      <c r="C217" s="219" t="str">
        <f>IF(csv!E212="","",csv!AN212)</f>
        <v>Ž45</v>
      </c>
      <c r="D217" s="219" t="str">
        <f>IF(csv!E212="","",csv!AO212&amp;"–"&amp;csv!AP212&amp;"–"&amp;csv!AQ212)</f>
        <v>3.2–125–11</v>
      </c>
      <c r="E217" s="220" t="str">
        <f>IF(csv!AU212&amp;csv!AW212&amp;csv!AY212&amp;csv!BA212&amp;csv!BC212="","",csv!AU212&amp;"–"&amp;csv!AW212&amp;"–"&amp;csv!AY212&amp;"–"&amp;csv!BA212&amp;"–"&amp;csv!BC212&amp;"–"&amp;csv!BE212&amp;"–"&amp;csv!BG212&amp;"–"&amp;csv!BI212&amp;"–"&amp;csv!BK212&amp;"–"&amp;csv!BM212&amp;"–"&amp;csv!BO212&amp;"–"&amp;csv!BQ212&amp;"–"&amp;csv!BS212&amp;"–"&amp;csv!BU212&amp;"–"&amp;csv!BW212&amp;"–"&amp;csv!BY212&amp;"–"&amp;csv!CA212&amp;"–"&amp;csv!CC212&amp;"–"&amp;csv!CE212&amp;"–"&amp;csv!CG212&amp;"–"&amp;csv!CI212&amp;"–"&amp;csv!CK212&amp;"–"&amp;csv!CM212&amp;"–"&amp;csv!CO212&amp;"–"&amp;csv!CQ212&amp;"–"&amp;csv!CS212&amp;"–"&amp;csv!CU212&amp;"–"&amp;csv!CW211&amp;"–"&amp;csv!CY211)</f>
        <v>67–66–42–68–43–46–50–59–63–47–100––––––––––––––––––</v>
      </c>
      <c r="F217" s="195" t="s">
        <v>0</v>
      </c>
      <c r="T217" s="195" t="s">
        <v>0</v>
      </c>
    </row>
    <row r="218" spans="1:20" x14ac:dyDescent="0.25">
      <c r="A218" s="195" t="s">
        <v>0</v>
      </c>
      <c r="B218" s="218" t="str">
        <f>IF(csv!E213="","",csv!S213)</f>
        <v>Ž45</v>
      </c>
      <c r="C218" s="219" t="str">
        <f>IF(csv!E213="","",csv!AN213)</f>
        <v>Ž45</v>
      </c>
      <c r="D218" s="219" t="str">
        <f>IF(csv!E213="","",csv!AO213&amp;"–"&amp;csv!AP213&amp;"–"&amp;csv!AQ213)</f>
        <v>3.2–125–11</v>
      </c>
      <c r="E218" s="220" t="str">
        <f>IF(csv!AU213&amp;csv!AW213&amp;csv!AY213&amp;csv!BA213&amp;csv!BC213="","",csv!AU213&amp;"–"&amp;csv!AW213&amp;"–"&amp;csv!AY213&amp;"–"&amp;csv!BA213&amp;"–"&amp;csv!BC213&amp;"–"&amp;csv!BE213&amp;"–"&amp;csv!BG213&amp;"–"&amp;csv!BI213&amp;"–"&amp;csv!BK213&amp;"–"&amp;csv!BM213&amp;"–"&amp;csv!BO213&amp;"–"&amp;csv!BQ213&amp;"–"&amp;csv!BS213&amp;"–"&amp;csv!BU213&amp;"–"&amp;csv!BW213&amp;"–"&amp;csv!BY213&amp;"–"&amp;csv!CA213&amp;"–"&amp;csv!CC213&amp;"–"&amp;csv!CE213&amp;"–"&amp;csv!CG213&amp;"–"&amp;csv!CI213&amp;"–"&amp;csv!CK213&amp;"–"&amp;csv!CM213&amp;"–"&amp;csv!CO213&amp;"–"&amp;csv!CQ213&amp;"–"&amp;csv!CS213&amp;"–"&amp;csv!CU213&amp;"–"&amp;csv!CW212&amp;"–"&amp;csv!CY212)</f>
        <v>67–66–42–68–43–46–50–59–63–47–100––––––––––––––––––</v>
      </c>
      <c r="F218" s="195" t="s">
        <v>0</v>
      </c>
      <c r="T218" s="195" t="s">
        <v>0</v>
      </c>
    </row>
    <row r="219" spans="1:20" x14ac:dyDescent="0.25">
      <c r="A219" s="195" t="s">
        <v>0</v>
      </c>
      <c r="B219" s="218" t="str">
        <f>IF(csv!E214="","",csv!S214)</f>
        <v>Ž45</v>
      </c>
      <c r="C219" s="219" t="str">
        <f>IF(csv!E214="","",csv!AN214)</f>
        <v>Ž45</v>
      </c>
      <c r="D219" s="219" t="str">
        <f>IF(csv!E214="","",csv!AO214&amp;"–"&amp;csv!AP214&amp;"–"&amp;csv!AQ214)</f>
        <v>3.2–125–11</v>
      </c>
      <c r="E219" s="220" t="str">
        <f>IF(csv!AU214&amp;csv!AW214&amp;csv!AY214&amp;csv!BA214&amp;csv!BC214="","",csv!AU214&amp;"–"&amp;csv!AW214&amp;"–"&amp;csv!AY214&amp;"–"&amp;csv!BA214&amp;"–"&amp;csv!BC214&amp;"–"&amp;csv!BE214&amp;"–"&amp;csv!BG214&amp;"–"&amp;csv!BI214&amp;"–"&amp;csv!BK214&amp;"–"&amp;csv!BM214&amp;"–"&amp;csv!BO214&amp;"–"&amp;csv!BQ214&amp;"–"&amp;csv!BS214&amp;"–"&amp;csv!BU214&amp;"–"&amp;csv!BW214&amp;"–"&amp;csv!BY214&amp;"–"&amp;csv!CA214&amp;"–"&amp;csv!CC214&amp;"–"&amp;csv!CE214&amp;"–"&amp;csv!CG214&amp;"–"&amp;csv!CI214&amp;"–"&amp;csv!CK214&amp;"–"&amp;csv!CM214&amp;"–"&amp;csv!CO214&amp;"–"&amp;csv!CQ214&amp;"–"&amp;csv!CS214&amp;"–"&amp;csv!CU214&amp;"–"&amp;csv!CW213&amp;"–"&amp;csv!CY213)</f>
        <v>67–66–42–68–43–46–50–59–63–47–100––––––––––––––––––</v>
      </c>
      <c r="F219" s="195" t="s">
        <v>0</v>
      </c>
      <c r="T219" s="195" t="s">
        <v>0</v>
      </c>
    </row>
    <row r="220" spans="1:20" x14ac:dyDescent="0.25">
      <c r="A220" s="195" t="s">
        <v>0</v>
      </c>
      <c r="B220" s="218" t="str">
        <f>IF(csv!E215="","",csv!S215)</f>
        <v>Ž45</v>
      </c>
      <c r="C220" s="219" t="str">
        <f>IF(csv!E215="","",csv!AN215)</f>
        <v>Ž45</v>
      </c>
      <c r="D220" s="219" t="str">
        <f>IF(csv!E215="","",csv!AO215&amp;"–"&amp;csv!AP215&amp;"–"&amp;csv!AQ215)</f>
        <v>3.2–125–11</v>
      </c>
      <c r="E220" s="220" t="str">
        <f>IF(csv!AU215&amp;csv!AW215&amp;csv!AY215&amp;csv!BA215&amp;csv!BC215="","",csv!AU215&amp;"–"&amp;csv!AW215&amp;"–"&amp;csv!AY215&amp;"–"&amp;csv!BA215&amp;"–"&amp;csv!BC215&amp;"–"&amp;csv!BE215&amp;"–"&amp;csv!BG215&amp;"–"&amp;csv!BI215&amp;"–"&amp;csv!BK215&amp;"–"&amp;csv!BM215&amp;"–"&amp;csv!BO215&amp;"–"&amp;csv!BQ215&amp;"–"&amp;csv!BS215&amp;"–"&amp;csv!BU215&amp;"–"&amp;csv!BW215&amp;"–"&amp;csv!BY215&amp;"–"&amp;csv!CA215&amp;"–"&amp;csv!CC215&amp;"–"&amp;csv!CE215&amp;"–"&amp;csv!CG215&amp;"–"&amp;csv!CI215&amp;"–"&amp;csv!CK215&amp;"–"&amp;csv!CM215&amp;"–"&amp;csv!CO215&amp;"–"&amp;csv!CQ215&amp;"–"&amp;csv!CS215&amp;"–"&amp;csv!CU215&amp;"–"&amp;csv!CW214&amp;"–"&amp;csv!CY214)</f>
        <v>67–66–42–68–43–46–50–59–63–47–100––––––––––––––––––</v>
      </c>
      <c r="F220" s="195" t="s">
        <v>0</v>
      </c>
      <c r="T220" s="195" t="s">
        <v>0</v>
      </c>
    </row>
    <row r="221" spans="1:20" x14ac:dyDescent="0.25">
      <c r="A221" s="195" t="s">
        <v>0</v>
      </c>
      <c r="B221" s="218" t="str">
        <f>IF(csv!E216="","",csv!S216)</f>
        <v>Ž45</v>
      </c>
      <c r="C221" s="219" t="str">
        <f>IF(csv!E216="","",csv!AN216)</f>
        <v>Ž45</v>
      </c>
      <c r="D221" s="219" t="str">
        <f>IF(csv!E216="","",csv!AO216&amp;"–"&amp;csv!AP216&amp;"–"&amp;csv!AQ216)</f>
        <v>3.2–125–11</v>
      </c>
      <c r="E221" s="220" t="str">
        <f>IF(csv!AU216&amp;csv!AW216&amp;csv!AY216&amp;csv!BA216&amp;csv!BC216="","",csv!AU216&amp;"–"&amp;csv!AW216&amp;"–"&amp;csv!AY216&amp;"–"&amp;csv!BA216&amp;"–"&amp;csv!BC216&amp;"–"&amp;csv!BE216&amp;"–"&amp;csv!BG216&amp;"–"&amp;csv!BI216&amp;"–"&amp;csv!BK216&amp;"–"&amp;csv!BM216&amp;"–"&amp;csv!BO216&amp;"–"&amp;csv!BQ216&amp;"–"&amp;csv!BS216&amp;"–"&amp;csv!BU216&amp;"–"&amp;csv!BW216&amp;"–"&amp;csv!BY216&amp;"–"&amp;csv!CA216&amp;"–"&amp;csv!CC216&amp;"–"&amp;csv!CE216&amp;"–"&amp;csv!CG216&amp;"–"&amp;csv!CI216&amp;"–"&amp;csv!CK216&amp;"–"&amp;csv!CM216&amp;"–"&amp;csv!CO216&amp;"–"&amp;csv!CQ216&amp;"–"&amp;csv!CS216&amp;"–"&amp;csv!CU216&amp;"–"&amp;csv!CW215&amp;"–"&amp;csv!CY215)</f>
        <v>67–66–42–68–43–46–50–59–63–47–100––––––––––––––––––</v>
      </c>
      <c r="F221" s="195" t="s">
        <v>0</v>
      </c>
      <c r="T221" s="195" t="s">
        <v>0</v>
      </c>
    </row>
    <row r="222" spans="1:20" x14ac:dyDescent="0.25">
      <c r="A222" s="195" t="s">
        <v>0</v>
      </c>
      <c r="B222" s="218" t="str">
        <f>IF(csv!E217="","",csv!S217)</f>
        <v>Ž45</v>
      </c>
      <c r="C222" s="219" t="str">
        <f>IF(csv!E217="","",csv!AN217)</f>
        <v>Ž45</v>
      </c>
      <c r="D222" s="219" t="str">
        <f>IF(csv!E217="","",csv!AO217&amp;"–"&amp;csv!AP217&amp;"–"&amp;csv!AQ217)</f>
        <v>3.2–125–11</v>
      </c>
      <c r="E222" s="220" t="str">
        <f>IF(csv!AU217&amp;csv!AW217&amp;csv!AY217&amp;csv!BA217&amp;csv!BC217="","",csv!AU217&amp;"–"&amp;csv!AW217&amp;"–"&amp;csv!AY217&amp;"–"&amp;csv!BA217&amp;"–"&amp;csv!BC217&amp;"–"&amp;csv!BE217&amp;"–"&amp;csv!BG217&amp;"–"&amp;csv!BI217&amp;"–"&amp;csv!BK217&amp;"–"&amp;csv!BM217&amp;"–"&amp;csv!BO217&amp;"–"&amp;csv!BQ217&amp;"–"&amp;csv!BS217&amp;"–"&amp;csv!BU217&amp;"–"&amp;csv!BW217&amp;"–"&amp;csv!BY217&amp;"–"&amp;csv!CA217&amp;"–"&amp;csv!CC217&amp;"–"&amp;csv!CE217&amp;"–"&amp;csv!CG217&amp;"–"&amp;csv!CI217&amp;"–"&amp;csv!CK217&amp;"–"&amp;csv!CM217&amp;"–"&amp;csv!CO217&amp;"–"&amp;csv!CQ217&amp;"–"&amp;csv!CS217&amp;"–"&amp;csv!CU217&amp;"–"&amp;csv!CW216&amp;"–"&amp;csv!CY216)</f>
        <v>67–66–42–68–43–46–50–59–63–47–100––––––––––––––––––</v>
      </c>
      <c r="F222" s="195" t="s">
        <v>0</v>
      </c>
      <c r="T222" s="195" t="s">
        <v>0</v>
      </c>
    </row>
    <row r="223" spans="1:20" x14ac:dyDescent="0.25">
      <c r="A223" s="195" t="s">
        <v>0</v>
      </c>
      <c r="B223" s="218" t="str">
        <f>IF(csv!E218="","",csv!S218)</f>
        <v>Ž45</v>
      </c>
      <c r="C223" s="219" t="str">
        <f>IF(csv!E218="","",csv!AN218)</f>
        <v>Ž45</v>
      </c>
      <c r="D223" s="219" t="str">
        <f>IF(csv!E218="","",csv!AO218&amp;"–"&amp;csv!AP218&amp;"–"&amp;csv!AQ218)</f>
        <v>3.2–125–11</v>
      </c>
      <c r="E223" s="220" t="str">
        <f>IF(csv!AU218&amp;csv!AW218&amp;csv!AY218&amp;csv!BA218&amp;csv!BC218="","",csv!AU218&amp;"–"&amp;csv!AW218&amp;"–"&amp;csv!AY218&amp;"–"&amp;csv!BA218&amp;"–"&amp;csv!BC218&amp;"–"&amp;csv!BE218&amp;"–"&amp;csv!BG218&amp;"–"&amp;csv!BI218&amp;"–"&amp;csv!BK218&amp;"–"&amp;csv!BM218&amp;"–"&amp;csv!BO218&amp;"–"&amp;csv!BQ218&amp;"–"&amp;csv!BS218&amp;"–"&amp;csv!BU218&amp;"–"&amp;csv!BW218&amp;"–"&amp;csv!BY218&amp;"–"&amp;csv!CA218&amp;"–"&amp;csv!CC218&amp;"–"&amp;csv!CE218&amp;"–"&amp;csv!CG218&amp;"–"&amp;csv!CI218&amp;"–"&amp;csv!CK218&amp;"–"&amp;csv!CM218&amp;"–"&amp;csv!CO218&amp;"–"&amp;csv!CQ218&amp;"–"&amp;csv!CS218&amp;"–"&amp;csv!CU218&amp;"–"&amp;csv!CW217&amp;"–"&amp;csv!CY217)</f>
        <v>67–66–42–68–43–46–50–59–63–47–100––––––––––––––––––</v>
      </c>
      <c r="F223" s="195" t="s">
        <v>0</v>
      </c>
      <c r="T223" s="195" t="s">
        <v>0</v>
      </c>
    </row>
    <row r="224" spans="1:20" x14ac:dyDescent="0.25">
      <c r="A224" s="195" t="s">
        <v>0</v>
      </c>
      <c r="B224" s="218" t="str">
        <f>IF(csv!E219="","",csv!S219)</f>
        <v>Ž45</v>
      </c>
      <c r="C224" s="219" t="str">
        <f>IF(csv!E219="","",csv!AN219)</f>
        <v>Ž45</v>
      </c>
      <c r="D224" s="219" t="str">
        <f>IF(csv!E219="","",csv!AO219&amp;"–"&amp;csv!AP219&amp;"–"&amp;csv!AQ219)</f>
        <v>3.2–125–11</v>
      </c>
      <c r="E224" s="220" t="str">
        <f>IF(csv!AU219&amp;csv!AW219&amp;csv!AY219&amp;csv!BA219&amp;csv!BC219="","",csv!AU219&amp;"–"&amp;csv!AW219&amp;"–"&amp;csv!AY219&amp;"–"&amp;csv!BA219&amp;"–"&amp;csv!BC219&amp;"–"&amp;csv!BE219&amp;"–"&amp;csv!BG219&amp;"–"&amp;csv!BI219&amp;"–"&amp;csv!BK219&amp;"–"&amp;csv!BM219&amp;"–"&amp;csv!BO219&amp;"–"&amp;csv!BQ219&amp;"–"&amp;csv!BS219&amp;"–"&amp;csv!BU219&amp;"–"&amp;csv!BW219&amp;"–"&amp;csv!BY219&amp;"–"&amp;csv!CA219&amp;"–"&amp;csv!CC219&amp;"–"&amp;csv!CE219&amp;"–"&amp;csv!CG219&amp;"–"&amp;csv!CI219&amp;"–"&amp;csv!CK219&amp;"–"&amp;csv!CM219&amp;"–"&amp;csv!CO219&amp;"–"&amp;csv!CQ219&amp;"–"&amp;csv!CS219&amp;"–"&amp;csv!CU219&amp;"–"&amp;csv!CW218&amp;"–"&amp;csv!CY218)</f>
        <v>67–66–42–68–43–46–50–59–63–47–100––––––––––––––––––</v>
      </c>
      <c r="F224" s="195" t="s">
        <v>0</v>
      </c>
      <c r="T224" s="195" t="s">
        <v>0</v>
      </c>
    </row>
    <row r="225" spans="1:20" x14ac:dyDescent="0.25">
      <c r="A225" s="195" t="s">
        <v>0</v>
      </c>
      <c r="B225" s="218" t="str">
        <f>IF(csv!E220="","",csv!S220)</f>
        <v>Ž45</v>
      </c>
      <c r="C225" s="219" t="str">
        <f>IF(csv!E220="","",csv!AN220)</f>
        <v>Ž45</v>
      </c>
      <c r="D225" s="219" t="str">
        <f>IF(csv!E220="","",csv!AO220&amp;"–"&amp;csv!AP220&amp;"–"&amp;csv!AQ220)</f>
        <v>3.2–125–11</v>
      </c>
      <c r="E225" s="220" t="str">
        <f>IF(csv!AU220&amp;csv!AW220&amp;csv!AY220&amp;csv!BA220&amp;csv!BC220="","",csv!AU220&amp;"–"&amp;csv!AW220&amp;"–"&amp;csv!AY220&amp;"–"&amp;csv!BA220&amp;"–"&amp;csv!BC220&amp;"–"&amp;csv!BE220&amp;"–"&amp;csv!BG220&amp;"–"&amp;csv!BI220&amp;"–"&amp;csv!BK220&amp;"–"&amp;csv!BM220&amp;"–"&amp;csv!BO220&amp;"–"&amp;csv!BQ220&amp;"–"&amp;csv!BS220&amp;"–"&amp;csv!BU220&amp;"–"&amp;csv!BW220&amp;"–"&amp;csv!BY220&amp;"–"&amp;csv!CA220&amp;"–"&amp;csv!CC220&amp;"–"&amp;csv!CE220&amp;"–"&amp;csv!CG220&amp;"–"&amp;csv!CI220&amp;"–"&amp;csv!CK220&amp;"–"&amp;csv!CM220&amp;"–"&amp;csv!CO220&amp;"–"&amp;csv!CQ220&amp;"–"&amp;csv!CS220&amp;"–"&amp;csv!CU220&amp;"–"&amp;csv!CW219&amp;"–"&amp;csv!CY219)</f>
        <v/>
      </c>
      <c r="F225" s="195" t="s">
        <v>0</v>
      </c>
      <c r="T225" s="195" t="s">
        <v>0</v>
      </c>
    </row>
    <row r="226" spans="1:20" x14ac:dyDescent="0.25">
      <c r="A226" s="195" t="s">
        <v>0</v>
      </c>
      <c r="B226" s="218" t="str">
        <f>IF(csv!E221="","",csv!S221)</f>
        <v>Ž45</v>
      </c>
      <c r="C226" s="219" t="str">
        <f>IF(csv!E221="","",csv!AN221)</f>
        <v>Ž45</v>
      </c>
      <c r="D226" s="219" t="str">
        <f>IF(csv!E221="","",csv!AO221&amp;"–"&amp;csv!AP221&amp;"–"&amp;csv!AQ221)</f>
        <v>3.2–125–11</v>
      </c>
      <c r="E226" s="220" t="str">
        <f>IF(csv!AU221&amp;csv!AW221&amp;csv!AY221&amp;csv!BA221&amp;csv!BC221="","",csv!AU221&amp;"–"&amp;csv!AW221&amp;"–"&amp;csv!AY221&amp;"–"&amp;csv!BA221&amp;"–"&amp;csv!BC221&amp;"–"&amp;csv!BE221&amp;"–"&amp;csv!BG221&amp;"–"&amp;csv!BI221&amp;"–"&amp;csv!BK221&amp;"–"&amp;csv!BM221&amp;"–"&amp;csv!BO221&amp;"–"&amp;csv!BQ221&amp;"–"&amp;csv!BS221&amp;"–"&amp;csv!BU221&amp;"–"&amp;csv!BW221&amp;"–"&amp;csv!BY221&amp;"–"&amp;csv!CA221&amp;"–"&amp;csv!CC221&amp;"–"&amp;csv!CE221&amp;"–"&amp;csv!CG221&amp;"–"&amp;csv!CI221&amp;"–"&amp;csv!CK221&amp;"–"&amp;csv!CM221&amp;"–"&amp;csv!CO221&amp;"–"&amp;csv!CQ221&amp;"–"&amp;csv!CS221&amp;"–"&amp;csv!CU221&amp;"–"&amp;csv!CW220&amp;"–"&amp;csv!CY220)</f>
        <v/>
      </c>
      <c r="F226" s="195" t="s">
        <v>0</v>
      </c>
      <c r="T226" s="195" t="s">
        <v>0</v>
      </c>
    </row>
    <row r="227" spans="1:20" x14ac:dyDescent="0.25">
      <c r="A227" s="195" t="s">
        <v>0</v>
      </c>
      <c r="B227" s="218" t="str">
        <f>IF(csv!E222="","",csv!S222)</f>
        <v>Ž45</v>
      </c>
      <c r="C227" s="219" t="str">
        <f>IF(csv!E222="","",csv!AN222)</f>
        <v>Ž45</v>
      </c>
      <c r="D227" s="219" t="str">
        <f>IF(csv!E222="","",csv!AO222&amp;"–"&amp;csv!AP222&amp;"–"&amp;csv!AQ222)</f>
        <v>3.2–125–11</v>
      </c>
      <c r="E227" s="220" t="str">
        <f>IF(csv!AU222&amp;csv!AW222&amp;csv!AY222&amp;csv!BA222&amp;csv!BC222="","",csv!AU222&amp;"–"&amp;csv!AW222&amp;"–"&amp;csv!AY222&amp;"–"&amp;csv!BA222&amp;"–"&amp;csv!BC222&amp;"–"&amp;csv!BE222&amp;"–"&amp;csv!BG222&amp;"–"&amp;csv!BI222&amp;"–"&amp;csv!BK222&amp;"–"&amp;csv!BM222&amp;"–"&amp;csv!BO222&amp;"–"&amp;csv!BQ222&amp;"–"&amp;csv!BS222&amp;"–"&amp;csv!BU222&amp;"–"&amp;csv!BW222&amp;"–"&amp;csv!BY222&amp;"–"&amp;csv!CA222&amp;"–"&amp;csv!CC222&amp;"–"&amp;csv!CE222&amp;"–"&amp;csv!CG222&amp;"–"&amp;csv!CI222&amp;"–"&amp;csv!CK222&amp;"–"&amp;csv!CM222&amp;"–"&amp;csv!CO222&amp;"–"&amp;csv!CQ222&amp;"–"&amp;csv!CS222&amp;"–"&amp;csv!CU222&amp;"–"&amp;csv!CW221&amp;"–"&amp;csv!CY221)</f>
        <v/>
      </c>
      <c r="F227" s="195" t="s">
        <v>0</v>
      </c>
      <c r="T227" s="195" t="s">
        <v>0</v>
      </c>
    </row>
    <row r="228" spans="1:20" x14ac:dyDescent="0.25">
      <c r="A228" s="195" t="s">
        <v>0</v>
      </c>
      <c r="B228" s="218" t="str">
        <f>IF(csv!E223="","",csv!S223)</f>
        <v>Ž55</v>
      </c>
      <c r="C228" s="219" t="str">
        <f>IF(csv!E223="","",csv!AN223)</f>
        <v>Ž55</v>
      </c>
      <c r="D228" s="219" t="str">
        <f>IF(csv!E223="","",csv!AO223&amp;"–"&amp;csv!AP223&amp;"–"&amp;csv!AQ223)</f>
        <v>2.66–110–11</v>
      </c>
      <c r="E228" s="220" t="str">
        <f>IF(csv!AU223&amp;csv!AW223&amp;csv!AY223&amp;csv!BA223&amp;csv!BC223="","",csv!AU223&amp;"–"&amp;csv!AW223&amp;"–"&amp;csv!AY223&amp;"–"&amp;csv!BA223&amp;"–"&amp;csv!BC223&amp;"–"&amp;csv!BE223&amp;"–"&amp;csv!BG223&amp;"–"&amp;csv!BI223&amp;"–"&amp;csv!BK223&amp;"–"&amp;csv!BM223&amp;"–"&amp;csv!BO223&amp;"–"&amp;csv!BQ223&amp;"–"&amp;csv!BS223&amp;"–"&amp;csv!BU223&amp;"–"&amp;csv!BW223&amp;"–"&amp;csv!BY223&amp;"–"&amp;csv!CA223&amp;"–"&amp;csv!CC223&amp;"–"&amp;csv!CE223&amp;"–"&amp;csv!CG223&amp;"–"&amp;csv!CI223&amp;"–"&amp;csv!CK223&amp;"–"&amp;csv!CM223&amp;"–"&amp;csv!CO223&amp;"–"&amp;csv!CQ223&amp;"–"&amp;csv!CS223&amp;"–"&amp;csv!CU223&amp;"–"&amp;csv!CW222&amp;"–"&amp;csv!CY222)</f>
        <v>57–66–42–68–50–60–53–44–47–37–100––––––––––––––––––</v>
      </c>
      <c r="F228" s="195" t="s">
        <v>0</v>
      </c>
      <c r="T228" s="195" t="s">
        <v>0</v>
      </c>
    </row>
    <row r="229" spans="1:20" x14ac:dyDescent="0.25">
      <c r="A229" s="195" t="s">
        <v>0</v>
      </c>
      <c r="B229" s="218" t="str">
        <f>IF(csv!E224="","",csv!S224)</f>
        <v>Ž55</v>
      </c>
      <c r="C229" s="219" t="str">
        <f>IF(csv!E224="","",csv!AN224)</f>
        <v>Ž55</v>
      </c>
      <c r="D229" s="219" t="str">
        <f>IF(csv!E224="","",csv!AO224&amp;"–"&amp;csv!AP224&amp;"–"&amp;csv!AQ224)</f>
        <v>2.66–110–11</v>
      </c>
      <c r="E229" s="220" t="str">
        <f>IF(csv!AU224&amp;csv!AW224&amp;csv!AY224&amp;csv!BA224&amp;csv!BC224="","",csv!AU224&amp;"–"&amp;csv!AW224&amp;"–"&amp;csv!AY224&amp;"–"&amp;csv!BA224&amp;"–"&amp;csv!BC224&amp;"–"&amp;csv!BE224&amp;"–"&amp;csv!BG224&amp;"–"&amp;csv!BI224&amp;"–"&amp;csv!BK224&amp;"–"&amp;csv!BM224&amp;"–"&amp;csv!BO224&amp;"–"&amp;csv!BQ224&amp;"–"&amp;csv!BS224&amp;"–"&amp;csv!BU224&amp;"–"&amp;csv!BW224&amp;"–"&amp;csv!BY224&amp;"–"&amp;csv!CA224&amp;"–"&amp;csv!CC224&amp;"–"&amp;csv!CE224&amp;"–"&amp;csv!CG224&amp;"–"&amp;csv!CI224&amp;"–"&amp;csv!CK224&amp;"–"&amp;csv!CM224&amp;"–"&amp;csv!CO224&amp;"–"&amp;csv!CQ224&amp;"–"&amp;csv!CS224&amp;"–"&amp;csv!CU224&amp;"–"&amp;csv!CW223&amp;"–"&amp;csv!CY223)</f>
        <v>57–66–42–68–50–60–53–44–47–37–100––––––––––––––––––</v>
      </c>
      <c r="F229" s="195" t="s">
        <v>0</v>
      </c>
      <c r="T229" s="195" t="s">
        <v>0</v>
      </c>
    </row>
    <row r="230" spans="1:20" x14ac:dyDescent="0.25">
      <c r="A230" s="195" t="s">
        <v>0</v>
      </c>
      <c r="B230" s="218" t="str">
        <f>IF(csv!E225="","",csv!S225)</f>
        <v>Ž55</v>
      </c>
      <c r="C230" s="219" t="str">
        <f>IF(csv!E225="","",csv!AN225)</f>
        <v>Ž55</v>
      </c>
      <c r="D230" s="219" t="str">
        <f>IF(csv!E225="","",csv!AO225&amp;"–"&amp;csv!AP225&amp;"–"&amp;csv!AQ225)</f>
        <v>2.66–110–11</v>
      </c>
      <c r="E230" s="220" t="str">
        <f>IF(csv!AU225&amp;csv!AW225&amp;csv!AY225&amp;csv!BA225&amp;csv!BC225="","",csv!AU225&amp;"–"&amp;csv!AW225&amp;"–"&amp;csv!AY225&amp;"–"&amp;csv!BA225&amp;"–"&amp;csv!BC225&amp;"–"&amp;csv!BE225&amp;"–"&amp;csv!BG225&amp;"–"&amp;csv!BI225&amp;"–"&amp;csv!BK225&amp;"–"&amp;csv!BM225&amp;"–"&amp;csv!BO225&amp;"–"&amp;csv!BQ225&amp;"–"&amp;csv!BS225&amp;"–"&amp;csv!BU225&amp;"–"&amp;csv!BW225&amp;"–"&amp;csv!BY225&amp;"–"&amp;csv!CA225&amp;"–"&amp;csv!CC225&amp;"–"&amp;csv!CE225&amp;"–"&amp;csv!CG225&amp;"–"&amp;csv!CI225&amp;"–"&amp;csv!CK225&amp;"–"&amp;csv!CM225&amp;"–"&amp;csv!CO225&amp;"–"&amp;csv!CQ225&amp;"–"&amp;csv!CS225&amp;"–"&amp;csv!CU225&amp;"–"&amp;csv!CW224&amp;"–"&amp;csv!CY224)</f>
        <v>57–66–42–68–50–60–53–44–47–37–100––––––––––––––––––</v>
      </c>
      <c r="F230" s="195" t="s">
        <v>0</v>
      </c>
      <c r="T230" s="195" t="s">
        <v>0</v>
      </c>
    </row>
    <row r="231" spans="1:20" x14ac:dyDescent="0.25">
      <c r="A231" s="195" t="s">
        <v>0</v>
      </c>
      <c r="B231" s="218" t="str">
        <f>IF(csv!E226="","",csv!S226)</f>
        <v>Ž55</v>
      </c>
      <c r="C231" s="219" t="str">
        <f>IF(csv!E226="","",csv!AN226)</f>
        <v>Ž55</v>
      </c>
      <c r="D231" s="219" t="str">
        <f>IF(csv!E226="","",csv!AO226&amp;"–"&amp;csv!AP226&amp;"–"&amp;csv!AQ226)</f>
        <v>2.66–110–11</v>
      </c>
      <c r="E231" s="220" t="str">
        <f>IF(csv!AU226&amp;csv!AW226&amp;csv!AY226&amp;csv!BA226&amp;csv!BC226="","",csv!AU226&amp;"–"&amp;csv!AW226&amp;"–"&amp;csv!AY226&amp;"–"&amp;csv!BA226&amp;"–"&amp;csv!BC226&amp;"–"&amp;csv!BE226&amp;"–"&amp;csv!BG226&amp;"–"&amp;csv!BI226&amp;"–"&amp;csv!BK226&amp;"–"&amp;csv!BM226&amp;"–"&amp;csv!BO226&amp;"–"&amp;csv!BQ226&amp;"–"&amp;csv!BS226&amp;"–"&amp;csv!BU226&amp;"–"&amp;csv!BW226&amp;"–"&amp;csv!BY226&amp;"–"&amp;csv!CA226&amp;"–"&amp;csv!CC226&amp;"–"&amp;csv!CE226&amp;"–"&amp;csv!CG226&amp;"–"&amp;csv!CI226&amp;"–"&amp;csv!CK226&amp;"–"&amp;csv!CM226&amp;"–"&amp;csv!CO226&amp;"–"&amp;csv!CQ226&amp;"–"&amp;csv!CS226&amp;"–"&amp;csv!CU226&amp;"–"&amp;csv!CW225&amp;"–"&amp;csv!CY225)</f>
        <v/>
      </c>
      <c r="F231" s="195" t="s">
        <v>0</v>
      </c>
      <c r="T231" s="195" t="s">
        <v>0</v>
      </c>
    </row>
    <row r="232" spans="1:20" x14ac:dyDescent="0.25">
      <c r="A232" s="195" t="s">
        <v>0</v>
      </c>
      <c r="B232" s="218" t="str">
        <f>IF(csv!E227="","",csv!S227)</f>
        <v>Ž55</v>
      </c>
      <c r="C232" s="219" t="str">
        <f>IF(csv!E227="","",csv!AN227)</f>
        <v>Ž55</v>
      </c>
      <c r="D232" s="219" t="str">
        <f>IF(csv!E227="","",csv!AO227&amp;"–"&amp;csv!AP227&amp;"–"&amp;csv!AQ227)</f>
        <v>2.66–110–11</v>
      </c>
      <c r="E232" s="220" t="str">
        <f>IF(csv!AU227&amp;csv!AW227&amp;csv!AY227&amp;csv!BA227&amp;csv!BC227="","",csv!AU227&amp;"–"&amp;csv!AW227&amp;"–"&amp;csv!AY227&amp;"–"&amp;csv!BA227&amp;"–"&amp;csv!BC227&amp;"–"&amp;csv!BE227&amp;"–"&amp;csv!BG227&amp;"–"&amp;csv!BI227&amp;"–"&amp;csv!BK227&amp;"–"&amp;csv!BM227&amp;"–"&amp;csv!BO227&amp;"–"&amp;csv!BQ227&amp;"–"&amp;csv!BS227&amp;"–"&amp;csv!BU227&amp;"–"&amp;csv!BW227&amp;"–"&amp;csv!BY227&amp;"–"&amp;csv!CA227&amp;"–"&amp;csv!CC227&amp;"–"&amp;csv!CE227&amp;"–"&amp;csv!CG227&amp;"–"&amp;csv!CI227&amp;"–"&amp;csv!CK227&amp;"–"&amp;csv!CM227&amp;"–"&amp;csv!CO227&amp;"–"&amp;csv!CQ227&amp;"–"&amp;csv!CS227&amp;"–"&amp;csv!CU227&amp;"–"&amp;csv!CW226&amp;"–"&amp;csv!CY226)</f>
        <v/>
      </c>
      <c r="F232" s="195" t="s">
        <v>0</v>
      </c>
      <c r="T232" s="195" t="s">
        <v>0</v>
      </c>
    </row>
    <row r="233" spans="1:20" x14ac:dyDescent="0.25">
      <c r="A233" s="195" t="s">
        <v>0</v>
      </c>
      <c r="B233" s="218" t="str">
        <f>IF(csv!E228="","",csv!S228)</f>
        <v>Ž55</v>
      </c>
      <c r="C233" s="219" t="str">
        <f>IF(csv!E228="","",csv!AN228)</f>
        <v>Ž55</v>
      </c>
      <c r="D233" s="219" t="str">
        <f>IF(csv!E228="","",csv!AO228&amp;"–"&amp;csv!AP228&amp;"–"&amp;csv!AQ228)</f>
        <v>2.66–110–11</v>
      </c>
      <c r="E233" s="220" t="str">
        <f>IF(csv!AU228&amp;csv!AW228&amp;csv!AY228&amp;csv!BA228&amp;csv!BC228="","",csv!AU228&amp;"–"&amp;csv!AW228&amp;"–"&amp;csv!AY228&amp;"–"&amp;csv!BA228&amp;"–"&amp;csv!BC228&amp;"–"&amp;csv!BE228&amp;"–"&amp;csv!BG228&amp;"–"&amp;csv!BI228&amp;"–"&amp;csv!BK228&amp;"–"&amp;csv!BM228&amp;"–"&amp;csv!BO228&amp;"–"&amp;csv!BQ228&amp;"–"&amp;csv!BS228&amp;"–"&amp;csv!BU228&amp;"–"&amp;csv!BW228&amp;"–"&amp;csv!BY228&amp;"–"&amp;csv!CA228&amp;"–"&amp;csv!CC228&amp;"–"&amp;csv!CE228&amp;"–"&amp;csv!CG228&amp;"–"&amp;csv!CI228&amp;"–"&amp;csv!CK228&amp;"–"&amp;csv!CM228&amp;"–"&amp;csv!CO228&amp;"–"&amp;csv!CQ228&amp;"–"&amp;csv!CS228&amp;"–"&amp;csv!CU228&amp;"–"&amp;csv!CW227&amp;"–"&amp;csv!CY227)</f>
        <v/>
      </c>
      <c r="F233" s="195" t="s">
        <v>0</v>
      </c>
      <c r="T233" s="195" t="s">
        <v>0</v>
      </c>
    </row>
    <row r="234" spans="1:20" x14ac:dyDescent="0.25">
      <c r="A234" s="195" t="s">
        <v>0</v>
      </c>
      <c r="B234" s="218" t="str">
        <f>IF(csv!E229="","",csv!S229)</f>
        <v>Ž55</v>
      </c>
      <c r="C234" s="219" t="str">
        <f>IF(csv!E229="","",csv!AN229)</f>
        <v>Ž55</v>
      </c>
      <c r="D234" s="219" t="str">
        <f>IF(csv!E229="","",csv!AO229&amp;"–"&amp;csv!AP229&amp;"–"&amp;csv!AQ229)</f>
        <v>2.66–110–11</v>
      </c>
      <c r="E234" s="220" t="str">
        <f>IF(csv!AU229&amp;csv!AW229&amp;csv!AY229&amp;csv!BA229&amp;csv!BC229="","",csv!AU229&amp;"–"&amp;csv!AW229&amp;"–"&amp;csv!AY229&amp;"–"&amp;csv!BA229&amp;"–"&amp;csv!BC229&amp;"–"&amp;csv!BE229&amp;"–"&amp;csv!BG229&amp;"–"&amp;csv!BI229&amp;"–"&amp;csv!BK229&amp;"–"&amp;csv!BM229&amp;"–"&amp;csv!BO229&amp;"–"&amp;csv!BQ229&amp;"–"&amp;csv!BS229&amp;"–"&amp;csv!BU229&amp;"–"&amp;csv!BW229&amp;"–"&amp;csv!BY229&amp;"–"&amp;csv!CA229&amp;"–"&amp;csv!CC229&amp;"–"&amp;csv!CE229&amp;"–"&amp;csv!CG229&amp;"–"&amp;csv!CI229&amp;"–"&amp;csv!CK229&amp;"–"&amp;csv!CM229&amp;"–"&amp;csv!CO229&amp;"–"&amp;csv!CQ229&amp;"–"&amp;csv!CS229&amp;"–"&amp;csv!CU229&amp;"–"&amp;csv!CW228&amp;"–"&amp;csv!CY228)</f>
        <v/>
      </c>
      <c r="F234" s="195" t="s">
        <v>0</v>
      </c>
      <c r="T234" s="195" t="s">
        <v>0</v>
      </c>
    </row>
    <row r="235" spans="1:20" x14ac:dyDescent="0.25">
      <c r="A235" s="195" t="s">
        <v>0</v>
      </c>
      <c r="B235" s="218" t="str">
        <f>IF(csv!E230="","",csv!S230)</f>
        <v>Ž65</v>
      </c>
      <c r="C235" s="219" t="str">
        <f>IF(csv!E230="","",csv!AN230)</f>
        <v>Ž65</v>
      </c>
      <c r="D235" s="219" t="str">
        <f>IF(csv!E230="","",csv!AO230&amp;"–"&amp;csv!AP230&amp;"–"&amp;csv!AQ230)</f>
        <v>2.51–100–11</v>
      </c>
      <c r="E235" s="220" t="str">
        <f>IF(csv!AU230&amp;csv!AW230&amp;csv!AY230&amp;csv!BA230&amp;csv!BC230="","",csv!AU230&amp;"–"&amp;csv!AW230&amp;"–"&amp;csv!AY230&amp;"–"&amp;csv!BA230&amp;"–"&amp;csv!BC230&amp;"–"&amp;csv!BE230&amp;"–"&amp;csv!BG230&amp;"–"&amp;csv!BI230&amp;"–"&amp;csv!BK230&amp;"–"&amp;csv!BM230&amp;"–"&amp;csv!BO230&amp;"–"&amp;csv!BQ230&amp;"–"&amp;csv!BS230&amp;"–"&amp;csv!BU230&amp;"–"&amp;csv!BW230&amp;"–"&amp;csv!BY230&amp;"–"&amp;csv!CA230&amp;"–"&amp;csv!CC230&amp;"–"&amp;csv!CE230&amp;"–"&amp;csv!CG230&amp;"–"&amp;csv!CI230&amp;"–"&amp;csv!CK230&amp;"–"&amp;csv!CM230&amp;"–"&amp;csv!CO230&amp;"–"&amp;csv!CQ230&amp;"–"&amp;csv!CS230&amp;"–"&amp;csv!CU230&amp;"–"&amp;csv!CW229&amp;"–"&amp;csv!CY229)</f>
        <v>51–38–50–67–68–39–63–53–47–37–100––––––––––––––––––</v>
      </c>
      <c r="F235" s="195" t="s">
        <v>0</v>
      </c>
      <c r="T235" s="195" t="s">
        <v>0</v>
      </c>
    </row>
    <row r="236" spans="1:20" x14ac:dyDescent="0.25">
      <c r="A236" s="195" t="s">
        <v>0</v>
      </c>
      <c r="B236" s="218" t="str">
        <f>IF(csv!E231="","",csv!S231)</f>
        <v>Ž65</v>
      </c>
      <c r="C236" s="219" t="str">
        <f>IF(csv!E231="","",csv!AN231)</f>
        <v>Ž65</v>
      </c>
      <c r="D236" s="219" t="str">
        <f>IF(csv!E231="","",csv!AO231&amp;"–"&amp;csv!AP231&amp;"–"&amp;csv!AQ231)</f>
        <v>2.51–100–11</v>
      </c>
      <c r="E236" s="220" t="str">
        <f>IF(csv!AU231&amp;csv!AW231&amp;csv!AY231&amp;csv!BA231&amp;csv!BC231="","",csv!AU231&amp;"–"&amp;csv!AW231&amp;"–"&amp;csv!AY231&amp;"–"&amp;csv!BA231&amp;"–"&amp;csv!BC231&amp;"–"&amp;csv!BE231&amp;"–"&amp;csv!BG231&amp;"–"&amp;csv!BI231&amp;"–"&amp;csv!BK231&amp;"–"&amp;csv!BM231&amp;"–"&amp;csv!BO231&amp;"–"&amp;csv!BQ231&amp;"–"&amp;csv!BS231&amp;"–"&amp;csv!BU231&amp;"–"&amp;csv!BW231&amp;"–"&amp;csv!BY231&amp;"–"&amp;csv!CA231&amp;"–"&amp;csv!CC231&amp;"–"&amp;csv!CE231&amp;"–"&amp;csv!CG231&amp;"–"&amp;csv!CI231&amp;"–"&amp;csv!CK231&amp;"–"&amp;csv!CM231&amp;"–"&amp;csv!CO231&amp;"–"&amp;csv!CQ231&amp;"–"&amp;csv!CS231&amp;"–"&amp;csv!CU231&amp;"–"&amp;csv!CW230&amp;"–"&amp;csv!CY230)</f>
        <v>51–38–50–67–68–39–63–53–47–37–100––––––––––––––––––</v>
      </c>
      <c r="F236" s="195" t="s">
        <v>0</v>
      </c>
      <c r="T236" s="195" t="s">
        <v>0</v>
      </c>
    </row>
    <row r="237" spans="1:20" x14ac:dyDescent="0.25">
      <c r="A237" s="195" t="s">
        <v>0</v>
      </c>
      <c r="B237" s="218" t="str">
        <f>IF(csv!E232="","",csv!S232)</f>
        <v>Ž65</v>
      </c>
      <c r="C237" s="219" t="str">
        <f>IF(csv!E232="","",csv!AN232)</f>
        <v>Ž65</v>
      </c>
      <c r="D237" s="219" t="str">
        <f>IF(csv!E232="","",csv!AO232&amp;"–"&amp;csv!AP232&amp;"–"&amp;csv!AQ232)</f>
        <v>2.51–100–11</v>
      </c>
      <c r="E237" s="220" t="str">
        <f>IF(csv!AU232&amp;csv!AW232&amp;csv!AY232&amp;csv!BA232&amp;csv!BC232="","",csv!AU232&amp;"–"&amp;csv!AW232&amp;"–"&amp;csv!AY232&amp;"–"&amp;csv!BA232&amp;"–"&amp;csv!BC232&amp;"–"&amp;csv!BE232&amp;"–"&amp;csv!BG232&amp;"–"&amp;csv!BI232&amp;"–"&amp;csv!BK232&amp;"–"&amp;csv!BM232&amp;"–"&amp;csv!BO232&amp;"–"&amp;csv!BQ232&amp;"–"&amp;csv!BS232&amp;"–"&amp;csv!BU232&amp;"–"&amp;csv!BW232&amp;"–"&amp;csv!BY232&amp;"–"&amp;csv!CA232&amp;"–"&amp;csv!CC232&amp;"–"&amp;csv!CE232&amp;"–"&amp;csv!CG232&amp;"–"&amp;csv!CI232&amp;"–"&amp;csv!CK232&amp;"–"&amp;csv!CM232&amp;"–"&amp;csv!CO232&amp;"–"&amp;csv!CQ232&amp;"–"&amp;csv!CS232&amp;"–"&amp;csv!CU232&amp;"–"&amp;csv!CW231&amp;"–"&amp;csv!CY231)</f>
        <v>51–38–50–67–68–39–63–53–47–37–100––––––––––––––––––</v>
      </c>
      <c r="F237" s="195" t="s">
        <v>0</v>
      </c>
      <c r="T237" s="195" t="s">
        <v>0</v>
      </c>
    </row>
    <row r="238" spans="1:20" x14ac:dyDescent="0.25">
      <c r="A238" s="195" t="s">
        <v>0</v>
      </c>
      <c r="B238" s="218" t="str">
        <f>IF(csv!E233="","",csv!S233)</f>
        <v>Ž65</v>
      </c>
      <c r="C238" s="219" t="str">
        <f>IF(csv!E233="","",csv!AN233)</f>
        <v>Ž65</v>
      </c>
      <c r="D238" s="219" t="str">
        <f>IF(csv!E233="","",csv!AO233&amp;"–"&amp;csv!AP233&amp;"–"&amp;csv!AQ233)</f>
        <v>2.51–100–11</v>
      </c>
      <c r="E238" s="220" t="str">
        <f>IF(csv!AU233&amp;csv!AW233&amp;csv!AY233&amp;csv!BA233&amp;csv!BC233="","",csv!AU233&amp;"–"&amp;csv!AW233&amp;"–"&amp;csv!AY233&amp;"–"&amp;csv!BA233&amp;"–"&amp;csv!BC233&amp;"–"&amp;csv!BE233&amp;"–"&amp;csv!BG233&amp;"–"&amp;csv!BI233&amp;"–"&amp;csv!BK233&amp;"–"&amp;csv!BM233&amp;"–"&amp;csv!BO233&amp;"–"&amp;csv!BQ233&amp;"–"&amp;csv!BS233&amp;"–"&amp;csv!BU233&amp;"–"&amp;csv!BW233&amp;"–"&amp;csv!BY233&amp;"–"&amp;csv!CA233&amp;"–"&amp;csv!CC233&amp;"–"&amp;csv!CE233&amp;"–"&amp;csv!CG233&amp;"–"&amp;csv!CI233&amp;"–"&amp;csv!CK233&amp;"–"&amp;csv!CM233&amp;"–"&amp;csv!CO233&amp;"–"&amp;csv!CQ233&amp;"–"&amp;csv!CS233&amp;"–"&amp;csv!CU233&amp;"–"&amp;csv!CW232&amp;"–"&amp;csv!CY232)</f>
        <v/>
      </c>
      <c r="F238" s="195" t="s">
        <v>0</v>
      </c>
      <c r="T238" s="195" t="s">
        <v>0</v>
      </c>
    </row>
    <row r="239" spans="1:20" x14ac:dyDescent="0.25">
      <c r="A239" s="195" t="s">
        <v>0</v>
      </c>
      <c r="B239" s="218" t="str">
        <f>IF(csv!E234="","",csv!S234)</f>
        <v>Ž65</v>
      </c>
      <c r="C239" s="219" t="str">
        <f>IF(csv!E234="","",csv!AN234)</f>
        <v>Ž65</v>
      </c>
      <c r="D239" s="219" t="str">
        <f>IF(csv!E234="","",csv!AO234&amp;"–"&amp;csv!AP234&amp;"–"&amp;csv!AQ234)</f>
        <v>2.51–100–11</v>
      </c>
      <c r="E239" s="220" t="str">
        <f>IF(csv!AU234&amp;csv!AW234&amp;csv!AY234&amp;csv!BA234&amp;csv!BC234="","",csv!AU234&amp;"–"&amp;csv!AW234&amp;"–"&amp;csv!AY234&amp;"–"&amp;csv!BA234&amp;"–"&amp;csv!BC234&amp;"–"&amp;csv!BE234&amp;"–"&amp;csv!BG234&amp;"–"&amp;csv!BI234&amp;"–"&amp;csv!BK234&amp;"–"&amp;csv!BM234&amp;"–"&amp;csv!BO234&amp;"–"&amp;csv!BQ234&amp;"–"&amp;csv!BS234&amp;"–"&amp;csv!BU234&amp;"–"&amp;csv!BW234&amp;"–"&amp;csv!BY234&amp;"–"&amp;csv!CA234&amp;"–"&amp;csv!CC234&amp;"–"&amp;csv!CE234&amp;"–"&amp;csv!CG234&amp;"–"&amp;csv!CI234&amp;"–"&amp;csv!CK234&amp;"–"&amp;csv!CM234&amp;"–"&amp;csv!CO234&amp;"–"&amp;csv!CQ234&amp;"–"&amp;csv!CS234&amp;"–"&amp;csv!CU234&amp;"–"&amp;csv!CW233&amp;"–"&amp;csv!CY233)</f>
        <v/>
      </c>
      <c r="F239" s="195" t="s">
        <v>0</v>
      </c>
      <c r="T239" s="195" t="s">
        <v>0</v>
      </c>
    </row>
    <row r="240" spans="1:20" x14ac:dyDescent="0.25">
      <c r="A240" s="195" t="s">
        <v>0</v>
      </c>
      <c r="B240" s="218" t="str">
        <f>IF(csv!E235="","",csv!S235)</f>
        <v>Ž70</v>
      </c>
      <c r="C240" s="219" t="str">
        <f>IF(csv!E235="","",csv!AN235)</f>
        <v>Ž70</v>
      </c>
      <c r="D240" s="219" t="str">
        <f>IF(csv!E235="","",csv!AO235&amp;"–"&amp;csv!AP235&amp;"–"&amp;csv!AQ235)</f>
        <v>2.51–100–11</v>
      </c>
      <c r="E240" s="220" t="str">
        <f>IF(csv!AU235&amp;csv!AW235&amp;csv!AY235&amp;csv!BA235&amp;csv!BC235="","",csv!AU235&amp;"–"&amp;csv!AW235&amp;"–"&amp;csv!AY235&amp;"–"&amp;csv!BA235&amp;"–"&amp;csv!BC235&amp;"–"&amp;csv!BE235&amp;"–"&amp;csv!BG235&amp;"–"&amp;csv!BI235&amp;"–"&amp;csv!BK235&amp;"–"&amp;csv!BM235&amp;"–"&amp;csv!BO235&amp;"–"&amp;csv!BQ235&amp;"–"&amp;csv!BS235&amp;"–"&amp;csv!BU235&amp;"–"&amp;csv!BW235&amp;"–"&amp;csv!BY235&amp;"–"&amp;csv!CA235&amp;"–"&amp;csv!CC235&amp;"–"&amp;csv!CE235&amp;"–"&amp;csv!CG235&amp;"–"&amp;csv!CI235&amp;"–"&amp;csv!CK235&amp;"–"&amp;csv!CM235&amp;"–"&amp;csv!CO235&amp;"–"&amp;csv!CQ235&amp;"–"&amp;csv!CS235&amp;"–"&amp;csv!CU235&amp;"–"&amp;csv!CW234&amp;"–"&amp;csv!CY234)</f>
        <v/>
      </c>
      <c r="F240" s="195" t="s">
        <v>0</v>
      </c>
      <c r="T240" s="195" t="s">
        <v>0</v>
      </c>
    </row>
    <row r="241" spans="1:20" x14ac:dyDescent="0.25">
      <c r="A241" s="195" t="s">
        <v>0</v>
      </c>
      <c r="B241" s="218" t="str">
        <f>IF(csv!E236="","",csv!S236)</f>
        <v>Ž70</v>
      </c>
      <c r="C241" s="219" t="str">
        <f>IF(csv!E236="","",csv!AN236)</f>
        <v>Ž70</v>
      </c>
      <c r="D241" s="219" t="str">
        <f>IF(csv!E236="","",csv!AO236&amp;"–"&amp;csv!AP236&amp;"–"&amp;csv!AQ236)</f>
        <v>2.51–100–11</v>
      </c>
      <c r="E241" s="220" t="str">
        <f>IF(csv!AU236&amp;csv!AW236&amp;csv!AY236&amp;csv!BA236&amp;csv!BC236="","",csv!AU236&amp;"–"&amp;csv!AW236&amp;"–"&amp;csv!AY236&amp;"–"&amp;csv!BA236&amp;"–"&amp;csv!BC236&amp;"–"&amp;csv!BE236&amp;"–"&amp;csv!BG236&amp;"–"&amp;csv!BI236&amp;"–"&amp;csv!BK236&amp;"–"&amp;csv!BM236&amp;"–"&amp;csv!BO236&amp;"–"&amp;csv!BQ236&amp;"–"&amp;csv!BS236&amp;"–"&amp;csv!BU236&amp;"–"&amp;csv!BW236&amp;"–"&amp;csv!BY236&amp;"–"&amp;csv!CA236&amp;"–"&amp;csv!CC236&amp;"–"&amp;csv!CE236&amp;"–"&amp;csv!CG236&amp;"–"&amp;csv!CI236&amp;"–"&amp;csv!CK236&amp;"–"&amp;csv!CM236&amp;"–"&amp;csv!CO236&amp;"–"&amp;csv!CQ236&amp;"–"&amp;csv!CS236&amp;"–"&amp;csv!CU236&amp;"–"&amp;csv!CW235&amp;"–"&amp;csv!CY235)</f>
        <v/>
      </c>
      <c r="F241" s="195" t="s">
        <v>0</v>
      </c>
      <c r="T241" s="195" t="s">
        <v>0</v>
      </c>
    </row>
    <row r="242" spans="1:20" x14ac:dyDescent="0.25">
      <c r="A242" s="195" t="s">
        <v>0</v>
      </c>
      <c r="B242" s="218" t="str">
        <f>IF(csv!E237="","",csv!S237)</f>
        <v/>
      </c>
      <c r="C242" s="219" t="str">
        <f>IF(csv!E237="","",csv!AN237)</f>
        <v/>
      </c>
      <c r="D242" s="219" t="str">
        <f>IF(csv!E237="","",csv!AO237&amp;"–"&amp;csv!AP237&amp;"–"&amp;csv!AQ237)</f>
        <v/>
      </c>
      <c r="E242" s="220" t="str">
        <f>IF(csv!AU237&amp;csv!AW237&amp;csv!AY237&amp;csv!BA237&amp;csv!BC237="","",csv!AU237&amp;"–"&amp;csv!AW237&amp;"–"&amp;csv!AY237&amp;"–"&amp;csv!BA237&amp;"–"&amp;csv!BC237&amp;"–"&amp;csv!BE237&amp;"–"&amp;csv!BG237&amp;"–"&amp;csv!BI237&amp;"–"&amp;csv!BK237&amp;"–"&amp;csv!BM237&amp;"–"&amp;csv!BO237&amp;"–"&amp;csv!BQ237&amp;"–"&amp;csv!BS237&amp;"–"&amp;csv!BU237&amp;"–"&amp;csv!BW237&amp;"–"&amp;csv!BY237&amp;"–"&amp;csv!CA237&amp;"–"&amp;csv!CC237&amp;"–"&amp;csv!CE237&amp;"–"&amp;csv!CG237&amp;"–"&amp;csv!CI237&amp;"–"&amp;csv!CK237&amp;"–"&amp;csv!CM237&amp;"–"&amp;csv!CO237&amp;"–"&amp;csv!CQ237&amp;"–"&amp;csv!CS237&amp;"–"&amp;csv!CU237&amp;"–"&amp;csv!CW236&amp;"–"&amp;csv!CY236)</f>
        <v/>
      </c>
      <c r="F242" s="195" t="s">
        <v>0</v>
      </c>
      <c r="T242" s="195" t="s">
        <v>0</v>
      </c>
    </row>
    <row r="243" spans="1:20" x14ac:dyDescent="0.25">
      <c r="A243" s="195" t="s">
        <v>0</v>
      </c>
      <c r="B243" s="218" t="str">
        <f>IF(csv!E238="","",csv!S238)</f>
        <v/>
      </c>
      <c r="C243" s="219" t="str">
        <f>IF(csv!E238="","",csv!AN238)</f>
        <v/>
      </c>
      <c r="D243" s="219" t="str">
        <f>IF(csv!E238="","",csv!AO238&amp;"–"&amp;csv!AP238&amp;"–"&amp;csv!AQ238)</f>
        <v/>
      </c>
      <c r="E243" s="220" t="str">
        <f>IF(csv!AU238&amp;csv!AW238&amp;csv!AY238&amp;csv!BA238&amp;csv!BC238="","",csv!AU238&amp;"–"&amp;csv!AW238&amp;"–"&amp;csv!AY238&amp;"–"&amp;csv!BA238&amp;"–"&amp;csv!BC238&amp;"–"&amp;csv!BE238&amp;"–"&amp;csv!BG238&amp;"–"&amp;csv!BI238&amp;"–"&amp;csv!BK238&amp;"–"&amp;csv!BM238&amp;"–"&amp;csv!BO238&amp;"–"&amp;csv!BQ238&amp;"–"&amp;csv!BS238&amp;"–"&amp;csv!BU238&amp;"–"&amp;csv!BW238&amp;"–"&amp;csv!BY238&amp;"–"&amp;csv!CA238&amp;"–"&amp;csv!CC238&amp;"–"&amp;csv!CE238&amp;"–"&amp;csv!CG238&amp;"–"&amp;csv!CI238&amp;"–"&amp;csv!CK238&amp;"–"&amp;csv!CM238&amp;"–"&amp;csv!CO238&amp;"–"&amp;csv!CQ238&amp;"–"&amp;csv!CS238&amp;"–"&amp;csv!CU238&amp;"–"&amp;csv!CW237&amp;"–"&amp;csv!CY237)</f>
        <v/>
      </c>
      <c r="F243" s="195" t="s">
        <v>0</v>
      </c>
      <c r="T243" s="195" t="s">
        <v>0</v>
      </c>
    </row>
    <row r="244" spans="1:20" x14ac:dyDescent="0.25">
      <c r="A244" s="195" t="s">
        <v>0</v>
      </c>
      <c r="B244" s="218" t="str">
        <f>IF(csv!E239="","",csv!S239)</f>
        <v/>
      </c>
      <c r="C244" s="219" t="str">
        <f>IF(csv!E239="","",csv!AN239)</f>
        <v/>
      </c>
      <c r="D244" s="219" t="str">
        <f>IF(csv!E239="","",csv!AO239&amp;"–"&amp;csv!AP239&amp;"–"&amp;csv!AQ239)</f>
        <v/>
      </c>
      <c r="E244" s="220" t="str">
        <f>IF(csv!AU239&amp;csv!AW239&amp;csv!AY239&amp;csv!BA239&amp;csv!BC239="","",csv!AU239&amp;"–"&amp;csv!AW239&amp;"–"&amp;csv!AY239&amp;"–"&amp;csv!BA239&amp;"–"&amp;csv!BC239&amp;"–"&amp;csv!BE239&amp;"–"&amp;csv!BG239&amp;"–"&amp;csv!BI239&amp;"–"&amp;csv!BK239&amp;"–"&amp;csv!BM239&amp;"–"&amp;csv!BO239&amp;"–"&amp;csv!BQ239&amp;"–"&amp;csv!BS239&amp;"–"&amp;csv!BU239&amp;"–"&amp;csv!BW239&amp;"–"&amp;csv!BY239&amp;"–"&amp;csv!CA239&amp;"–"&amp;csv!CC239&amp;"–"&amp;csv!CE239&amp;"–"&amp;csv!CG239&amp;"–"&amp;csv!CI239&amp;"–"&amp;csv!CK239&amp;"–"&amp;csv!CM239&amp;"–"&amp;csv!CO239&amp;"–"&amp;csv!CQ239&amp;"–"&amp;csv!CS239&amp;"–"&amp;csv!CU239&amp;"–"&amp;csv!CW238&amp;"–"&amp;csv!CY238)</f>
        <v/>
      </c>
      <c r="F244" s="195" t="s">
        <v>0</v>
      </c>
      <c r="T244" s="195" t="s">
        <v>0</v>
      </c>
    </row>
    <row r="245" spans="1:20" x14ac:dyDescent="0.25">
      <c r="A245" s="195" t="s">
        <v>0</v>
      </c>
      <c r="B245" s="218" t="str">
        <f>IF(csv!E240="","",csv!S240)</f>
        <v/>
      </c>
      <c r="C245" s="219" t="str">
        <f>IF(csv!E240="","",csv!AN240)</f>
        <v/>
      </c>
      <c r="D245" s="219" t="str">
        <f>IF(csv!E240="","",csv!AO240&amp;"–"&amp;csv!AP240&amp;"–"&amp;csv!AQ240)</f>
        <v/>
      </c>
      <c r="E245" s="220" t="str">
        <f>IF(csv!AU240&amp;csv!AW240&amp;csv!AY240&amp;csv!BA240&amp;csv!BC240="","",csv!AU240&amp;"–"&amp;csv!AW240&amp;"–"&amp;csv!AY240&amp;"–"&amp;csv!BA240&amp;"–"&amp;csv!BC240&amp;"–"&amp;csv!BE240&amp;"–"&amp;csv!BG240&amp;"–"&amp;csv!BI240&amp;"–"&amp;csv!BK240&amp;"–"&amp;csv!BM240&amp;"–"&amp;csv!BO240&amp;"–"&amp;csv!BQ240&amp;"–"&amp;csv!BS240&amp;"–"&amp;csv!BU240&amp;"–"&amp;csv!BW240&amp;"–"&amp;csv!BY240&amp;"–"&amp;csv!CA240&amp;"–"&amp;csv!CC240&amp;"–"&amp;csv!CE240&amp;"–"&amp;csv!CG240&amp;"–"&amp;csv!CI240&amp;"–"&amp;csv!CK240&amp;"–"&amp;csv!CM240&amp;"–"&amp;csv!CO240&amp;"–"&amp;csv!CQ240&amp;"–"&amp;csv!CS240&amp;"–"&amp;csv!CU240&amp;"–"&amp;csv!CW239&amp;"–"&amp;csv!CY239)</f>
        <v/>
      </c>
      <c r="F245" s="195" t="s">
        <v>0</v>
      </c>
      <c r="T245" s="195" t="s">
        <v>0</v>
      </c>
    </row>
    <row r="246" spans="1:20" x14ac:dyDescent="0.25">
      <c r="A246" s="195" t="s">
        <v>0</v>
      </c>
      <c r="B246" s="218" t="str">
        <f>IF(csv!E241="","",csv!S241)</f>
        <v/>
      </c>
      <c r="C246" s="219" t="str">
        <f>IF(csv!E241="","",csv!AN241)</f>
        <v/>
      </c>
      <c r="D246" s="219" t="str">
        <f>IF(csv!E241="","",csv!AO241&amp;"–"&amp;csv!AP241&amp;"–"&amp;csv!AQ241)</f>
        <v/>
      </c>
      <c r="E246" s="220" t="str">
        <f>IF(csv!AU241&amp;csv!AW241&amp;csv!AY241&amp;csv!BA241&amp;csv!BC241="","",csv!AU241&amp;"–"&amp;csv!AW241&amp;"–"&amp;csv!AY241&amp;"–"&amp;csv!BA241&amp;"–"&amp;csv!BC241&amp;"–"&amp;csv!BE241&amp;"–"&amp;csv!BG241&amp;"–"&amp;csv!BI241&amp;"–"&amp;csv!BK241&amp;"–"&amp;csv!BM241&amp;"–"&amp;csv!BO241&amp;"–"&amp;csv!BQ241&amp;"–"&amp;csv!BS241&amp;"–"&amp;csv!BU241&amp;"–"&amp;csv!BW241&amp;"–"&amp;csv!BY241&amp;"–"&amp;csv!CA241&amp;"–"&amp;csv!CC241&amp;"–"&amp;csv!CE241&amp;"–"&amp;csv!CG241&amp;"–"&amp;csv!CI241&amp;"–"&amp;csv!CK241&amp;"–"&amp;csv!CM241&amp;"–"&amp;csv!CO241&amp;"–"&amp;csv!CQ241&amp;"–"&amp;csv!CS241&amp;"–"&amp;csv!CU241&amp;"–"&amp;csv!CW240&amp;"–"&amp;csv!CY240)</f>
        <v/>
      </c>
      <c r="F246" s="195" t="s">
        <v>0</v>
      </c>
      <c r="T246" s="195" t="s">
        <v>0</v>
      </c>
    </row>
    <row r="247" spans="1:20" x14ac:dyDescent="0.25">
      <c r="A247" s="195" t="s">
        <v>0</v>
      </c>
      <c r="B247" s="218" t="str">
        <f>IF(csv!E242="","",csv!S242)</f>
        <v/>
      </c>
      <c r="C247" s="219" t="str">
        <f>IF(csv!E242="","",csv!AN242)</f>
        <v/>
      </c>
      <c r="D247" s="219" t="str">
        <f>IF(csv!E242="","",csv!AO242&amp;"–"&amp;csv!AP242&amp;"–"&amp;csv!AQ242)</f>
        <v/>
      </c>
      <c r="E247" s="220" t="str">
        <f>IF(csv!AU242&amp;csv!AW242&amp;csv!AY242&amp;csv!BA242&amp;csv!BC242="","",csv!AU242&amp;"–"&amp;csv!AW242&amp;"–"&amp;csv!AY242&amp;"–"&amp;csv!BA242&amp;"–"&amp;csv!BC242&amp;"–"&amp;csv!BE242&amp;"–"&amp;csv!BG242&amp;"–"&amp;csv!BI242&amp;"–"&amp;csv!BK242&amp;"–"&amp;csv!BM242&amp;"–"&amp;csv!BO242&amp;"–"&amp;csv!BQ242&amp;"–"&amp;csv!BS242&amp;"–"&amp;csv!BU242&amp;"–"&amp;csv!BW242&amp;"–"&amp;csv!BY242&amp;"–"&amp;csv!CA242&amp;"–"&amp;csv!CC242&amp;"–"&amp;csv!CE242&amp;"–"&amp;csv!CG242&amp;"–"&amp;csv!CI242&amp;"–"&amp;csv!CK242&amp;"–"&amp;csv!CM242&amp;"–"&amp;csv!CO242&amp;"–"&amp;csv!CQ242&amp;"–"&amp;csv!CS242&amp;"–"&amp;csv!CU242&amp;"–"&amp;csv!CW241&amp;"–"&amp;csv!CY241)</f>
        <v/>
      </c>
      <c r="F247" s="195" t="s">
        <v>0</v>
      </c>
      <c r="T247" s="195" t="s">
        <v>0</v>
      </c>
    </row>
    <row r="248" spans="1:20" x14ac:dyDescent="0.25">
      <c r="A248" s="195" t="s">
        <v>0</v>
      </c>
      <c r="B248" s="218" t="str">
        <f>IF(csv!E243="","",csv!S243)</f>
        <v/>
      </c>
      <c r="C248" s="219" t="str">
        <f>IF(csv!E243="","",csv!AN243)</f>
        <v/>
      </c>
      <c r="D248" s="219" t="str">
        <f>IF(csv!E243="","",csv!AO243&amp;"–"&amp;csv!AP243&amp;"–"&amp;csv!AQ243)</f>
        <v/>
      </c>
      <c r="E248" s="220" t="str">
        <f>IF(csv!AU243&amp;csv!AW243&amp;csv!AY243&amp;csv!BA243&amp;csv!BC243="","",csv!AU243&amp;"–"&amp;csv!AW243&amp;"–"&amp;csv!AY243&amp;"–"&amp;csv!BA243&amp;"–"&amp;csv!BC243&amp;"–"&amp;csv!BE243&amp;"–"&amp;csv!BG243&amp;"–"&amp;csv!BI243&amp;"–"&amp;csv!BK243&amp;"–"&amp;csv!BM243&amp;"–"&amp;csv!BO243&amp;"–"&amp;csv!BQ243&amp;"–"&amp;csv!BS243&amp;"–"&amp;csv!BU243&amp;"–"&amp;csv!BW243&amp;"–"&amp;csv!BY243&amp;"–"&amp;csv!CA243&amp;"–"&amp;csv!CC243&amp;"–"&amp;csv!CE243&amp;"–"&amp;csv!CG243&amp;"–"&amp;csv!CI243&amp;"–"&amp;csv!CK243&amp;"–"&amp;csv!CM243&amp;"–"&amp;csv!CO243&amp;"–"&amp;csv!CQ243&amp;"–"&amp;csv!CS243&amp;"–"&amp;csv!CU243&amp;"–"&amp;csv!CW242&amp;"–"&amp;csv!CY242)</f>
        <v/>
      </c>
      <c r="F248" s="195" t="s">
        <v>0</v>
      </c>
      <c r="T248" s="195" t="s">
        <v>0</v>
      </c>
    </row>
    <row r="249" spans="1:20" x14ac:dyDescent="0.25">
      <c r="A249" s="195" t="s">
        <v>0</v>
      </c>
      <c r="B249" s="218" t="str">
        <f>IF(csv!E244="","",csv!S244)</f>
        <v/>
      </c>
      <c r="C249" s="219" t="str">
        <f>IF(csv!E244="","",csv!AN244)</f>
        <v/>
      </c>
      <c r="D249" s="219" t="str">
        <f>IF(csv!E244="","",csv!AO244&amp;"–"&amp;csv!AP244&amp;"–"&amp;csv!AQ244)</f>
        <v/>
      </c>
      <c r="E249" s="220" t="str">
        <f>IF(csv!AU244&amp;csv!AW244&amp;csv!AY244&amp;csv!BA244&amp;csv!BC244="","",csv!AU244&amp;"–"&amp;csv!AW244&amp;"–"&amp;csv!AY244&amp;"–"&amp;csv!BA244&amp;"–"&amp;csv!BC244&amp;"–"&amp;csv!BE244&amp;"–"&amp;csv!BG244&amp;"–"&amp;csv!BI244&amp;"–"&amp;csv!BK244&amp;"–"&amp;csv!BM244&amp;"–"&amp;csv!BO244&amp;"–"&amp;csv!BQ244&amp;"–"&amp;csv!BS244&amp;"–"&amp;csv!BU244&amp;"–"&amp;csv!BW244&amp;"–"&amp;csv!BY244&amp;"–"&amp;csv!CA244&amp;"–"&amp;csv!CC244&amp;"–"&amp;csv!CE244&amp;"–"&amp;csv!CG244&amp;"–"&amp;csv!CI244&amp;"–"&amp;csv!CK244&amp;"–"&amp;csv!CM244&amp;"–"&amp;csv!CO244&amp;"–"&amp;csv!CQ244&amp;"–"&amp;csv!CS244&amp;"–"&amp;csv!CU244&amp;"–"&amp;csv!CW243&amp;"–"&amp;csv!CY243)</f>
        <v/>
      </c>
      <c r="F249" s="195" t="s">
        <v>0</v>
      </c>
      <c r="T249" s="195" t="s">
        <v>0</v>
      </c>
    </row>
    <row r="250" spans="1:20" x14ac:dyDescent="0.25">
      <c r="A250" s="195" t="s">
        <v>0</v>
      </c>
      <c r="B250" s="218" t="str">
        <f>IF(csv!E245="","",csv!S245)</f>
        <v/>
      </c>
      <c r="C250" s="219" t="str">
        <f>IF(csv!E245="","",csv!AN245)</f>
        <v/>
      </c>
      <c r="D250" s="219" t="str">
        <f>IF(csv!E245="","",csv!AO245&amp;"–"&amp;csv!AP245&amp;"–"&amp;csv!AQ245)</f>
        <v/>
      </c>
      <c r="E250" s="220" t="str">
        <f>IF(csv!AU245&amp;csv!AW245&amp;csv!AY245&amp;csv!BA245&amp;csv!BC245="","",csv!AU245&amp;"–"&amp;csv!AW245&amp;"–"&amp;csv!AY245&amp;"–"&amp;csv!BA245&amp;"–"&amp;csv!BC245&amp;"–"&amp;csv!BE245&amp;"–"&amp;csv!BG245&amp;"–"&amp;csv!BI245&amp;"–"&amp;csv!BK245&amp;"–"&amp;csv!BM245&amp;"–"&amp;csv!BO245&amp;"–"&amp;csv!BQ245&amp;"–"&amp;csv!BS245&amp;"–"&amp;csv!BU245&amp;"–"&amp;csv!BW245&amp;"–"&amp;csv!BY245&amp;"–"&amp;csv!CA245&amp;"–"&amp;csv!CC245&amp;"–"&amp;csv!CE245&amp;"–"&amp;csv!CG245&amp;"–"&amp;csv!CI245&amp;"–"&amp;csv!CK245&amp;"–"&amp;csv!CM245&amp;"–"&amp;csv!CO245&amp;"–"&amp;csv!CQ245&amp;"–"&amp;csv!CS245&amp;"–"&amp;csv!CU245&amp;"–"&amp;csv!CW244&amp;"–"&amp;csv!CY244)</f>
        <v/>
      </c>
      <c r="F250" s="195" t="s">
        <v>0</v>
      </c>
      <c r="T250" s="195" t="s">
        <v>0</v>
      </c>
    </row>
    <row r="251" spans="1:20" x14ac:dyDescent="0.25">
      <c r="A251" s="195" t="s">
        <v>0</v>
      </c>
      <c r="B251" s="218" t="str">
        <f>IF(csv!E246="","",csv!S246)</f>
        <v/>
      </c>
      <c r="C251" s="219" t="str">
        <f>IF(csv!E246="","",csv!AN246)</f>
        <v/>
      </c>
      <c r="D251" s="219" t="str">
        <f>IF(csv!E246="","",csv!AO246&amp;"–"&amp;csv!AP246&amp;"–"&amp;csv!AQ246)</f>
        <v/>
      </c>
      <c r="E251" s="220" t="str">
        <f>IF(csv!AU246&amp;csv!AW246&amp;csv!AY246&amp;csv!BA246&amp;csv!BC246="","",csv!AU246&amp;"–"&amp;csv!AW246&amp;"–"&amp;csv!AY246&amp;"–"&amp;csv!BA246&amp;"–"&amp;csv!BC246&amp;"–"&amp;csv!BE246&amp;"–"&amp;csv!BG246&amp;"–"&amp;csv!BI246&amp;"–"&amp;csv!BK246&amp;"–"&amp;csv!BM246&amp;"–"&amp;csv!BO246&amp;"–"&amp;csv!BQ246&amp;"–"&amp;csv!BS246&amp;"–"&amp;csv!BU246&amp;"–"&amp;csv!BW246&amp;"–"&amp;csv!BY246&amp;"–"&amp;csv!CA246&amp;"–"&amp;csv!CC246&amp;"–"&amp;csv!CE246&amp;"–"&amp;csv!CG246&amp;"–"&amp;csv!CI246&amp;"–"&amp;csv!CK246&amp;"–"&amp;csv!CM246&amp;"–"&amp;csv!CO246&amp;"–"&amp;csv!CQ246&amp;"–"&amp;csv!CS246&amp;"–"&amp;csv!CU246&amp;"–"&amp;csv!CW245&amp;"–"&amp;csv!CY245)</f>
        <v/>
      </c>
      <c r="F251" s="195" t="s">
        <v>0</v>
      </c>
      <c r="T251" s="195" t="s">
        <v>0</v>
      </c>
    </row>
    <row r="252" spans="1:20" x14ac:dyDescent="0.25">
      <c r="A252" s="195" t="s">
        <v>0</v>
      </c>
      <c r="B252" s="218" t="str">
        <f>IF(csv!E247="","",csv!S247)</f>
        <v/>
      </c>
      <c r="C252" s="219" t="str">
        <f>IF(csv!E247="","",csv!AN247)</f>
        <v/>
      </c>
      <c r="D252" s="219" t="str">
        <f>IF(csv!E247="","",csv!AO247&amp;"–"&amp;csv!AP247&amp;"–"&amp;csv!AQ247)</f>
        <v/>
      </c>
      <c r="E252" s="220" t="str">
        <f>IF(csv!AU247&amp;csv!AW247&amp;csv!AY247&amp;csv!BA247&amp;csv!BC247="","",csv!AU247&amp;"–"&amp;csv!AW247&amp;"–"&amp;csv!AY247&amp;"–"&amp;csv!BA247&amp;"–"&amp;csv!BC247&amp;"–"&amp;csv!BE247&amp;"–"&amp;csv!BG247&amp;"–"&amp;csv!BI247&amp;"–"&amp;csv!BK247&amp;"–"&amp;csv!BM247&amp;"–"&amp;csv!BO247&amp;"–"&amp;csv!BQ247&amp;"–"&amp;csv!BS247&amp;"–"&amp;csv!BU247&amp;"–"&amp;csv!BW247&amp;"–"&amp;csv!BY247&amp;"–"&amp;csv!CA247&amp;"–"&amp;csv!CC247&amp;"–"&amp;csv!CE247&amp;"–"&amp;csv!CG247&amp;"–"&amp;csv!CI247&amp;"–"&amp;csv!CK247&amp;"–"&amp;csv!CM247&amp;"–"&amp;csv!CO247&amp;"–"&amp;csv!CQ247&amp;"–"&amp;csv!CS247&amp;"–"&amp;csv!CU247&amp;"–"&amp;csv!CW246&amp;"–"&amp;csv!CY246)</f>
        <v/>
      </c>
      <c r="F252" s="195" t="s">
        <v>0</v>
      </c>
      <c r="T252" s="195" t="s">
        <v>0</v>
      </c>
    </row>
    <row r="253" spans="1:20" x14ac:dyDescent="0.25">
      <c r="A253" s="195" t="s">
        <v>0</v>
      </c>
      <c r="B253" s="218" t="str">
        <f>IF(csv!E248="","",csv!S248)</f>
        <v/>
      </c>
      <c r="C253" s="219" t="str">
        <f>IF(csv!E248="","",csv!AN248)</f>
        <v/>
      </c>
      <c r="D253" s="219" t="str">
        <f>IF(csv!E248="","",csv!AO248&amp;"–"&amp;csv!AP248&amp;"–"&amp;csv!AQ248)</f>
        <v/>
      </c>
      <c r="E253" s="220" t="str">
        <f>IF(csv!AU248&amp;csv!AW248&amp;csv!AY248&amp;csv!BA248&amp;csv!BC248="","",csv!AU248&amp;"–"&amp;csv!AW248&amp;"–"&amp;csv!AY248&amp;"–"&amp;csv!BA248&amp;"–"&amp;csv!BC248&amp;"–"&amp;csv!BE248&amp;"–"&amp;csv!BG248&amp;"–"&amp;csv!BI248&amp;"–"&amp;csv!BK248&amp;"–"&amp;csv!BM248&amp;"–"&amp;csv!BO248&amp;"–"&amp;csv!BQ248&amp;"–"&amp;csv!BS248&amp;"–"&amp;csv!BU248&amp;"–"&amp;csv!BW248&amp;"–"&amp;csv!BY248&amp;"–"&amp;csv!CA248&amp;"–"&amp;csv!CC248&amp;"–"&amp;csv!CE248&amp;"–"&amp;csv!CG248&amp;"–"&amp;csv!CI248&amp;"–"&amp;csv!CK248&amp;"–"&amp;csv!CM248&amp;"–"&amp;csv!CO248&amp;"–"&amp;csv!CQ248&amp;"–"&amp;csv!CS248&amp;"–"&amp;csv!CU248&amp;"–"&amp;csv!CW247&amp;"–"&amp;csv!CY247)</f>
        <v/>
      </c>
      <c r="F253" s="195" t="s">
        <v>0</v>
      </c>
      <c r="T253" s="195" t="s">
        <v>0</v>
      </c>
    </row>
    <row r="254" spans="1:20" x14ac:dyDescent="0.25">
      <c r="A254" s="195" t="s">
        <v>0</v>
      </c>
      <c r="B254" s="218" t="str">
        <f>IF(csv!E249="","",csv!S249)</f>
        <v/>
      </c>
      <c r="C254" s="219" t="str">
        <f>IF(csv!E249="","",csv!AN249)</f>
        <v/>
      </c>
      <c r="D254" s="219" t="str">
        <f>IF(csv!E249="","",csv!AO249&amp;"–"&amp;csv!AP249&amp;"–"&amp;csv!AQ249)</f>
        <v/>
      </c>
      <c r="E254" s="220" t="str">
        <f>IF(csv!AU249&amp;csv!AW249&amp;csv!AY249&amp;csv!BA249&amp;csv!BC249="","",csv!AU249&amp;"–"&amp;csv!AW249&amp;"–"&amp;csv!AY249&amp;"–"&amp;csv!BA249&amp;"–"&amp;csv!BC249&amp;"–"&amp;csv!BE249&amp;"–"&amp;csv!BG249&amp;"–"&amp;csv!BI249&amp;"–"&amp;csv!BK249&amp;"–"&amp;csv!BM249&amp;"–"&amp;csv!BO249&amp;"–"&amp;csv!BQ249&amp;"–"&amp;csv!BS249&amp;"–"&amp;csv!BU249&amp;"–"&amp;csv!BW249&amp;"–"&amp;csv!BY249&amp;"–"&amp;csv!CA249&amp;"–"&amp;csv!CC249&amp;"–"&amp;csv!CE249&amp;"–"&amp;csv!CG249&amp;"–"&amp;csv!CI249&amp;"–"&amp;csv!CK249&amp;"–"&amp;csv!CM249&amp;"–"&amp;csv!CO249&amp;"–"&amp;csv!CQ249&amp;"–"&amp;csv!CS249&amp;"–"&amp;csv!CU249&amp;"–"&amp;csv!CW248&amp;"–"&amp;csv!CY248)</f>
        <v/>
      </c>
      <c r="F254" s="195" t="s">
        <v>0</v>
      </c>
      <c r="T254" s="195" t="s">
        <v>0</v>
      </c>
    </row>
    <row r="255" spans="1:20" x14ac:dyDescent="0.25">
      <c r="A255" s="195" t="s">
        <v>0</v>
      </c>
      <c r="B255" s="218" t="str">
        <f>IF(csv!E250="","",csv!S250)</f>
        <v/>
      </c>
      <c r="C255" s="219" t="str">
        <f>IF(csv!E250="","",csv!AN250)</f>
        <v/>
      </c>
      <c r="D255" s="219" t="str">
        <f>IF(csv!E250="","",csv!AO250&amp;"–"&amp;csv!AP250&amp;"–"&amp;csv!AQ250)</f>
        <v/>
      </c>
      <c r="E255" s="220" t="str">
        <f>IF(csv!AU250&amp;csv!AW250&amp;csv!AY250&amp;csv!BA250&amp;csv!BC250="","",csv!AU250&amp;"–"&amp;csv!AW250&amp;"–"&amp;csv!AY250&amp;"–"&amp;csv!BA250&amp;"–"&amp;csv!BC250&amp;"–"&amp;csv!BE250&amp;"–"&amp;csv!BG250&amp;"–"&amp;csv!BI250&amp;"–"&amp;csv!BK250&amp;"–"&amp;csv!BM250&amp;"–"&amp;csv!BO250&amp;"–"&amp;csv!BQ250&amp;"–"&amp;csv!BS250&amp;"–"&amp;csv!BU250&amp;"–"&amp;csv!BW250&amp;"–"&amp;csv!BY250&amp;"–"&amp;csv!CA250&amp;"–"&amp;csv!CC250&amp;"–"&amp;csv!CE250&amp;"–"&amp;csv!CG250&amp;"–"&amp;csv!CI250&amp;"–"&amp;csv!CK250&amp;"–"&amp;csv!CM250&amp;"–"&amp;csv!CO250&amp;"–"&amp;csv!CQ250&amp;"–"&amp;csv!CS250&amp;"–"&amp;csv!CU250&amp;"–"&amp;csv!CW249&amp;"–"&amp;csv!CY249)</f>
        <v/>
      </c>
      <c r="F255" s="195" t="s">
        <v>0</v>
      </c>
      <c r="T255" s="195" t="s">
        <v>0</v>
      </c>
    </row>
    <row r="256" spans="1:20" x14ac:dyDescent="0.25">
      <c r="A256" s="195" t="s">
        <v>0</v>
      </c>
      <c r="B256" s="218" t="str">
        <f>IF(csv!E251="","",csv!S251)</f>
        <v/>
      </c>
      <c r="C256" s="219" t="str">
        <f>IF(csv!E251="","",csv!AN251)</f>
        <v/>
      </c>
      <c r="D256" s="219" t="str">
        <f>IF(csv!E251="","",csv!AO251&amp;"–"&amp;csv!AP251&amp;"–"&amp;csv!AQ251)</f>
        <v/>
      </c>
      <c r="E256" s="220" t="str">
        <f>IF(csv!AU251&amp;csv!AW251&amp;csv!AY251&amp;csv!BA251&amp;csv!BC251="","",csv!AU251&amp;"–"&amp;csv!AW251&amp;"–"&amp;csv!AY251&amp;"–"&amp;csv!BA251&amp;"–"&amp;csv!BC251&amp;"–"&amp;csv!BE251&amp;"–"&amp;csv!BG251&amp;"–"&amp;csv!BI251&amp;"–"&amp;csv!BK251&amp;"–"&amp;csv!BM251&amp;"–"&amp;csv!BO251&amp;"–"&amp;csv!BQ251&amp;"–"&amp;csv!BS251&amp;"–"&amp;csv!BU251&amp;"–"&amp;csv!BW251&amp;"–"&amp;csv!BY251&amp;"–"&amp;csv!CA251&amp;"–"&amp;csv!CC251&amp;"–"&amp;csv!CE251&amp;"–"&amp;csv!CG251&amp;"–"&amp;csv!CI251&amp;"–"&amp;csv!CK251&amp;"–"&amp;csv!CM251&amp;"–"&amp;csv!CO251&amp;"–"&amp;csv!CQ251&amp;"–"&amp;csv!CS251&amp;"–"&amp;csv!CU251&amp;"–"&amp;csv!CW250&amp;"–"&amp;csv!CY250)</f>
        <v/>
      </c>
      <c r="F256" s="195" t="s">
        <v>0</v>
      </c>
      <c r="T256" s="195" t="s">
        <v>0</v>
      </c>
    </row>
    <row r="257" spans="1:20" x14ac:dyDescent="0.25">
      <c r="A257" s="195" t="s">
        <v>0</v>
      </c>
      <c r="B257" s="218" t="str">
        <f>IF(csv!E252="","",csv!S252)</f>
        <v/>
      </c>
      <c r="C257" s="219" t="str">
        <f>IF(csv!E252="","",csv!AN252)</f>
        <v/>
      </c>
      <c r="D257" s="219" t="str">
        <f>IF(csv!E252="","",csv!AO252&amp;"–"&amp;csv!AP252&amp;"–"&amp;csv!AQ252)</f>
        <v/>
      </c>
      <c r="E257" s="220" t="str">
        <f>IF(csv!AU252&amp;csv!AW252&amp;csv!AY252&amp;csv!BA252&amp;csv!BC252="","",csv!AU252&amp;"–"&amp;csv!AW252&amp;"–"&amp;csv!AY252&amp;"–"&amp;csv!BA252&amp;"–"&amp;csv!BC252&amp;"–"&amp;csv!BE252&amp;"–"&amp;csv!BG252&amp;"–"&amp;csv!BI252&amp;"–"&amp;csv!BK252&amp;"–"&amp;csv!BM252&amp;"–"&amp;csv!BO252&amp;"–"&amp;csv!BQ252&amp;"–"&amp;csv!BS252&amp;"–"&amp;csv!BU252&amp;"–"&amp;csv!BW252&amp;"–"&amp;csv!BY252&amp;"–"&amp;csv!CA252&amp;"–"&amp;csv!CC252&amp;"–"&amp;csv!CE252&amp;"–"&amp;csv!CG252&amp;"–"&amp;csv!CI252&amp;"–"&amp;csv!CK252&amp;"–"&amp;csv!CM252&amp;"–"&amp;csv!CO252&amp;"–"&amp;csv!CQ252&amp;"–"&amp;csv!CS252&amp;"–"&amp;csv!CU252&amp;"–"&amp;csv!CW251&amp;"–"&amp;csv!CY251)</f>
        <v/>
      </c>
      <c r="F257" s="195" t="s">
        <v>0</v>
      </c>
      <c r="T257" s="195" t="s">
        <v>0</v>
      </c>
    </row>
    <row r="258" spans="1:20" x14ac:dyDescent="0.25">
      <c r="A258" s="195" t="s">
        <v>0</v>
      </c>
      <c r="B258" s="218" t="str">
        <f>IF(csv!E253="","",csv!S253)</f>
        <v/>
      </c>
      <c r="C258" s="219" t="str">
        <f>IF(csv!E253="","",csv!AN253)</f>
        <v/>
      </c>
      <c r="D258" s="219" t="str">
        <f>IF(csv!E253="","",csv!AO253&amp;"–"&amp;csv!AP253&amp;"–"&amp;csv!AQ253)</f>
        <v/>
      </c>
      <c r="E258" s="220" t="str">
        <f>IF(csv!AU253&amp;csv!AW253&amp;csv!AY253&amp;csv!BA253&amp;csv!BC253="","",csv!AU253&amp;"–"&amp;csv!AW253&amp;"–"&amp;csv!AY253&amp;"–"&amp;csv!BA253&amp;"–"&amp;csv!BC253&amp;"–"&amp;csv!BE253&amp;"–"&amp;csv!BG253&amp;"–"&amp;csv!BI253&amp;"–"&amp;csv!BK253&amp;"–"&amp;csv!BM253&amp;"–"&amp;csv!BO253&amp;"–"&amp;csv!BQ253&amp;"–"&amp;csv!BS253&amp;"–"&amp;csv!BU253&amp;"–"&amp;csv!BW253&amp;"–"&amp;csv!BY253&amp;"–"&amp;csv!CA253&amp;"–"&amp;csv!CC253&amp;"–"&amp;csv!CE253&amp;"–"&amp;csv!CG253&amp;"–"&amp;csv!CI253&amp;"–"&amp;csv!CK253&amp;"–"&amp;csv!CM253&amp;"–"&amp;csv!CO253&amp;"–"&amp;csv!CQ253&amp;"–"&amp;csv!CS253&amp;"–"&amp;csv!CU253&amp;"–"&amp;csv!CW252&amp;"–"&amp;csv!CY252)</f>
        <v/>
      </c>
      <c r="F258" s="195" t="s">
        <v>0</v>
      </c>
      <c r="T258" s="195" t="s">
        <v>0</v>
      </c>
    </row>
    <row r="259" spans="1:20" x14ac:dyDescent="0.25">
      <c r="A259" s="195" t="s">
        <v>0</v>
      </c>
      <c r="B259" s="218" t="str">
        <f>IF(csv!E254="","",csv!S254)</f>
        <v/>
      </c>
      <c r="C259" s="219" t="str">
        <f>IF(csv!E254="","",csv!AN254)</f>
        <v/>
      </c>
      <c r="D259" s="219" t="str">
        <f>IF(csv!E254="","",csv!AO254&amp;"–"&amp;csv!AP254&amp;"–"&amp;csv!AQ254)</f>
        <v/>
      </c>
      <c r="E259" s="220" t="str">
        <f>IF(csv!AU254&amp;csv!AW254&amp;csv!AY254&amp;csv!BA254&amp;csv!BC254="","",csv!AU254&amp;"–"&amp;csv!AW254&amp;"–"&amp;csv!AY254&amp;"–"&amp;csv!BA254&amp;"–"&amp;csv!BC254&amp;"–"&amp;csv!BE254&amp;"–"&amp;csv!BG254&amp;"–"&amp;csv!BI254&amp;"–"&amp;csv!BK254&amp;"–"&amp;csv!BM254&amp;"–"&amp;csv!BO254&amp;"–"&amp;csv!BQ254&amp;"–"&amp;csv!BS254&amp;"–"&amp;csv!BU254&amp;"–"&amp;csv!BW254&amp;"–"&amp;csv!BY254&amp;"–"&amp;csv!CA254&amp;"–"&amp;csv!CC254&amp;"–"&amp;csv!CE254&amp;"–"&amp;csv!CG254&amp;"–"&amp;csv!CI254&amp;"–"&amp;csv!CK254&amp;"–"&amp;csv!CM254&amp;"–"&amp;csv!CO254&amp;"–"&amp;csv!CQ254&amp;"–"&amp;csv!CS254&amp;"–"&amp;csv!CU254&amp;"–"&amp;csv!CW253&amp;"–"&amp;csv!CY253)</f>
        <v/>
      </c>
      <c r="F259" s="195" t="s">
        <v>0</v>
      </c>
      <c r="T259" s="195" t="s">
        <v>0</v>
      </c>
    </row>
    <row r="260" spans="1:20" x14ac:dyDescent="0.25">
      <c r="A260" s="195" t="s">
        <v>0</v>
      </c>
      <c r="B260" s="218" t="str">
        <f>IF(csv!E255="","",csv!S255)</f>
        <v/>
      </c>
      <c r="C260" s="219" t="str">
        <f>IF(csv!E255="","",csv!AN255)</f>
        <v/>
      </c>
      <c r="D260" s="219" t="str">
        <f>IF(csv!E255="","",csv!AO255&amp;"–"&amp;csv!AP255&amp;"–"&amp;csv!AQ255)</f>
        <v/>
      </c>
      <c r="E260" s="220" t="str">
        <f>IF(csv!AU255&amp;csv!AW255&amp;csv!AY255&amp;csv!BA255&amp;csv!BC255="","",csv!AU255&amp;"–"&amp;csv!AW255&amp;"–"&amp;csv!AY255&amp;"–"&amp;csv!BA255&amp;"–"&amp;csv!BC255&amp;"–"&amp;csv!BE255&amp;"–"&amp;csv!BG255&amp;"–"&amp;csv!BI255&amp;"–"&amp;csv!BK255&amp;"–"&amp;csv!BM255&amp;"–"&amp;csv!BO255&amp;"–"&amp;csv!BQ255&amp;"–"&amp;csv!BS255&amp;"–"&amp;csv!BU255&amp;"–"&amp;csv!BW255&amp;"–"&amp;csv!BY255&amp;"–"&amp;csv!CA255&amp;"–"&amp;csv!CC255&amp;"–"&amp;csv!CE255&amp;"–"&amp;csv!CG255&amp;"–"&amp;csv!CI255&amp;"–"&amp;csv!CK255&amp;"–"&amp;csv!CM255&amp;"–"&amp;csv!CO255&amp;"–"&amp;csv!CQ255&amp;"–"&amp;csv!CS255&amp;"–"&amp;csv!CU255&amp;"–"&amp;csv!CW254&amp;"–"&amp;csv!CY254)</f>
        <v/>
      </c>
      <c r="F260" s="195" t="s">
        <v>0</v>
      </c>
      <c r="T260" s="195" t="s">
        <v>0</v>
      </c>
    </row>
    <row r="261" spans="1:20" x14ac:dyDescent="0.25">
      <c r="A261" s="195" t="s">
        <v>0</v>
      </c>
      <c r="B261" s="218" t="str">
        <f>IF(csv!E256="","",csv!S256)</f>
        <v/>
      </c>
      <c r="C261" s="219" t="str">
        <f>IF(csv!E256="","",csv!AN256)</f>
        <v/>
      </c>
      <c r="D261" s="219" t="str">
        <f>IF(csv!E256="","",csv!AO256&amp;"–"&amp;csv!AP256&amp;"–"&amp;csv!AQ256)</f>
        <v/>
      </c>
      <c r="E261" s="220" t="str">
        <f>IF(csv!AU256&amp;csv!AW256&amp;csv!AY256&amp;csv!BA256&amp;csv!BC256="","",csv!AU256&amp;"–"&amp;csv!AW256&amp;"–"&amp;csv!AY256&amp;"–"&amp;csv!BA256&amp;"–"&amp;csv!BC256&amp;"–"&amp;csv!BE256&amp;"–"&amp;csv!BG256&amp;"–"&amp;csv!BI256&amp;"–"&amp;csv!BK256&amp;"–"&amp;csv!BM256&amp;"–"&amp;csv!BO256&amp;"–"&amp;csv!BQ256&amp;"–"&amp;csv!BS256&amp;"–"&amp;csv!BU256&amp;"–"&amp;csv!BW256&amp;"–"&amp;csv!BY256&amp;"–"&amp;csv!CA256&amp;"–"&amp;csv!CC256&amp;"–"&amp;csv!CE256&amp;"–"&amp;csv!CG256&amp;"–"&amp;csv!CI256&amp;"–"&amp;csv!CK256&amp;"–"&amp;csv!CM256&amp;"–"&amp;csv!CO256&amp;"–"&amp;csv!CQ256&amp;"–"&amp;csv!CS256&amp;"–"&amp;csv!CU256&amp;"–"&amp;csv!CW255&amp;"–"&amp;csv!CY255)</f>
        <v/>
      </c>
      <c r="F261" s="195" t="s">
        <v>0</v>
      </c>
      <c r="T261" s="195" t="s">
        <v>0</v>
      </c>
    </row>
    <row r="262" spans="1:20" x14ac:dyDescent="0.25">
      <c r="A262" s="195" t="s">
        <v>0</v>
      </c>
      <c r="B262" s="218" t="str">
        <f>IF(csv!E257="","",csv!S257)</f>
        <v/>
      </c>
      <c r="C262" s="219" t="str">
        <f>IF(csv!E257="","",csv!AN257)</f>
        <v/>
      </c>
      <c r="D262" s="219" t="str">
        <f>IF(csv!E257="","",csv!AO257&amp;"–"&amp;csv!AP257&amp;"–"&amp;csv!AQ257)</f>
        <v/>
      </c>
      <c r="E262" s="220" t="str">
        <f>IF(csv!AU257&amp;csv!AW257&amp;csv!AY257&amp;csv!BA257&amp;csv!BC257="","",csv!AU257&amp;"–"&amp;csv!AW257&amp;"–"&amp;csv!AY257&amp;"–"&amp;csv!BA257&amp;"–"&amp;csv!BC257&amp;"–"&amp;csv!BE257&amp;"–"&amp;csv!BG257&amp;"–"&amp;csv!BI257&amp;"–"&amp;csv!BK257&amp;"–"&amp;csv!BM257&amp;"–"&amp;csv!BO257&amp;"–"&amp;csv!BQ257&amp;"–"&amp;csv!BS257&amp;"–"&amp;csv!BU257&amp;"–"&amp;csv!BW257&amp;"–"&amp;csv!BY257&amp;"–"&amp;csv!CA257&amp;"–"&amp;csv!CC257&amp;"–"&amp;csv!CE257&amp;"–"&amp;csv!CG257&amp;"–"&amp;csv!CI257&amp;"–"&amp;csv!CK257&amp;"–"&amp;csv!CM257&amp;"–"&amp;csv!CO257&amp;"–"&amp;csv!CQ257&amp;"–"&amp;csv!CS257&amp;"–"&amp;csv!CU257&amp;"–"&amp;csv!CW256&amp;"–"&amp;csv!CY256)</f>
        <v/>
      </c>
      <c r="F262" s="195" t="s">
        <v>0</v>
      </c>
      <c r="T262" s="195" t="s">
        <v>0</v>
      </c>
    </row>
    <row r="263" spans="1:20" x14ac:dyDescent="0.25">
      <c r="A263" s="195" t="s">
        <v>0</v>
      </c>
      <c r="B263" s="218" t="str">
        <f>IF(csv!E258="","",csv!S258)</f>
        <v/>
      </c>
      <c r="C263" s="219" t="str">
        <f>IF(csv!E258="","",csv!AN258)</f>
        <v/>
      </c>
      <c r="D263" s="219" t="str">
        <f>IF(csv!E258="","",csv!AO258&amp;"–"&amp;csv!AP258&amp;"–"&amp;csv!AQ258)</f>
        <v/>
      </c>
      <c r="E263" s="220" t="str">
        <f>IF(csv!AU258&amp;csv!AW258&amp;csv!AY258&amp;csv!BA258&amp;csv!BC258="","",csv!AU258&amp;"–"&amp;csv!AW258&amp;"–"&amp;csv!AY258&amp;"–"&amp;csv!BA258&amp;"–"&amp;csv!BC258&amp;"–"&amp;csv!BE258&amp;"–"&amp;csv!BG258&amp;"–"&amp;csv!BI258&amp;"–"&amp;csv!BK258&amp;"–"&amp;csv!BM258&amp;"–"&amp;csv!BO258&amp;"–"&amp;csv!BQ258&amp;"–"&amp;csv!BS258&amp;"–"&amp;csv!BU258&amp;"–"&amp;csv!BW258&amp;"–"&amp;csv!BY258&amp;"–"&amp;csv!CA258&amp;"–"&amp;csv!CC258&amp;"–"&amp;csv!CE258&amp;"–"&amp;csv!CG258&amp;"–"&amp;csv!CI258&amp;"–"&amp;csv!CK258&amp;"–"&amp;csv!CM258&amp;"–"&amp;csv!CO258&amp;"–"&amp;csv!CQ258&amp;"–"&amp;csv!CS258&amp;"–"&amp;csv!CU258&amp;"–"&amp;csv!CW257&amp;"–"&amp;csv!CY257)</f>
        <v/>
      </c>
      <c r="F263" s="195" t="s">
        <v>0</v>
      </c>
      <c r="T263" s="195" t="s">
        <v>0</v>
      </c>
    </row>
    <row r="264" spans="1:20" x14ac:dyDescent="0.25">
      <c r="A264" s="195" t="s">
        <v>0</v>
      </c>
      <c r="B264" s="218" t="str">
        <f>IF(csv!E259="","",csv!S259)</f>
        <v/>
      </c>
      <c r="C264" s="219" t="str">
        <f>IF(csv!E259="","",csv!AN259)</f>
        <v/>
      </c>
      <c r="D264" s="219" t="str">
        <f>IF(csv!E259="","",csv!AO259&amp;"–"&amp;csv!AP259&amp;"–"&amp;csv!AQ259)</f>
        <v/>
      </c>
      <c r="E264" s="220" t="str">
        <f>IF(csv!AU259&amp;csv!AW259&amp;csv!AY259&amp;csv!BA259&amp;csv!BC259="","",csv!AU259&amp;"–"&amp;csv!AW259&amp;"–"&amp;csv!AY259&amp;"–"&amp;csv!BA259&amp;"–"&amp;csv!BC259&amp;"–"&amp;csv!BE259&amp;"–"&amp;csv!BG259&amp;"–"&amp;csv!BI259&amp;"–"&amp;csv!BK259&amp;"–"&amp;csv!BM259&amp;"–"&amp;csv!BO259&amp;"–"&amp;csv!BQ259&amp;"–"&amp;csv!BS259&amp;"–"&amp;csv!BU259&amp;"–"&amp;csv!BW259&amp;"–"&amp;csv!BY259&amp;"–"&amp;csv!CA259&amp;"–"&amp;csv!CC259&amp;"–"&amp;csv!CE259&amp;"–"&amp;csv!CG259&amp;"–"&amp;csv!CI259&amp;"–"&amp;csv!CK259&amp;"–"&amp;csv!CM259&amp;"–"&amp;csv!CO259&amp;"–"&amp;csv!CQ259&amp;"–"&amp;csv!CS259&amp;"–"&amp;csv!CU259&amp;"–"&amp;csv!CW258&amp;"–"&amp;csv!CY258)</f>
        <v/>
      </c>
      <c r="F264" s="195" t="s">
        <v>0</v>
      </c>
      <c r="T264" s="195" t="s">
        <v>0</v>
      </c>
    </row>
    <row r="265" spans="1:20" x14ac:dyDescent="0.25">
      <c r="A265" s="195" t="s">
        <v>0</v>
      </c>
      <c r="B265" s="218" t="str">
        <f>IF(csv!E260="","",csv!S260)</f>
        <v/>
      </c>
      <c r="C265" s="219" t="str">
        <f>IF(csv!E260="","",csv!AN260)</f>
        <v/>
      </c>
      <c r="D265" s="219" t="str">
        <f>IF(csv!E260="","",csv!AO260&amp;"–"&amp;csv!AP260&amp;"–"&amp;csv!AQ260)</f>
        <v/>
      </c>
      <c r="E265" s="220" t="str">
        <f>IF(csv!AU260&amp;csv!AW260&amp;csv!AY260&amp;csv!BA260&amp;csv!BC260="","",csv!AU260&amp;"–"&amp;csv!AW260&amp;"–"&amp;csv!AY260&amp;"–"&amp;csv!BA260&amp;"–"&amp;csv!BC260&amp;"–"&amp;csv!BE260&amp;"–"&amp;csv!BG260&amp;"–"&amp;csv!BI260&amp;"–"&amp;csv!BK260&amp;"–"&amp;csv!BM260&amp;"–"&amp;csv!BO260&amp;"–"&amp;csv!BQ260&amp;"–"&amp;csv!BS260&amp;"–"&amp;csv!BU260&amp;"–"&amp;csv!BW260&amp;"–"&amp;csv!BY260&amp;"–"&amp;csv!CA260&amp;"–"&amp;csv!CC260&amp;"–"&amp;csv!CE260&amp;"–"&amp;csv!CG260&amp;"–"&amp;csv!CI260&amp;"–"&amp;csv!CK260&amp;"–"&amp;csv!CM260&amp;"–"&amp;csv!CO260&amp;"–"&amp;csv!CQ260&amp;"–"&amp;csv!CS260&amp;"–"&amp;csv!CU260&amp;"–"&amp;csv!CW259&amp;"–"&amp;csv!CY259)</f>
        <v/>
      </c>
      <c r="F265" s="195" t="s">
        <v>0</v>
      </c>
      <c r="T265" s="195" t="s">
        <v>0</v>
      </c>
    </row>
    <row r="266" spans="1:20" x14ac:dyDescent="0.25">
      <c r="A266" s="195" t="s">
        <v>0</v>
      </c>
      <c r="B266" s="218" t="str">
        <f>IF(csv!E261="","",csv!S261)</f>
        <v/>
      </c>
      <c r="C266" s="219" t="str">
        <f>IF(csv!E261="","",csv!AN261)</f>
        <v/>
      </c>
      <c r="D266" s="219" t="str">
        <f>IF(csv!E261="","",csv!AO261&amp;"–"&amp;csv!AP261&amp;"–"&amp;csv!AQ261)</f>
        <v/>
      </c>
      <c r="E266" s="220" t="str">
        <f>IF(csv!AU261&amp;csv!AW261&amp;csv!AY261&amp;csv!BA261&amp;csv!BC261="","",csv!AU261&amp;"–"&amp;csv!AW261&amp;"–"&amp;csv!AY261&amp;"–"&amp;csv!BA261&amp;"–"&amp;csv!BC261&amp;"–"&amp;csv!BE261&amp;"–"&amp;csv!BG261&amp;"–"&amp;csv!BI261&amp;"–"&amp;csv!BK261&amp;"–"&amp;csv!BM261&amp;"–"&amp;csv!BO261&amp;"–"&amp;csv!BQ261&amp;"–"&amp;csv!BS261&amp;"–"&amp;csv!BU261&amp;"–"&amp;csv!BW261&amp;"–"&amp;csv!BY261&amp;"–"&amp;csv!CA261&amp;"–"&amp;csv!CC261&amp;"–"&amp;csv!CE261&amp;"–"&amp;csv!CG261&amp;"–"&amp;csv!CI261&amp;"–"&amp;csv!CK261&amp;"–"&amp;csv!CM261&amp;"–"&amp;csv!CO261&amp;"–"&amp;csv!CQ261&amp;"–"&amp;csv!CS261&amp;"–"&amp;csv!CU261&amp;"–"&amp;csv!CW260&amp;"–"&amp;csv!CY260)</f>
        <v/>
      </c>
      <c r="F266" s="195" t="s">
        <v>0</v>
      </c>
      <c r="T266" s="195" t="s">
        <v>0</v>
      </c>
    </row>
    <row r="267" spans="1:20" x14ac:dyDescent="0.25">
      <c r="A267" s="195" t="s">
        <v>0</v>
      </c>
      <c r="B267" s="218" t="str">
        <f>IF(csv!E262="","",csv!S262)</f>
        <v/>
      </c>
      <c r="C267" s="219" t="str">
        <f>IF(csv!E262="","",csv!AN262)</f>
        <v/>
      </c>
      <c r="D267" s="219" t="str">
        <f>IF(csv!E262="","",csv!AO262&amp;"–"&amp;csv!AP262&amp;"–"&amp;csv!AQ262)</f>
        <v/>
      </c>
      <c r="E267" s="220" t="str">
        <f>IF(csv!AU262&amp;csv!AW262&amp;csv!AY262&amp;csv!BA262&amp;csv!BC262="","",csv!AU262&amp;"–"&amp;csv!AW262&amp;"–"&amp;csv!AY262&amp;"–"&amp;csv!BA262&amp;"–"&amp;csv!BC262&amp;"–"&amp;csv!BE262&amp;"–"&amp;csv!BG262&amp;"–"&amp;csv!BI262&amp;"–"&amp;csv!BK262&amp;"–"&amp;csv!BM262&amp;"–"&amp;csv!BO262&amp;"–"&amp;csv!BQ262&amp;"–"&amp;csv!BS262&amp;"–"&amp;csv!BU262&amp;"–"&amp;csv!BW262&amp;"–"&amp;csv!BY262&amp;"–"&amp;csv!CA262&amp;"–"&amp;csv!CC262&amp;"–"&amp;csv!CE262&amp;"–"&amp;csv!CG262&amp;"–"&amp;csv!CI262&amp;"–"&amp;csv!CK262&amp;"–"&amp;csv!CM262&amp;"–"&amp;csv!CO262&amp;"–"&amp;csv!CQ262&amp;"–"&amp;csv!CS262&amp;"–"&amp;csv!CU262&amp;"–"&amp;csv!CW261&amp;"–"&amp;csv!CY261)</f>
        <v/>
      </c>
      <c r="F267" s="195" t="s">
        <v>0</v>
      </c>
      <c r="T267" s="195" t="s">
        <v>0</v>
      </c>
    </row>
    <row r="268" spans="1:20" x14ac:dyDescent="0.25">
      <c r="A268" s="195" t="s">
        <v>0</v>
      </c>
      <c r="B268" s="218" t="str">
        <f>IF(csv!E263="","",csv!S263)</f>
        <v/>
      </c>
      <c r="C268" s="219" t="str">
        <f>IF(csv!E263="","",csv!AN263)</f>
        <v/>
      </c>
      <c r="D268" s="219" t="str">
        <f>IF(csv!E263="","",csv!AO263&amp;"–"&amp;csv!AP263&amp;"–"&amp;csv!AQ263)</f>
        <v/>
      </c>
      <c r="E268" s="220" t="str">
        <f>IF(csv!AU263&amp;csv!AW263&amp;csv!AY263&amp;csv!BA263&amp;csv!BC263="","",csv!AU263&amp;"–"&amp;csv!AW263&amp;"–"&amp;csv!AY263&amp;"–"&amp;csv!BA263&amp;"–"&amp;csv!BC263&amp;"–"&amp;csv!BE263&amp;"–"&amp;csv!BG263&amp;"–"&amp;csv!BI263&amp;"–"&amp;csv!BK263&amp;"–"&amp;csv!BM263&amp;"–"&amp;csv!BO263&amp;"–"&amp;csv!BQ263&amp;"–"&amp;csv!BS263&amp;"–"&amp;csv!BU263&amp;"–"&amp;csv!BW263&amp;"–"&amp;csv!BY263&amp;"–"&amp;csv!CA263&amp;"–"&amp;csv!CC263&amp;"–"&amp;csv!CE263&amp;"–"&amp;csv!CG263&amp;"–"&amp;csv!CI263&amp;"–"&amp;csv!CK263&amp;"–"&amp;csv!CM263&amp;"–"&amp;csv!CO263&amp;"–"&amp;csv!CQ263&amp;"–"&amp;csv!CS263&amp;"–"&amp;csv!CU263&amp;"–"&amp;csv!CW262&amp;"–"&amp;csv!CY262)</f>
        <v/>
      </c>
      <c r="F268" s="195" t="s">
        <v>0</v>
      </c>
      <c r="T268" s="195" t="s">
        <v>0</v>
      </c>
    </row>
    <row r="269" spans="1:20" x14ac:dyDescent="0.25">
      <c r="A269" s="195" t="s">
        <v>0</v>
      </c>
      <c r="B269" s="218" t="str">
        <f>IF(csv!E264="","",csv!S264)</f>
        <v/>
      </c>
      <c r="C269" s="219" t="str">
        <f>IF(csv!E264="","",csv!AN264)</f>
        <v/>
      </c>
      <c r="D269" s="219" t="str">
        <f>IF(csv!E264="","",csv!AO264&amp;"–"&amp;csv!AP264&amp;"–"&amp;csv!AQ264)</f>
        <v/>
      </c>
      <c r="E269" s="220" t="str">
        <f>IF(csv!AU264&amp;csv!AW264&amp;csv!AY264&amp;csv!BA264&amp;csv!BC264="","",csv!AU264&amp;"–"&amp;csv!AW264&amp;"–"&amp;csv!AY264&amp;"–"&amp;csv!BA264&amp;"–"&amp;csv!BC264&amp;"–"&amp;csv!BE264&amp;"–"&amp;csv!BG264&amp;"–"&amp;csv!BI264&amp;"–"&amp;csv!BK264&amp;"–"&amp;csv!BM264&amp;"–"&amp;csv!BO264&amp;"–"&amp;csv!BQ264&amp;"–"&amp;csv!BS264&amp;"–"&amp;csv!BU264&amp;"–"&amp;csv!BW264&amp;"–"&amp;csv!BY264&amp;"–"&amp;csv!CA264&amp;"–"&amp;csv!CC264&amp;"–"&amp;csv!CE264&amp;"–"&amp;csv!CG264&amp;"–"&amp;csv!CI264&amp;"–"&amp;csv!CK264&amp;"–"&amp;csv!CM264&amp;"–"&amp;csv!CO264&amp;"–"&amp;csv!CQ264&amp;"–"&amp;csv!CS264&amp;"–"&amp;csv!CU264&amp;"–"&amp;csv!CW263&amp;"–"&amp;csv!CY263)</f>
        <v/>
      </c>
      <c r="F269" s="195" t="s">
        <v>0</v>
      </c>
      <c r="T269" s="195" t="s">
        <v>0</v>
      </c>
    </row>
    <row r="270" spans="1:20" x14ac:dyDescent="0.25">
      <c r="A270" s="195" t="s">
        <v>0</v>
      </c>
      <c r="B270" s="218" t="str">
        <f>IF(csv!E265="","",csv!S265)</f>
        <v/>
      </c>
      <c r="C270" s="219" t="str">
        <f>IF(csv!E265="","",csv!AN265)</f>
        <v/>
      </c>
      <c r="D270" s="219" t="str">
        <f>IF(csv!E265="","",csv!AO265&amp;"–"&amp;csv!AP265&amp;"–"&amp;csv!AQ265)</f>
        <v/>
      </c>
      <c r="E270" s="220" t="str">
        <f>IF(csv!AU265&amp;csv!AW265&amp;csv!AY265&amp;csv!BA265&amp;csv!BC265="","",csv!AU265&amp;"–"&amp;csv!AW265&amp;"–"&amp;csv!AY265&amp;"–"&amp;csv!BA265&amp;"–"&amp;csv!BC265&amp;"–"&amp;csv!BE265&amp;"–"&amp;csv!BG265&amp;"–"&amp;csv!BI265&amp;"–"&amp;csv!BK265&amp;"–"&amp;csv!BM265&amp;"–"&amp;csv!BO265&amp;"–"&amp;csv!BQ265&amp;"–"&amp;csv!BS265&amp;"–"&amp;csv!BU265&amp;"–"&amp;csv!BW265&amp;"–"&amp;csv!BY265&amp;"–"&amp;csv!CA265&amp;"–"&amp;csv!CC265&amp;"–"&amp;csv!CE265&amp;"–"&amp;csv!CG265&amp;"–"&amp;csv!CI265&amp;"–"&amp;csv!CK265&amp;"–"&amp;csv!CM265&amp;"–"&amp;csv!CO265&amp;"–"&amp;csv!CQ265&amp;"–"&amp;csv!CS265&amp;"–"&amp;csv!CU265&amp;"–"&amp;csv!CW264&amp;"–"&amp;csv!CY264)</f>
        <v/>
      </c>
      <c r="F270" s="195" t="s">
        <v>0</v>
      </c>
      <c r="T270" s="195" t="s">
        <v>0</v>
      </c>
    </row>
    <row r="271" spans="1:20" x14ac:dyDescent="0.25">
      <c r="A271" s="195" t="s">
        <v>0</v>
      </c>
      <c r="B271" s="218" t="str">
        <f>IF(csv!E266="","",csv!S266)</f>
        <v/>
      </c>
      <c r="C271" s="219" t="str">
        <f>IF(csv!E266="","",csv!AN266)</f>
        <v/>
      </c>
      <c r="D271" s="219" t="str">
        <f>IF(csv!E266="","",csv!AO266&amp;"–"&amp;csv!AP266&amp;"–"&amp;csv!AQ266)</f>
        <v/>
      </c>
      <c r="E271" s="220" t="str">
        <f>IF(csv!AU266&amp;csv!AW266&amp;csv!AY266&amp;csv!BA266&amp;csv!BC266="","",csv!AU266&amp;"–"&amp;csv!AW266&amp;"–"&amp;csv!AY266&amp;"–"&amp;csv!BA266&amp;"–"&amp;csv!BC266&amp;"–"&amp;csv!BE266&amp;"–"&amp;csv!BG266&amp;"–"&amp;csv!BI266&amp;"–"&amp;csv!BK266&amp;"–"&amp;csv!BM266&amp;"–"&amp;csv!BO266&amp;"–"&amp;csv!BQ266&amp;"–"&amp;csv!BS266&amp;"–"&amp;csv!BU266&amp;"–"&amp;csv!BW266&amp;"–"&amp;csv!BY266&amp;"–"&amp;csv!CA266&amp;"–"&amp;csv!CC266&amp;"–"&amp;csv!CE266&amp;"–"&amp;csv!CG266&amp;"–"&amp;csv!CI266&amp;"–"&amp;csv!CK266&amp;"–"&amp;csv!CM266&amp;"–"&amp;csv!CO266&amp;"–"&amp;csv!CQ266&amp;"–"&amp;csv!CS266&amp;"–"&amp;csv!CU266&amp;"–"&amp;csv!CW265&amp;"–"&amp;csv!CY265)</f>
        <v/>
      </c>
      <c r="F271" s="195" t="s">
        <v>0</v>
      </c>
      <c r="T271" s="195" t="s">
        <v>0</v>
      </c>
    </row>
    <row r="272" spans="1:20" x14ac:dyDescent="0.25">
      <c r="A272" s="195" t="s">
        <v>0</v>
      </c>
      <c r="B272" s="218" t="str">
        <f>IF(csv!E267="","",csv!S267)</f>
        <v/>
      </c>
      <c r="C272" s="219" t="str">
        <f>IF(csv!E267="","",csv!AN267)</f>
        <v/>
      </c>
      <c r="D272" s="219" t="str">
        <f>IF(csv!E267="","",csv!AO267&amp;"–"&amp;csv!AP267&amp;"–"&amp;csv!AQ267)</f>
        <v/>
      </c>
      <c r="E272" s="220" t="str">
        <f>IF(csv!AU267&amp;csv!AW267&amp;csv!AY267&amp;csv!BA267&amp;csv!BC267="","",csv!AU267&amp;"–"&amp;csv!AW267&amp;"–"&amp;csv!AY267&amp;"–"&amp;csv!BA267&amp;"–"&amp;csv!BC267&amp;"–"&amp;csv!BE267&amp;"–"&amp;csv!BG267&amp;"–"&amp;csv!BI267&amp;"–"&amp;csv!BK267&amp;"–"&amp;csv!BM267&amp;"–"&amp;csv!BO267&amp;"–"&amp;csv!BQ267&amp;"–"&amp;csv!BS267&amp;"–"&amp;csv!BU267&amp;"–"&amp;csv!BW267&amp;"–"&amp;csv!BY267&amp;"–"&amp;csv!CA267&amp;"–"&amp;csv!CC267&amp;"–"&amp;csv!CE267&amp;"–"&amp;csv!CG267&amp;"–"&amp;csv!CI267&amp;"–"&amp;csv!CK267&amp;"–"&amp;csv!CM267&amp;"–"&amp;csv!CO267&amp;"–"&amp;csv!CQ267&amp;"–"&amp;csv!CS267&amp;"–"&amp;csv!CU267&amp;"–"&amp;csv!CW266&amp;"–"&amp;csv!CY266)</f>
        <v/>
      </c>
      <c r="F272" s="195" t="s">
        <v>0</v>
      </c>
      <c r="T272" s="195" t="s">
        <v>0</v>
      </c>
    </row>
    <row r="273" spans="1:20" x14ac:dyDescent="0.25">
      <c r="A273" s="195" t="s">
        <v>0</v>
      </c>
      <c r="B273" s="218" t="str">
        <f>IF(csv!E268="","",csv!S268)</f>
        <v/>
      </c>
      <c r="C273" s="219" t="str">
        <f>IF(csv!E268="","",csv!AN268)</f>
        <v/>
      </c>
      <c r="D273" s="219" t="str">
        <f>IF(csv!E268="","",csv!AO268&amp;"–"&amp;csv!AP268&amp;"–"&amp;csv!AQ268)</f>
        <v/>
      </c>
      <c r="E273" s="220" t="str">
        <f>IF(csv!AU268&amp;csv!AW268&amp;csv!AY268&amp;csv!BA268&amp;csv!BC268="","",csv!AU268&amp;"–"&amp;csv!AW268&amp;"–"&amp;csv!AY268&amp;"–"&amp;csv!BA268&amp;"–"&amp;csv!BC268&amp;"–"&amp;csv!BE268&amp;"–"&amp;csv!BG268&amp;"–"&amp;csv!BI268&amp;"–"&amp;csv!BK268&amp;"–"&amp;csv!BM268&amp;"–"&amp;csv!BO268&amp;"–"&amp;csv!BQ268&amp;"–"&amp;csv!BS268&amp;"–"&amp;csv!BU268&amp;"–"&amp;csv!BW268&amp;"–"&amp;csv!BY268&amp;"–"&amp;csv!CA268&amp;"–"&amp;csv!CC268&amp;"–"&amp;csv!CE268&amp;"–"&amp;csv!CG268&amp;"–"&amp;csv!CI268&amp;"–"&amp;csv!CK268&amp;"–"&amp;csv!CM268&amp;"–"&amp;csv!CO268&amp;"–"&amp;csv!CQ268&amp;"–"&amp;csv!CS268&amp;"–"&amp;csv!CU268&amp;"–"&amp;csv!CW267&amp;"–"&amp;csv!CY267)</f>
        <v/>
      </c>
      <c r="F273" s="195" t="s">
        <v>0</v>
      </c>
      <c r="T273" s="195" t="s">
        <v>0</v>
      </c>
    </row>
    <row r="274" spans="1:20" x14ac:dyDescent="0.25">
      <c r="A274" s="195" t="s">
        <v>0</v>
      </c>
      <c r="B274" s="218" t="str">
        <f>IF(csv!E269="","",csv!S269)</f>
        <v/>
      </c>
      <c r="C274" s="219" t="str">
        <f>IF(csv!E269="","",csv!AN269)</f>
        <v/>
      </c>
      <c r="D274" s="219" t="str">
        <f>IF(csv!E269="","",csv!AO269&amp;"–"&amp;csv!AP269&amp;"–"&amp;csv!AQ269)</f>
        <v/>
      </c>
      <c r="E274" s="220" t="str">
        <f>IF(csv!AU269&amp;csv!AW269&amp;csv!AY269&amp;csv!BA269&amp;csv!BC269="","",csv!AU269&amp;"–"&amp;csv!AW269&amp;"–"&amp;csv!AY269&amp;"–"&amp;csv!BA269&amp;"–"&amp;csv!BC269&amp;"–"&amp;csv!BE269&amp;"–"&amp;csv!BG269&amp;"–"&amp;csv!BI269&amp;"–"&amp;csv!BK269&amp;"–"&amp;csv!BM269&amp;"–"&amp;csv!BO269&amp;"–"&amp;csv!BQ269&amp;"–"&amp;csv!BS269&amp;"–"&amp;csv!BU269&amp;"–"&amp;csv!BW269&amp;"–"&amp;csv!BY269&amp;"–"&amp;csv!CA269&amp;"–"&amp;csv!CC269&amp;"–"&amp;csv!CE269&amp;"–"&amp;csv!CG269&amp;"–"&amp;csv!CI269&amp;"–"&amp;csv!CK269&amp;"–"&amp;csv!CM269&amp;"–"&amp;csv!CO269&amp;"–"&amp;csv!CQ269&amp;"–"&amp;csv!CS269&amp;"–"&amp;csv!CU269&amp;"–"&amp;csv!CW268&amp;"–"&amp;csv!CY268)</f>
        <v/>
      </c>
      <c r="F274" s="195" t="s">
        <v>0</v>
      </c>
      <c r="T274" s="195" t="s">
        <v>0</v>
      </c>
    </row>
    <row r="275" spans="1:20" x14ac:dyDescent="0.25">
      <c r="A275" s="195" t="s">
        <v>0</v>
      </c>
      <c r="B275" s="218" t="str">
        <f>IF(csv!E270="","",csv!S270)</f>
        <v/>
      </c>
      <c r="C275" s="219" t="str">
        <f>IF(csv!E270="","",csv!AN270)</f>
        <v/>
      </c>
      <c r="D275" s="219" t="str">
        <f>IF(csv!E270="","",csv!AO270&amp;"–"&amp;csv!AP270&amp;"–"&amp;csv!AQ270)</f>
        <v/>
      </c>
      <c r="E275" s="220" t="str">
        <f>IF(csv!AU270&amp;csv!AW270&amp;csv!AY270&amp;csv!BA270&amp;csv!BC270="","",csv!AU270&amp;"–"&amp;csv!AW270&amp;"–"&amp;csv!AY270&amp;"–"&amp;csv!BA270&amp;"–"&amp;csv!BC270&amp;"–"&amp;csv!BE270&amp;"–"&amp;csv!BG270&amp;"–"&amp;csv!BI270&amp;"–"&amp;csv!BK270&amp;"–"&amp;csv!BM270&amp;"–"&amp;csv!BO270&amp;"–"&amp;csv!BQ270&amp;"–"&amp;csv!BS270&amp;"–"&amp;csv!BU270&amp;"–"&amp;csv!BW270&amp;"–"&amp;csv!BY270&amp;"–"&amp;csv!CA270&amp;"–"&amp;csv!CC270&amp;"–"&amp;csv!CE270&amp;"–"&amp;csv!CG270&amp;"–"&amp;csv!CI270&amp;"–"&amp;csv!CK270&amp;"–"&amp;csv!CM270&amp;"–"&amp;csv!CO270&amp;"–"&amp;csv!CQ270&amp;"–"&amp;csv!CS270&amp;"–"&amp;csv!CU270&amp;"–"&amp;csv!CW269&amp;"–"&amp;csv!CY269)</f>
        <v/>
      </c>
      <c r="F275" s="195" t="s">
        <v>0</v>
      </c>
      <c r="T275" s="195" t="s">
        <v>0</v>
      </c>
    </row>
    <row r="276" spans="1:20" x14ac:dyDescent="0.25">
      <c r="A276" s="195" t="s">
        <v>0</v>
      </c>
      <c r="B276" s="218" t="str">
        <f>IF(csv!E271="","",csv!S271)</f>
        <v/>
      </c>
      <c r="C276" s="219" t="str">
        <f>IF(csv!E271="","",csv!AN271)</f>
        <v/>
      </c>
      <c r="D276" s="219" t="str">
        <f>IF(csv!E271="","",csv!AO271&amp;"–"&amp;csv!AP271&amp;"–"&amp;csv!AQ271)</f>
        <v/>
      </c>
      <c r="E276" s="220" t="str">
        <f>IF(csv!AU271&amp;csv!AW271&amp;csv!AY271&amp;csv!BA271&amp;csv!BC271="","",csv!AU271&amp;"–"&amp;csv!AW271&amp;"–"&amp;csv!AY271&amp;"–"&amp;csv!BA271&amp;"–"&amp;csv!BC271&amp;"–"&amp;csv!BE271&amp;"–"&amp;csv!BG271&amp;"–"&amp;csv!BI271&amp;"–"&amp;csv!BK271&amp;"–"&amp;csv!BM271&amp;"–"&amp;csv!BO271&amp;"–"&amp;csv!BQ271&amp;"–"&amp;csv!BS271&amp;"–"&amp;csv!BU271&amp;"–"&amp;csv!BW271&amp;"–"&amp;csv!BY271&amp;"–"&amp;csv!CA271&amp;"–"&amp;csv!CC271&amp;"–"&amp;csv!CE271&amp;"–"&amp;csv!CG271&amp;"–"&amp;csv!CI271&amp;"–"&amp;csv!CK271&amp;"–"&amp;csv!CM271&amp;"–"&amp;csv!CO271&amp;"–"&amp;csv!CQ271&amp;"–"&amp;csv!CS271&amp;"–"&amp;csv!CU271&amp;"–"&amp;csv!CW270&amp;"–"&amp;csv!CY270)</f>
        <v/>
      </c>
      <c r="F276" s="195" t="s">
        <v>0</v>
      </c>
      <c r="T276" s="195" t="s">
        <v>0</v>
      </c>
    </row>
    <row r="277" spans="1:20" x14ac:dyDescent="0.25">
      <c r="A277" s="195" t="s">
        <v>0</v>
      </c>
      <c r="B277" s="218" t="str">
        <f>IF(csv!E272="","",csv!S272)</f>
        <v/>
      </c>
      <c r="C277" s="219" t="str">
        <f>IF(csv!E272="","",csv!AN272)</f>
        <v/>
      </c>
      <c r="D277" s="219" t="str">
        <f>IF(csv!E272="","",csv!AO272&amp;"–"&amp;csv!AP272&amp;"–"&amp;csv!AQ272)</f>
        <v/>
      </c>
      <c r="E277" s="220" t="str">
        <f>IF(csv!AU272&amp;csv!AW272&amp;csv!AY272&amp;csv!BA272&amp;csv!BC272="","",csv!AU272&amp;"–"&amp;csv!AW272&amp;"–"&amp;csv!AY272&amp;"–"&amp;csv!BA272&amp;"–"&amp;csv!BC272&amp;"–"&amp;csv!BE272&amp;"–"&amp;csv!BG272&amp;"–"&amp;csv!BI272&amp;"–"&amp;csv!BK272&amp;"–"&amp;csv!BM272&amp;"–"&amp;csv!BO272&amp;"–"&amp;csv!BQ272&amp;"–"&amp;csv!BS272&amp;"–"&amp;csv!BU272&amp;"–"&amp;csv!BW272&amp;"–"&amp;csv!BY272&amp;"–"&amp;csv!CA272&amp;"–"&amp;csv!CC272&amp;"–"&amp;csv!CE272&amp;"–"&amp;csv!CG272&amp;"–"&amp;csv!CI272&amp;"–"&amp;csv!CK272&amp;"–"&amp;csv!CM272&amp;"–"&amp;csv!CO272&amp;"–"&amp;csv!CQ272&amp;"–"&amp;csv!CS272&amp;"–"&amp;csv!CU272&amp;"–"&amp;csv!CW271&amp;"–"&amp;csv!CY271)</f>
        <v/>
      </c>
      <c r="F277" s="195" t="s">
        <v>0</v>
      </c>
      <c r="T277" s="195" t="s">
        <v>0</v>
      </c>
    </row>
    <row r="278" spans="1:20" x14ac:dyDescent="0.25">
      <c r="A278" s="195" t="s">
        <v>0</v>
      </c>
      <c r="B278" s="218" t="str">
        <f>IF(csv!E273="","",csv!S273)</f>
        <v/>
      </c>
      <c r="C278" s="219" t="str">
        <f>IF(csv!E273="","",csv!AN273)</f>
        <v/>
      </c>
      <c r="D278" s="219" t="str">
        <f>IF(csv!E273="","",csv!AO273&amp;"–"&amp;csv!AP273&amp;"–"&amp;csv!AQ273)</f>
        <v/>
      </c>
      <c r="E278" s="220" t="str">
        <f>IF(csv!AU273&amp;csv!AW273&amp;csv!AY273&amp;csv!BA273&amp;csv!BC273="","",csv!AU273&amp;"–"&amp;csv!AW273&amp;"–"&amp;csv!AY273&amp;"–"&amp;csv!BA273&amp;"–"&amp;csv!BC273&amp;"–"&amp;csv!BE273&amp;"–"&amp;csv!BG273&amp;"–"&amp;csv!BI273&amp;"–"&amp;csv!BK273&amp;"–"&amp;csv!BM273&amp;"–"&amp;csv!BO273&amp;"–"&amp;csv!BQ273&amp;"–"&amp;csv!BS273&amp;"–"&amp;csv!BU273&amp;"–"&amp;csv!BW273&amp;"–"&amp;csv!BY273&amp;"–"&amp;csv!CA273&amp;"–"&amp;csv!CC273&amp;"–"&amp;csv!CE273&amp;"–"&amp;csv!CG273&amp;"–"&amp;csv!CI273&amp;"–"&amp;csv!CK273&amp;"–"&amp;csv!CM273&amp;"–"&amp;csv!CO273&amp;"–"&amp;csv!CQ273&amp;"–"&amp;csv!CS273&amp;"–"&amp;csv!CU273&amp;"–"&amp;csv!CW272&amp;"–"&amp;csv!CY272)</f>
        <v/>
      </c>
      <c r="F278" s="195" t="s">
        <v>0</v>
      </c>
      <c r="T278" s="195" t="s">
        <v>0</v>
      </c>
    </row>
    <row r="279" spans="1:20" x14ac:dyDescent="0.25">
      <c r="A279" s="195" t="s">
        <v>0</v>
      </c>
      <c r="B279" s="218" t="str">
        <f>IF(csv!E274="","",csv!S274)</f>
        <v/>
      </c>
      <c r="C279" s="219" t="str">
        <f>IF(csv!E274="","",csv!AN274)</f>
        <v/>
      </c>
      <c r="D279" s="219" t="str">
        <f>IF(csv!E274="","",csv!AO274&amp;"–"&amp;csv!AP274&amp;"–"&amp;csv!AQ274)</f>
        <v/>
      </c>
      <c r="E279" s="220" t="str">
        <f>IF(csv!AU274&amp;csv!AW274&amp;csv!AY274&amp;csv!BA274&amp;csv!BC274="","",csv!AU274&amp;"–"&amp;csv!AW274&amp;"–"&amp;csv!AY274&amp;"–"&amp;csv!BA274&amp;"–"&amp;csv!BC274&amp;"–"&amp;csv!BE274&amp;"–"&amp;csv!BG274&amp;"–"&amp;csv!BI274&amp;"–"&amp;csv!BK274&amp;"–"&amp;csv!BM274&amp;"–"&amp;csv!BO274&amp;"–"&amp;csv!BQ274&amp;"–"&amp;csv!BS274&amp;"–"&amp;csv!BU274&amp;"–"&amp;csv!BW274&amp;"–"&amp;csv!BY274&amp;"–"&amp;csv!CA274&amp;"–"&amp;csv!CC274&amp;"–"&amp;csv!CE274&amp;"–"&amp;csv!CG274&amp;"–"&amp;csv!CI274&amp;"–"&amp;csv!CK274&amp;"–"&amp;csv!CM274&amp;"–"&amp;csv!CO274&amp;"–"&amp;csv!CQ274&amp;"–"&amp;csv!CS274&amp;"–"&amp;csv!CU274&amp;"–"&amp;csv!CW273&amp;"–"&amp;csv!CY273)</f>
        <v/>
      </c>
      <c r="F279" s="195" t="s">
        <v>0</v>
      </c>
      <c r="T279" s="195" t="s">
        <v>0</v>
      </c>
    </row>
    <row r="280" spans="1:20" x14ac:dyDescent="0.25">
      <c r="A280" s="195" t="s">
        <v>0</v>
      </c>
      <c r="B280" s="218" t="str">
        <f>IF(csv!E275="","",csv!S275)</f>
        <v/>
      </c>
      <c r="C280" s="219" t="str">
        <f>IF(csv!E275="","",csv!AN275)</f>
        <v/>
      </c>
      <c r="D280" s="219" t="str">
        <f>IF(csv!E275="","",csv!AO275&amp;"–"&amp;csv!AP275&amp;"–"&amp;csv!AQ275)</f>
        <v/>
      </c>
      <c r="E280" s="220" t="str">
        <f>IF(csv!AU275&amp;csv!AW275&amp;csv!AY275&amp;csv!BA275&amp;csv!BC275="","",csv!AU275&amp;"–"&amp;csv!AW275&amp;"–"&amp;csv!AY275&amp;"–"&amp;csv!BA275&amp;"–"&amp;csv!BC275&amp;"–"&amp;csv!BE275&amp;"–"&amp;csv!BG275&amp;"–"&amp;csv!BI275&amp;"–"&amp;csv!BK275&amp;"–"&amp;csv!BM275&amp;"–"&amp;csv!BO275&amp;"–"&amp;csv!BQ275&amp;"–"&amp;csv!BS275&amp;"–"&amp;csv!BU275&amp;"–"&amp;csv!BW275&amp;"–"&amp;csv!BY275&amp;"–"&amp;csv!CA275&amp;"–"&amp;csv!CC275&amp;"–"&amp;csv!CE275&amp;"–"&amp;csv!CG275&amp;"–"&amp;csv!CI275&amp;"–"&amp;csv!CK275&amp;"–"&amp;csv!CM275&amp;"–"&amp;csv!CO275&amp;"–"&amp;csv!CQ275&amp;"–"&amp;csv!CS275&amp;"–"&amp;csv!CU275&amp;"–"&amp;csv!CW274&amp;"–"&amp;csv!CY274)</f>
        <v/>
      </c>
      <c r="F280" s="195" t="s">
        <v>0</v>
      </c>
      <c r="T280" s="195" t="s">
        <v>0</v>
      </c>
    </row>
    <row r="281" spans="1:20" x14ac:dyDescent="0.25">
      <c r="A281" s="195" t="s">
        <v>0</v>
      </c>
      <c r="B281" s="218" t="str">
        <f>IF(csv!E276="","",csv!S276)</f>
        <v/>
      </c>
      <c r="C281" s="219" t="str">
        <f>IF(csv!E276="","",csv!AN276)</f>
        <v/>
      </c>
      <c r="D281" s="219" t="str">
        <f>IF(csv!E276="","",csv!AO276&amp;"–"&amp;csv!AP276&amp;"–"&amp;csv!AQ276)</f>
        <v/>
      </c>
      <c r="E281" s="220" t="str">
        <f>IF(csv!AU276&amp;csv!AW276&amp;csv!AY276&amp;csv!BA276&amp;csv!BC276="","",csv!AU276&amp;"–"&amp;csv!AW276&amp;"–"&amp;csv!AY276&amp;"–"&amp;csv!BA276&amp;"–"&amp;csv!BC276&amp;"–"&amp;csv!BE276&amp;"–"&amp;csv!BG276&amp;"–"&amp;csv!BI276&amp;"–"&amp;csv!BK276&amp;"–"&amp;csv!BM276&amp;"–"&amp;csv!BO276&amp;"–"&amp;csv!BQ276&amp;"–"&amp;csv!BS276&amp;"–"&amp;csv!BU276&amp;"–"&amp;csv!BW276&amp;"–"&amp;csv!BY276&amp;"–"&amp;csv!CA276&amp;"–"&amp;csv!CC276&amp;"–"&amp;csv!CE276&amp;"–"&amp;csv!CG276&amp;"–"&amp;csv!CI276&amp;"–"&amp;csv!CK276&amp;"–"&amp;csv!CM276&amp;"–"&amp;csv!CO276&amp;"–"&amp;csv!CQ276&amp;"–"&amp;csv!CS276&amp;"–"&amp;csv!CU276&amp;"–"&amp;csv!CW275&amp;"–"&amp;csv!CY275)</f>
        <v/>
      </c>
      <c r="F281" s="195" t="s">
        <v>0</v>
      </c>
      <c r="T281" s="195" t="s">
        <v>0</v>
      </c>
    </row>
    <row r="282" spans="1:20" x14ac:dyDescent="0.25">
      <c r="A282" s="195" t="s">
        <v>0</v>
      </c>
      <c r="B282" s="218" t="str">
        <f>IF(csv!E277="","",csv!S277)</f>
        <v/>
      </c>
      <c r="C282" s="219" t="str">
        <f>IF(csv!E277="","",csv!AN277)</f>
        <v/>
      </c>
      <c r="D282" s="219" t="str">
        <f>IF(csv!E277="","",csv!AO277&amp;"–"&amp;csv!AP277&amp;"–"&amp;csv!AQ277)</f>
        <v/>
      </c>
      <c r="E282" s="220" t="str">
        <f>IF(csv!AU277&amp;csv!AW277&amp;csv!AY277&amp;csv!BA277&amp;csv!BC277="","",csv!AU277&amp;"–"&amp;csv!AW277&amp;"–"&amp;csv!AY277&amp;"–"&amp;csv!BA277&amp;"–"&amp;csv!BC277&amp;"–"&amp;csv!BE277&amp;"–"&amp;csv!BG277&amp;"–"&amp;csv!BI277&amp;"–"&amp;csv!BK277&amp;"–"&amp;csv!BM277&amp;"–"&amp;csv!BO277&amp;"–"&amp;csv!BQ277&amp;"–"&amp;csv!BS277&amp;"–"&amp;csv!BU277&amp;"–"&amp;csv!BW277&amp;"–"&amp;csv!BY277&amp;"–"&amp;csv!CA277&amp;"–"&amp;csv!CC277&amp;"–"&amp;csv!CE277&amp;"–"&amp;csv!CG277&amp;"–"&amp;csv!CI277&amp;"–"&amp;csv!CK277&amp;"–"&amp;csv!CM277&amp;"–"&amp;csv!CO277&amp;"–"&amp;csv!CQ277&amp;"–"&amp;csv!CS277&amp;"–"&amp;csv!CU277&amp;"–"&amp;csv!CW276&amp;"–"&amp;csv!CY276)</f>
        <v/>
      </c>
      <c r="F282" s="195" t="s">
        <v>0</v>
      </c>
      <c r="T282" s="195" t="s">
        <v>0</v>
      </c>
    </row>
    <row r="283" spans="1:20" x14ac:dyDescent="0.25">
      <c r="A283" s="195" t="s">
        <v>0</v>
      </c>
      <c r="B283" s="218" t="str">
        <f>IF(csv!E278="","",csv!S278)</f>
        <v/>
      </c>
      <c r="C283" s="219" t="str">
        <f>IF(csv!E278="","",csv!AN278)</f>
        <v/>
      </c>
      <c r="D283" s="219" t="str">
        <f>IF(csv!E278="","",csv!AO278&amp;"–"&amp;csv!AP278&amp;"–"&amp;csv!AQ278)</f>
        <v/>
      </c>
      <c r="E283" s="220" t="str">
        <f>IF(csv!AU278&amp;csv!AW278&amp;csv!AY278&amp;csv!BA278&amp;csv!BC278="","",csv!AU278&amp;"–"&amp;csv!AW278&amp;"–"&amp;csv!AY278&amp;"–"&amp;csv!BA278&amp;"–"&amp;csv!BC278&amp;"–"&amp;csv!BE278&amp;"–"&amp;csv!BG278&amp;"–"&amp;csv!BI278&amp;"–"&amp;csv!BK278&amp;"–"&amp;csv!BM278&amp;"–"&amp;csv!BO278&amp;"–"&amp;csv!BQ278&amp;"–"&amp;csv!BS278&amp;"–"&amp;csv!BU278&amp;"–"&amp;csv!BW278&amp;"–"&amp;csv!BY278&amp;"–"&amp;csv!CA278&amp;"–"&amp;csv!CC278&amp;"–"&amp;csv!CE278&amp;"–"&amp;csv!CG278&amp;"–"&amp;csv!CI278&amp;"–"&amp;csv!CK278&amp;"–"&amp;csv!CM278&amp;"–"&amp;csv!CO278&amp;"–"&amp;csv!CQ278&amp;"–"&amp;csv!CS278&amp;"–"&amp;csv!CU278&amp;"–"&amp;csv!CW277&amp;"–"&amp;csv!CY277)</f>
        <v/>
      </c>
      <c r="F283" s="195" t="s">
        <v>0</v>
      </c>
      <c r="T283" s="195" t="s">
        <v>0</v>
      </c>
    </row>
    <row r="284" spans="1:20" x14ac:dyDescent="0.25">
      <c r="A284" s="195" t="s">
        <v>0</v>
      </c>
      <c r="B284" s="218" t="str">
        <f>IF(csv!E279="","",csv!S279)</f>
        <v/>
      </c>
      <c r="C284" s="219" t="str">
        <f>IF(csv!E279="","",csv!AN279)</f>
        <v/>
      </c>
      <c r="D284" s="219" t="str">
        <f>IF(csv!E279="","",csv!AO279&amp;"–"&amp;csv!AP279&amp;"–"&amp;csv!AQ279)</f>
        <v/>
      </c>
      <c r="E284" s="220" t="str">
        <f>IF(csv!AU279&amp;csv!AW279&amp;csv!AY279&amp;csv!BA279&amp;csv!BC279="","",csv!AU279&amp;"–"&amp;csv!AW279&amp;"–"&amp;csv!AY279&amp;"–"&amp;csv!BA279&amp;"–"&amp;csv!BC279&amp;"–"&amp;csv!BE279&amp;"–"&amp;csv!BG279&amp;"–"&amp;csv!BI279&amp;"–"&amp;csv!BK279&amp;"–"&amp;csv!BM279&amp;"–"&amp;csv!BO279&amp;"–"&amp;csv!BQ279&amp;"–"&amp;csv!BS279&amp;"–"&amp;csv!BU279&amp;"–"&amp;csv!BW279&amp;"–"&amp;csv!BY279&amp;"–"&amp;csv!CA279&amp;"–"&amp;csv!CC279&amp;"–"&amp;csv!CE279&amp;"–"&amp;csv!CG279&amp;"–"&amp;csv!CI279&amp;"–"&amp;csv!CK279&amp;"–"&amp;csv!CM279&amp;"–"&amp;csv!CO279&amp;"–"&amp;csv!CQ279&amp;"–"&amp;csv!CS279&amp;"–"&amp;csv!CU279&amp;"–"&amp;csv!CW278&amp;"–"&amp;csv!CY278)</f>
        <v/>
      </c>
      <c r="F284" s="195" t="s">
        <v>0</v>
      </c>
      <c r="T284" s="195" t="s">
        <v>0</v>
      </c>
    </row>
    <row r="285" spans="1:20" x14ac:dyDescent="0.25">
      <c r="A285" s="195" t="s">
        <v>0</v>
      </c>
      <c r="B285" s="218" t="str">
        <f>IF(csv!E280="","",csv!S280)</f>
        <v/>
      </c>
      <c r="C285" s="219" t="str">
        <f>IF(csv!E280="","",csv!AN280)</f>
        <v/>
      </c>
      <c r="D285" s="219" t="str">
        <f>IF(csv!E280="","",csv!AO280&amp;"–"&amp;csv!AP280&amp;"–"&amp;csv!AQ280)</f>
        <v/>
      </c>
      <c r="E285" s="220" t="str">
        <f>IF(csv!AU280&amp;csv!AW280&amp;csv!AY280&amp;csv!BA280&amp;csv!BC280="","",csv!AU280&amp;"–"&amp;csv!AW280&amp;"–"&amp;csv!AY280&amp;"–"&amp;csv!BA280&amp;"–"&amp;csv!BC280&amp;"–"&amp;csv!BE280&amp;"–"&amp;csv!BG280&amp;"–"&amp;csv!BI280&amp;"–"&amp;csv!BK280&amp;"–"&amp;csv!BM280&amp;"–"&amp;csv!BO280&amp;"–"&amp;csv!BQ280&amp;"–"&amp;csv!BS280&amp;"–"&amp;csv!BU280&amp;"–"&amp;csv!BW280&amp;"–"&amp;csv!BY280&amp;"–"&amp;csv!CA280&amp;"–"&amp;csv!CC280&amp;"–"&amp;csv!CE280&amp;"–"&amp;csv!CG280&amp;"–"&amp;csv!CI280&amp;"–"&amp;csv!CK280&amp;"–"&amp;csv!CM280&amp;"–"&amp;csv!CO280&amp;"–"&amp;csv!CQ280&amp;"–"&amp;csv!CS280&amp;"–"&amp;csv!CU280&amp;"–"&amp;csv!CW279&amp;"–"&amp;csv!CY279)</f>
        <v/>
      </c>
      <c r="F285" s="195" t="s">
        <v>0</v>
      </c>
      <c r="T285" s="195" t="s">
        <v>0</v>
      </c>
    </row>
    <row r="286" spans="1:20" x14ac:dyDescent="0.25">
      <c r="A286" s="195" t="s">
        <v>0</v>
      </c>
      <c r="B286" s="218" t="str">
        <f>IF(csv!E281="","",csv!S281)</f>
        <v/>
      </c>
      <c r="C286" s="219" t="str">
        <f>IF(csv!E281="","",csv!AN281)</f>
        <v/>
      </c>
      <c r="D286" s="219" t="str">
        <f>IF(csv!E281="","",csv!AO281&amp;"–"&amp;csv!AP281&amp;"–"&amp;csv!AQ281)</f>
        <v/>
      </c>
      <c r="E286" s="220" t="str">
        <f>IF(csv!AU281&amp;csv!AW281&amp;csv!AY281&amp;csv!BA281&amp;csv!BC281="","",csv!AU281&amp;"–"&amp;csv!AW281&amp;"–"&amp;csv!AY281&amp;"–"&amp;csv!BA281&amp;"–"&amp;csv!BC281&amp;"–"&amp;csv!BE281&amp;"–"&amp;csv!BG281&amp;"–"&amp;csv!BI281&amp;"–"&amp;csv!BK281&amp;"–"&amp;csv!BM281&amp;"–"&amp;csv!BO281&amp;"–"&amp;csv!BQ281&amp;"–"&amp;csv!BS281&amp;"–"&amp;csv!BU281&amp;"–"&amp;csv!BW281&amp;"–"&amp;csv!BY281&amp;"–"&amp;csv!CA281&amp;"–"&amp;csv!CC281&amp;"–"&amp;csv!CE281&amp;"–"&amp;csv!CG281&amp;"–"&amp;csv!CI281&amp;"–"&amp;csv!CK281&amp;"–"&amp;csv!CM281&amp;"–"&amp;csv!CO281&amp;"–"&amp;csv!CQ281&amp;"–"&amp;csv!CS281&amp;"–"&amp;csv!CU281&amp;"–"&amp;csv!CW280&amp;"–"&amp;csv!CY280)</f>
        <v/>
      </c>
      <c r="F286" s="195" t="s">
        <v>0</v>
      </c>
      <c r="T286" s="195" t="s">
        <v>0</v>
      </c>
    </row>
    <row r="287" spans="1:20" x14ac:dyDescent="0.25">
      <c r="A287" s="195" t="s">
        <v>0</v>
      </c>
      <c r="B287" s="218" t="str">
        <f>IF(csv!E282="","",csv!S282)</f>
        <v/>
      </c>
      <c r="C287" s="219" t="str">
        <f>IF(csv!E282="","",csv!AN282)</f>
        <v/>
      </c>
      <c r="D287" s="219" t="str">
        <f>IF(csv!E282="","",csv!AO282&amp;"–"&amp;csv!AP282&amp;"–"&amp;csv!AQ282)</f>
        <v/>
      </c>
      <c r="E287" s="220" t="str">
        <f>IF(csv!AU282&amp;csv!AW282&amp;csv!AY282&amp;csv!BA282&amp;csv!BC282="","",csv!AU282&amp;"–"&amp;csv!AW282&amp;"–"&amp;csv!AY282&amp;"–"&amp;csv!BA282&amp;"–"&amp;csv!BC282&amp;"–"&amp;csv!BE282&amp;"–"&amp;csv!BG282&amp;"–"&amp;csv!BI282&amp;"–"&amp;csv!BK282&amp;"–"&amp;csv!BM282&amp;"–"&amp;csv!BO282&amp;"–"&amp;csv!BQ282&amp;"–"&amp;csv!BS282&amp;"–"&amp;csv!BU282&amp;"–"&amp;csv!BW282&amp;"–"&amp;csv!BY282&amp;"–"&amp;csv!CA282&amp;"–"&amp;csv!CC282&amp;"–"&amp;csv!CE282&amp;"–"&amp;csv!CG282&amp;"–"&amp;csv!CI282&amp;"–"&amp;csv!CK282&amp;"–"&amp;csv!CM282&amp;"–"&amp;csv!CO282&amp;"–"&amp;csv!CQ282&amp;"–"&amp;csv!CS282&amp;"–"&amp;csv!CU282&amp;"–"&amp;csv!CW281&amp;"–"&amp;csv!CY281)</f>
        <v/>
      </c>
      <c r="F287" s="195" t="s">
        <v>0</v>
      </c>
      <c r="T287" s="195" t="s">
        <v>0</v>
      </c>
    </row>
    <row r="288" spans="1:20" x14ac:dyDescent="0.25">
      <c r="A288" s="195" t="s">
        <v>0</v>
      </c>
      <c r="B288" s="218" t="str">
        <f>IF(csv!E283="","",csv!S283)</f>
        <v/>
      </c>
      <c r="C288" s="219" t="str">
        <f>IF(csv!E283="","",csv!AN283)</f>
        <v/>
      </c>
      <c r="D288" s="219" t="str">
        <f>IF(csv!E283="","",csv!AO283&amp;"–"&amp;csv!AP283&amp;"–"&amp;csv!AQ283)</f>
        <v/>
      </c>
      <c r="E288" s="220" t="str">
        <f>IF(csv!AU283&amp;csv!AW283&amp;csv!AY283&amp;csv!BA283&amp;csv!BC283="","",csv!AU283&amp;"–"&amp;csv!AW283&amp;"–"&amp;csv!AY283&amp;"–"&amp;csv!BA283&amp;"–"&amp;csv!BC283&amp;"–"&amp;csv!BE283&amp;"–"&amp;csv!BG283&amp;"–"&amp;csv!BI283&amp;"–"&amp;csv!BK283&amp;"–"&amp;csv!BM283&amp;"–"&amp;csv!BO283&amp;"–"&amp;csv!BQ283&amp;"–"&amp;csv!BS283&amp;"–"&amp;csv!BU283&amp;"–"&amp;csv!BW283&amp;"–"&amp;csv!BY283&amp;"–"&amp;csv!CA283&amp;"–"&amp;csv!CC283&amp;"–"&amp;csv!CE283&amp;"–"&amp;csv!CG283&amp;"–"&amp;csv!CI283&amp;"–"&amp;csv!CK283&amp;"–"&amp;csv!CM283&amp;"–"&amp;csv!CO283&amp;"–"&amp;csv!CQ283&amp;"–"&amp;csv!CS283&amp;"–"&amp;csv!CU283&amp;"–"&amp;csv!CW282&amp;"–"&amp;csv!CY282)</f>
        <v/>
      </c>
      <c r="F288" s="195" t="s">
        <v>0</v>
      </c>
      <c r="T288" s="195" t="s">
        <v>0</v>
      </c>
    </row>
    <row r="289" spans="1:20" x14ac:dyDescent="0.25">
      <c r="A289" s="195" t="s">
        <v>0</v>
      </c>
      <c r="B289" s="218" t="str">
        <f>IF(csv!E284="","",csv!S284)</f>
        <v/>
      </c>
      <c r="C289" s="219" t="str">
        <f>IF(csv!E284="","",csv!AN284)</f>
        <v/>
      </c>
      <c r="D289" s="219" t="str">
        <f>IF(csv!E284="","",csv!AO284&amp;"–"&amp;csv!AP284&amp;"–"&amp;csv!AQ284)</f>
        <v/>
      </c>
      <c r="E289" s="220" t="str">
        <f>IF(csv!AU284&amp;csv!AW284&amp;csv!AY284&amp;csv!BA284&amp;csv!BC284="","",csv!AU284&amp;"–"&amp;csv!AW284&amp;"–"&amp;csv!AY284&amp;"–"&amp;csv!BA284&amp;"–"&amp;csv!BC284&amp;"–"&amp;csv!BE284&amp;"–"&amp;csv!BG284&amp;"–"&amp;csv!BI284&amp;"–"&amp;csv!BK284&amp;"–"&amp;csv!BM284&amp;"–"&amp;csv!BO284&amp;"–"&amp;csv!BQ284&amp;"–"&amp;csv!BS284&amp;"–"&amp;csv!BU284&amp;"–"&amp;csv!BW284&amp;"–"&amp;csv!BY284&amp;"–"&amp;csv!CA284&amp;"–"&amp;csv!CC284&amp;"–"&amp;csv!CE284&amp;"–"&amp;csv!CG284&amp;"–"&amp;csv!CI284&amp;"–"&amp;csv!CK284&amp;"–"&amp;csv!CM284&amp;"–"&amp;csv!CO284&amp;"–"&amp;csv!CQ284&amp;"–"&amp;csv!CS284&amp;"–"&amp;csv!CU284&amp;"–"&amp;csv!CW283&amp;"–"&amp;csv!CY283)</f>
        <v/>
      </c>
      <c r="F289" s="195" t="s">
        <v>0</v>
      </c>
      <c r="T289" s="195" t="s">
        <v>0</v>
      </c>
    </row>
    <row r="290" spans="1:20" x14ac:dyDescent="0.25">
      <c r="A290" s="195" t="s">
        <v>0</v>
      </c>
      <c r="B290" s="218" t="str">
        <f>IF(csv!E285="","",csv!S285)</f>
        <v/>
      </c>
      <c r="C290" s="219" t="str">
        <f>IF(csv!E285="","",csv!AN285)</f>
        <v/>
      </c>
      <c r="D290" s="219" t="str">
        <f>IF(csv!E285="","",csv!AO285&amp;"–"&amp;csv!AP285&amp;"–"&amp;csv!AQ285)</f>
        <v/>
      </c>
      <c r="E290" s="220" t="str">
        <f>IF(csv!AU285&amp;csv!AW285&amp;csv!AY285&amp;csv!BA285&amp;csv!BC285="","",csv!AU285&amp;"–"&amp;csv!AW285&amp;"–"&amp;csv!AY285&amp;"–"&amp;csv!BA285&amp;"–"&amp;csv!BC285&amp;"–"&amp;csv!BE285&amp;"–"&amp;csv!BG285&amp;"–"&amp;csv!BI285&amp;"–"&amp;csv!BK285&amp;"–"&amp;csv!BM285&amp;"–"&amp;csv!BO285&amp;"–"&amp;csv!BQ285&amp;"–"&amp;csv!BS285&amp;"–"&amp;csv!BU285&amp;"–"&amp;csv!BW285&amp;"–"&amp;csv!BY285&amp;"–"&amp;csv!CA285&amp;"–"&amp;csv!CC285&amp;"–"&amp;csv!CE285&amp;"–"&amp;csv!CG285&amp;"–"&amp;csv!CI285&amp;"–"&amp;csv!CK285&amp;"–"&amp;csv!CM285&amp;"–"&amp;csv!CO285&amp;"–"&amp;csv!CQ285&amp;"–"&amp;csv!CS285&amp;"–"&amp;csv!CU285&amp;"–"&amp;csv!CW284&amp;"–"&amp;csv!CY284)</f>
        <v/>
      </c>
      <c r="F290" s="195" t="s">
        <v>0</v>
      </c>
      <c r="T290" s="195" t="s">
        <v>0</v>
      </c>
    </row>
    <row r="291" spans="1:20" x14ac:dyDescent="0.25">
      <c r="A291" s="195" t="s">
        <v>0</v>
      </c>
      <c r="B291" s="218" t="str">
        <f>IF(csv!E286="","",csv!S286)</f>
        <v/>
      </c>
      <c r="C291" s="219" t="str">
        <f>IF(csv!E286="","",csv!AN286)</f>
        <v/>
      </c>
      <c r="D291" s="219" t="str">
        <f>IF(csv!E286="","",csv!AO286&amp;"–"&amp;csv!AP286&amp;"–"&amp;csv!AQ286)</f>
        <v/>
      </c>
      <c r="E291" s="220" t="str">
        <f>IF(csv!AU286&amp;csv!AW286&amp;csv!AY286&amp;csv!BA286&amp;csv!BC286="","",csv!AU286&amp;"–"&amp;csv!AW286&amp;"–"&amp;csv!AY286&amp;"–"&amp;csv!BA286&amp;"–"&amp;csv!BC286&amp;"–"&amp;csv!BE286&amp;"–"&amp;csv!BG286&amp;"–"&amp;csv!BI286&amp;"–"&amp;csv!BK286&amp;"–"&amp;csv!BM286&amp;"–"&amp;csv!BO286&amp;"–"&amp;csv!BQ286&amp;"–"&amp;csv!BS286&amp;"–"&amp;csv!BU286&amp;"–"&amp;csv!BW286&amp;"–"&amp;csv!BY286&amp;"–"&amp;csv!CA286&amp;"–"&amp;csv!CC286&amp;"–"&amp;csv!CE286&amp;"–"&amp;csv!CG286&amp;"–"&amp;csv!CI286&amp;"–"&amp;csv!CK286&amp;"–"&amp;csv!CM286&amp;"–"&amp;csv!CO286&amp;"–"&amp;csv!CQ286&amp;"–"&amp;csv!CS286&amp;"–"&amp;csv!CU286&amp;"–"&amp;csv!CW285&amp;"–"&amp;csv!CY285)</f>
        <v/>
      </c>
      <c r="F291" s="195" t="s">
        <v>0</v>
      </c>
      <c r="T291" s="195" t="s">
        <v>0</v>
      </c>
    </row>
    <row r="292" spans="1:20" x14ac:dyDescent="0.25">
      <c r="A292" s="195" t="s">
        <v>0</v>
      </c>
      <c r="B292" s="218" t="str">
        <f>IF(csv!E287="","",csv!S287)</f>
        <v/>
      </c>
      <c r="C292" s="219" t="str">
        <f>IF(csv!E287="","",csv!AN287)</f>
        <v/>
      </c>
      <c r="D292" s="219" t="str">
        <f>IF(csv!E287="","",csv!AO287&amp;"–"&amp;csv!AP287&amp;"–"&amp;csv!AQ287)</f>
        <v/>
      </c>
      <c r="E292" s="220" t="str">
        <f>IF(csv!AU287&amp;csv!AW287&amp;csv!AY287&amp;csv!BA287&amp;csv!BC287="","",csv!AU287&amp;"–"&amp;csv!AW287&amp;"–"&amp;csv!AY287&amp;"–"&amp;csv!BA287&amp;"–"&amp;csv!BC287&amp;"–"&amp;csv!BE287&amp;"–"&amp;csv!BG287&amp;"–"&amp;csv!BI287&amp;"–"&amp;csv!BK287&amp;"–"&amp;csv!BM287&amp;"–"&amp;csv!BO287&amp;"–"&amp;csv!BQ287&amp;"–"&amp;csv!BS287&amp;"–"&amp;csv!BU287&amp;"–"&amp;csv!BW287&amp;"–"&amp;csv!BY287&amp;"–"&amp;csv!CA287&amp;"–"&amp;csv!CC287&amp;"–"&amp;csv!CE287&amp;"–"&amp;csv!CG287&amp;"–"&amp;csv!CI287&amp;"–"&amp;csv!CK287&amp;"–"&amp;csv!CM287&amp;"–"&amp;csv!CO287&amp;"–"&amp;csv!CQ287&amp;"–"&amp;csv!CS287&amp;"–"&amp;csv!CU287&amp;"–"&amp;csv!CW286&amp;"–"&amp;csv!CY286)</f>
        <v/>
      </c>
      <c r="F292" s="195" t="s">
        <v>0</v>
      </c>
      <c r="T292" s="195" t="s">
        <v>0</v>
      </c>
    </row>
    <row r="293" spans="1:20" x14ac:dyDescent="0.25">
      <c r="A293" s="195" t="s">
        <v>0</v>
      </c>
      <c r="B293" s="218" t="str">
        <f>IF(csv!E288="","",csv!S288)</f>
        <v/>
      </c>
      <c r="C293" s="219" t="str">
        <f>IF(csv!E288="","",csv!AN288)</f>
        <v/>
      </c>
      <c r="D293" s="219" t="str">
        <f>IF(csv!E288="","",csv!AO288&amp;"–"&amp;csv!AP288&amp;"–"&amp;csv!AQ288)</f>
        <v/>
      </c>
      <c r="E293" s="220" t="str">
        <f>IF(csv!AU288&amp;csv!AW288&amp;csv!AY288&amp;csv!BA288&amp;csv!BC288="","",csv!AU288&amp;"–"&amp;csv!AW288&amp;"–"&amp;csv!AY288&amp;"–"&amp;csv!BA288&amp;"–"&amp;csv!BC288&amp;"–"&amp;csv!BE288&amp;"–"&amp;csv!BG288&amp;"–"&amp;csv!BI288&amp;"–"&amp;csv!BK288&amp;"–"&amp;csv!BM288&amp;"–"&amp;csv!BO288&amp;"–"&amp;csv!BQ288&amp;"–"&amp;csv!BS288&amp;"–"&amp;csv!BU288&amp;"–"&amp;csv!BW288&amp;"–"&amp;csv!BY288&amp;"–"&amp;csv!CA288&amp;"–"&amp;csv!CC288&amp;"–"&amp;csv!CE288&amp;"–"&amp;csv!CG288&amp;"–"&amp;csv!CI288&amp;"–"&amp;csv!CK288&amp;"–"&amp;csv!CM288&amp;"–"&amp;csv!CO288&amp;"–"&amp;csv!CQ288&amp;"–"&amp;csv!CS288&amp;"–"&amp;csv!CU288&amp;"–"&amp;csv!CW287&amp;"–"&amp;csv!CY287)</f>
        <v/>
      </c>
      <c r="F293" s="195" t="s">
        <v>0</v>
      </c>
      <c r="T293" s="195" t="s">
        <v>0</v>
      </c>
    </row>
    <row r="294" spans="1:20" x14ac:dyDescent="0.25">
      <c r="A294" s="195" t="s">
        <v>0</v>
      </c>
      <c r="B294" s="218" t="str">
        <f>IF(csv!E289="","",csv!S289)</f>
        <v/>
      </c>
      <c r="C294" s="219" t="str">
        <f>IF(csv!E289="","",csv!AN289)</f>
        <v/>
      </c>
      <c r="D294" s="219" t="str">
        <f>IF(csv!E289="","",csv!AO289&amp;"–"&amp;csv!AP289&amp;"–"&amp;csv!AQ289)</f>
        <v/>
      </c>
      <c r="E294" s="220" t="str">
        <f>IF(csv!AU289&amp;csv!AW289&amp;csv!AY289&amp;csv!BA289&amp;csv!BC289="","",csv!AU289&amp;"–"&amp;csv!AW289&amp;"–"&amp;csv!AY289&amp;"–"&amp;csv!BA289&amp;"–"&amp;csv!BC289&amp;"–"&amp;csv!BE289&amp;"–"&amp;csv!BG289&amp;"–"&amp;csv!BI289&amp;"–"&amp;csv!BK289&amp;"–"&amp;csv!BM289&amp;"–"&amp;csv!BO289&amp;"–"&amp;csv!BQ289&amp;"–"&amp;csv!BS289&amp;"–"&amp;csv!BU289&amp;"–"&amp;csv!BW289&amp;"–"&amp;csv!BY289&amp;"–"&amp;csv!CA289&amp;"–"&amp;csv!CC289&amp;"–"&amp;csv!CE289&amp;"–"&amp;csv!CG289&amp;"–"&amp;csv!CI289&amp;"–"&amp;csv!CK289&amp;"–"&amp;csv!CM289&amp;"–"&amp;csv!CO289&amp;"–"&amp;csv!CQ289&amp;"–"&amp;csv!CS289&amp;"–"&amp;csv!CU289&amp;"–"&amp;csv!CW288&amp;"–"&amp;csv!CY288)</f>
        <v/>
      </c>
      <c r="F294" s="195" t="s">
        <v>0</v>
      </c>
      <c r="T294" s="195" t="s">
        <v>0</v>
      </c>
    </row>
    <row r="295" spans="1:20" x14ac:dyDescent="0.25">
      <c r="A295" s="195" t="s">
        <v>0</v>
      </c>
      <c r="B295" s="218" t="str">
        <f>IF(csv!E290="","",csv!S290)</f>
        <v/>
      </c>
      <c r="C295" s="219" t="str">
        <f>IF(csv!E290="","",csv!AN290)</f>
        <v/>
      </c>
      <c r="D295" s="219" t="str">
        <f>IF(csv!E290="","",csv!AO290&amp;"–"&amp;csv!AP290&amp;"–"&amp;csv!AQ290)</f>
        <v/>
      </c>
      <c r="E295" s="220" t="str">
        <f>IF(csv!AU290&amp;csv!AW290&amp;csv!AY290&amp;csv!BA290&amp;csv!BC290="","",csv!AU290&amp;"–"&amp;csv!AW290&amp;"–"&amp;csv!AY290&amp;"–"&amp;csv!BA290&amp;"–"&amp;csv!BC290&amp;"–"&amp;csv!BE290&amp;"–"&amp;csv!BG290&amp;"–"&amp;csv!BI290&amp;"–"&amp;csv!BK290&amp;"–"&amp;csv!BM290&amp;"–"&amp;csv!BO290&amp;"–"&amp;csv!BQ290&amp;"–"&amp;csv!BS290&amp;"–"&amp;csv!BU290&amp;"–"&amp;csv!BW290&amp;"–"&amp;csv!BY290&amp;"–"&amp;csv!CA290&amp;"–"&amp;csv!CC290&amp;"–"&amp;csv!CE290&amp;"–"&amp;csv!CG290&amp;"–"&amp;csv!CI290&amp;"–"&amp;csv!CK290&amp;"–"&amp;csv!CM290&amp;"–"&amp;csv!CO290&amp;"–"&amp;csv!CQ290&amp;"–"&amp;csv!CS290&amp;"–"&amp;csv!CU290&amp;"–"&amp;csv!CW289&amp;"–"&amp;csv!CY289)</f>
        <v/>
      </c>
      <c r="F295" s="195" t="s">
        <v>0</v>
      </c>
      <c r="T295" s="195" t="s">
        <v>0</v>
      </c>
    </row>
    <row r="296" spans="1:20" x14ac:dyDescent="0.25">
      <c r="A296" s="195" t="s">
        <v>0</v>
      </c>
      <c r="B296" s="218" t="str">
        <f>IF(csv!E291="","",csv!S291)</f>
        <v/>
      </c>
      <c r="C296" s="219" t="str">
        <f>IF(csv!E291="","",csv!AN291)</f>
        <v/>
      </c>
      <c r="D296" s="219" t="str">
        <f>IF(csv!E291="","",csv!AO291&amp;"–"&amp;csv!AP291&amp;"–"&amp;csv!AQ291)</f>
        <v/>
      </c>
      <c r="E296" s="220" t="str">
        <f>IF(csv!AU291&amp;csv!AW291&amp;csv!AY291&amp;csv!BA291&amp;csv!BC291="","",csv!AU291&amp;"–"&amp;csv!AW291&amp;"–"&amp;csv!AY291&amp;"–"&amp;csv!BA291&amp;"–"&amp;csv!BC291&amp;"–"&amp;csv!BE291&amp;"–"&amp;csv!BG291&amp;"–"&amp;csv!BI291&amp;"–"&amp;csv!BK291&amp;"–"&amp;csv!BM291&amp;"–"&amp;csv!BO291&amp;"–"&amp;csv!BQ291&amp;"–"&amp;csv!BS291&amp;"–"&amp;csv!BU291&amp;"–"&amp;csv!BW291&amp;"–"&amp;csv!BY291&amp;"–"&amp;csv!CA291&amp;"–"&amp;csv!CC291&amp;"–"&amp;csv!CE291&amp;"–"&amp;csv!CG291&amp;"–"&amp;csv!CI291&amp;"–"&amp;csv!CK291&amp;"–"&amp;csv!CM291&amp;"–"&amp;csv!CO291&amp;"–"&amp;csv!CQ291&amp;"–"&amp;csv!CS291&amp;"–"&amp;csv!CU291&amp;"–"&amp;csv!CW290&amp;"–"&amp;csv!CY290)</f>
        <v/>
      </c>
      <c r="F296" s="195" t="s">
        <v>0</v>
      </c>
      <c r="T296" s="195" t="s">
        <v>0</v>
      </c>
    </row>
    <row r="297" spans="1:20" x14ac:dyDescent="0.25">
      <c r="A297" s="195" t="s">
        <v>0</v>
      </c>
      <c r="B297" s="218" t="str">
        <f>IF(csv!E292="","",csv!S292)</f>
        <v/>
      </c>
      <c r="C297" s="219" t="str">
        <f>IF(csv!E292="","",csv!AN292)</f>
        <v/>
      </c>
      <c r="D297" s="219" t="str">
        <f>IF(csv!E292="","",csv!AO292&amp;"–"&amp;csv!AP292&amp;"–"&amp;csv!AQ292)</f>
        <v/>
      </c>
      <c r="E297" s="220" t="str">
        <f>IF(csv!AU292&amp;csv!AW292&amp;csv!AY292&amp;csv!BA292&amp;csv!BC292="","",csv!AU292&amp;"–"&amp;csv!AW292&amp;"–"&amp;csv!AY292&amp;"–"&amp;csv!BA292&amp;"–"&amp;csv!BC292&amp;"–"&amp;csv!BE292&amp;"–"&amp;csv!BG292&amp;"–"&amp;csv!BI292&amp;"–"&amp;csv!BK292&amp;"–"&amp;csv!BM292&amp;"–"&amp;csv!BO292&amp;"–"&amp;csv!BQ292&amp;"–"&amp;csv!BS292&amp;"–"&amp;csv!BU292&amp;"–"&amp;csv!BW292&amp;"–"&amp;csv!BY292&amp;"–"&amp;csv!CA292&amp;"–"&amp;csv!CC292&amp;"–"&amp;csv!CE292&amp;"–"&amp;csv!CG292&amp;"–"&amp;csv!CI292&amp;"–"&amp;csv!CK292&amp;"–"&amp;csv!CM292&amp;"–"&amp;csv!CO292&amp;"–"&amp;csv!CQ292&amp;"–"&amp;csv!CS292&amp;"–"&amp;csv!CU292&amp;"–"&amp;csv!CW291&amp;"–"&amp;csv!CY291)</f>
        <v/>
      </c>
      <c r="F297" s="195" t="s">
        <v>0</v>
      </c>
      <c r="T297" s="195" t="s">
        <v>0</v>
      </c>
    </row>
    <row r="298" spans="1:20" x14ac:dyDescent="0.25">
      <c r="A298" s="195" t="s">
        <v>0</v>
      </c>
      <c r="B298" s="218" t="str">
        <f>IF(csv!E293="","",csv!S293)</f>
        <v/>
      </c>
      <c r="C298" s="219" t="str">
        <f>IF(csv!E293="","",csv!AN293)</f>
        <v/>
      </c>
      <c r="D298" s="219" t="str">
        <f>IF(csv!E293="","",csv!AO293&amp;"–"&amp;csv!AP293&amp;"–"&amp;csv!AQ293)</f>
        <v/>
      </c>
      <c r="E298" s="220" t="str">
        <f>IF(csv!AU293&amp;csv!AW293&amp;csv!AY293&amp;csv!BA293&amp;csv!BC293="","",csv!AU293&amp;"–"&amp;csv!AW293&amp;"–"&amp;csv!AY293&amp;"–"&amp;csv!BA293&amp;"–"&amp;csv!BC293&amp;"–"&amp;csv!BE293&amp;"–"&amp;csv!BG293&amp;"–"&amp;csv!BI293&amp;"–"&amp;csv!BK293&amp;"–"&amp;csv!BM293&amp;"–"&amp;csv!BO293&amp;"–"&amp;csv!BQ293&amp;"–"&amp;csv!BS293&amp;"–"&amp;csv!BU293&amp;"–"&amp;csv!BW293&amp;"–"&amp;csv!BY293&amp;"–"&amp;csv!CA293&amp;"–"&amp;csv!CC293&amp;"–"&amp;csv!CE293&amp;"–"&amp;csv!CG293&amp;"–"&amp;csv!CI293&amp;"–"&amp;csv!CK293&amp;"–"&amp;csv!CM293&amp;"–"&amp;csv!CO293&amp;"–"&amp;csv!CQ293&amp;"–"&amp;csv!CS293&amp;"–"&amp;csv!CU293&amp;"–"&amp;csv!CW292&amp;"–"&amp;csv!CY292)</f>
        <v/>
      </c>
      <c r="F298" s="195" t="s">
        <v>0</v>
      </c>
      <c r="T298" s="195" t="s">
        <v>0</v>
      </c>
    </row>
    <row r="299" spans="1:20" x14ac:dyDescent="0.25">
      <c r="A299" s="195" t="s">
        <v>0</v>
      </c>
      <c r="B299" s="218" t="str">
        <f>IF(csv!E294="","",csv!S294)</f>
        <v/>
      </c>
      <c r="C299" s="219" t="str">
        <f>IF(csv!E294="","",csv!AN294)</f>
        <v/>
      </c>
      <c r="D299" s="219" t="str">
        <f>IF(csv!E294="","",csv!AO294&amp;"–"&amp;csv!AP294&amp;"–"&amp;csv!AQ294)</f>
        <v/>
      </c>
      <c r="E299" s="220" t="str">
        <f>IF(csv!AU294&amp;csv!AW294&amp;csv!AY294&amp;csv!BA294&amp;csv!BC294="","",csv!AU294&amp;"–"&amp;csv!AW294&amp;"–"&amp;csv!AY294&amp;"–"&amp;csv!BA294&amp;"–"&amp;csv!BC294&amp;"–"&amp;csv!BE294&amp;"–"&amp;csv!BG294&amp;"–"&amp;csv!BI294&amp;"–"&amp;csv!BK294&amp;"–"&amp;csv!BM294&amp;"–"&amp;csv!BO294&amp;"–"&amp;csv!BQ294&amp;"–"&amp;csv!BS294&amp;"–"&amp;csv!BU294&amp;"–"&amp;csv!BW294&amp;"–"&amp;csv!BY294&amp;"–"&amp;csv!CA294&amp;"–"&amp;csv!CC294&amp;"–"&amp;csv!CE294&amp;"–"&amp;csv!CG294&amp;"–"&amp;csv!CI294&amp;"–"&amp;csv!CK294&amp;"–"&amp;csv!CM294&amp;"–"&amp;csv!CO294&amp;"–"&amp;csv!CQ294&amp;"–"&amp;csv!CS294&amp;"–"&amp;csv!CU294&amp;"–"&amp;csv!CW293&amp;"–"&amp;csv!CY293)</f>
        <v/>
      </c>
      <c r="F299" s="195" t="s">
        <v>0</v>
      </c>
      <c r="T299" s="195" t="s">
        <v>0</v>
      </c>
    </row>
    <row r="300" spans="1:20" x14ac:dyDescent="0.25">
      <c r="A300" s="195" t="s">
        <v>0</v>
      </c>
      <c r="B300" s="218" t="str">
        <f>IF(csv!E295="","",csv!S295)</f>
        <v/>
      </c>
      <c r="C300" s="219" t="str">
        <f>IF(csv!E295="","",csv!AN295)</f>
        <v/>
      </c>
      <c r="D300" s="219" t="str">
        <f>IF(csv!E295="","",csv!AO295&amp;"–"&amp;csv!AP295&amp;"–"&amp;csv!AQ295)</f>
        <v/>
      </c>
      <c r="E300" s="220" t="str">
        <f>IF(csv!AU295&amp;csv!AW295&amp;csv!AY295&amp;csv!BA295&amp;csv!BC295="","",csv!AU295&amp;"–"&amp;csv!AW295&amp;"–"&amp;csv!AY295&amp;"–"&amp;csv!BA295&amp;"–"&amp;csv!BC295&amp;"–"&amp;csv!BE295&amp;"–"&amp;csv!BG295&amp;"–"&amp;csv!BI295&amp;"–"&amp;csv!BK295&amp;"–"&amp;csv!BM295&amp;"–"&amp;csv!BO295&amp;"–"&amp;csv!BQ295&amp;"–"&amp;csv!BS295&amp;"–"&amp;csv!BU295&amp;"–"&amp;csv!BW295&amp;"–"&amp;csv!BY295&amp;"–"&amp;csv!CA295&amp;"–"&amp;csv!CC295&amp;"–"&amp;csv!CE295&amp;"–"&amp;csv!CG295&amp;"–"&amp;csv!CI295&amp;"–"&amp;csv!CK295&amp;"–"&amp;csv!CM295&amp;"–"&amp;csv!CO295&amp;"–"&amp;csv!CQ295&amp;"–"&amp;csv!CS295&amp;"–"&amp;csv!CU295&amp;"–"&amp;csv!CW294&amp;"–"&amp;csv!CY294)</f>
        <v/>
      </c>
      <c r="F300" s="195" t="s">
        <v>0</v>
      </c>
      <c r="T300" s="195" t="s">
        <v>0</v>
      </c>
    </row>
    <row r="301" spans="1:20" x14ac:dyDescent="0.25">
      <c r="A301" s="195" t="s">
        <v>0</v>
      </c>
      <c r="B301" s="218" t="str">
        <f>IF(csv!E296="","",csv!S296)</f>
        <v/>
      </c>
      <c r="C301" s="219" t="str">
        <f>IF(csv!E296="","",csv!AN296)</f>
        <v/>
      </c>
      <c r="D301" s="219" t="str">
        <f>IF(csv!E296="","",csv!AO296&amp;"–"&amp;csv!AP296&amp;"–"&amp;csv!AQ296)</f>
        <v/>
      </c>
      <c r="E301" s="220" t="str">
        <f>IF(csv!AU296&amp;csv!AW296&amp;csv!AY296&amp;csv!BA296&amp;csv!BC296="","",csv!AU296&amp;"–"&amp;csv!AW296&amp;"–"&amp;csv!AY296&amp;"–"&amp;csv!BA296&amp;"–"&amp;csv!BC296&amp;"–"&amp;csv!BE296&amp;"–"&amp;csv!BG296&amp;"–"&amp;csv!BI296&amp;"–"&amp;csv!BK296&amp;"–"&amp;csv!BM296&amp;"–"&amp;csv!BO296&amp;"–"&amp;csv!BQ296&amp;"–"&amp;csv!BS296&amp;"–"&amp;csv!BU296&amp;"–"&amp;csv!BW296&amp;"–"&amp;csv!BY296&amp;"–"&amp;csv!CA296&amp;"–"&amp;csv!CC296&amp;"–"&amp;csv!CE296&amp;"–"&amp;csv!CG296&amp;"–"&amp;csv!CI296&amp;"–"&amp;csv!CK296&amp;"–"&amp;csv!CM296&amp;"–"&amp;csv!CO296&amp;"–"&amp;csv!CQ296&amp;"–"&amp;csv!CS296&amp;"–"&amp;csv!CU296&amp;"–"&amp;csv!CW295&amp;"–"&amp;csv!CY295)</f>
        <v/>
      </c>
      <c r="F301" s="195" t="s">
        <v>0</v>
      </c>
      <c r="T301" s="195" t="s">
        <v>0</v>
      </c>
    </row>
    <row r="302" spans="1:20" x14ac:dyDescent="0.25">
      <c r="A302" s="195" t="s">
        <v>0</v>
      </c>
      <c r="B302" s="218" t="str">
        <f>IF(csv!E297="","",csv!S297)</f>
        <v/>
      </c>
      <c r="C302" s="219" t="str">
        <f>IF(csv!E297="","",csv!AN297)</f>
        <v/>
      </c>
      <c r="D302" s="219" t="str">
        <f>IF(csv!E297="","",csv!AO297&amp;"–"&amp;csv!AP297&amp;"–"&amp;csv!AQ297)</f>
        <v/>
      </c>
      <c r="E302" s="220" t="str">
        <f>IF(csv!AU297&amp;csv!AW297&amp;csv!AY297&amp;csv!BA297&amp;csv!BC297="","",csv!AU297&amp;"–"&amp;csv!AW297&amp;"–"&amp;csv!AY297&amp;"–"&amp;csv!BA297&amp;"–"&amp;csv!BC297&amp;"–"&amp;csv!BE297&amp;"–"&amp;csv!BG297&amp;"–"&amp;csv!BI297&amp;"–"&amp;csv!BK297&amp;"–"&amp;csv!BM297&amp;"–"&amp;csv!BO297&amp;"–"&amp;csv!BQ297&amp;"–"&amp;csv!BS297&amp;"–"&amp;csv!BU297&amp;"–"&amp;csv!BW297&amp;"–"&amp;csv!BY297&amp;"–"&amp;csv!CA297&amp;"–"&amp;csv!CC297&amp;"–"&amp;csv!CE297&amp;"–"&amp;csv!CG297&amp;"–"&amp;csv!CI297&amp;"–"&amp;csv!CK297&amp;"–"&amp;csv!CM297&amp;"–"&amp;csv!CO297&amp;"–"&amp;csv!CQ297&amp;"–"&amp;csv!CS297&amp;"–"&amp;csv!CU297&amp;"–"&amp;csv!CW296&amp;"–"&amp;csv!CY296)</f>
        <v/>
      </c>
      <c r="F302" s="195" t="s">
        <v>0</v>
      </c>
      <c r="T302" s="195" t="s">
        <v>0</v>
      </c>
    </row>
    <row r="303" spans="1:20" x14ac:dyDescent="0.25">
      <c r="A303" s="195" t="s">
        <v>0</v>
      </c>
      <c r="B303" s="218" t="str">
        <f>IF(csv!E298="","",csv!S298)</f>
        <v/>
      </c>
      <c r="C303" s="219" t="str">
        <f>IF(csv!E298="","",csv!AN298)</f>
        <v/>
      </c>
      <c r="D303" s="219" t="str">
        <f>IF(csv!E298="","",csv!AO298&amp;"–"&amp;csv!AP298&amp;"–"&amp;csv!AQ298)</f>
        <v/>
      </c>
      <c r="E303" s="220" t="str">
        <f>IF(csv!AU298&amp;csv!AW298&amp;csv!AY298&amp;csv!BA298&amp;csv!BC298="","",csv!AU298&amp;"–"&amp;csv!AW298&amp;"–"&amp;csv!AY298&amp;"–"&amp;csv!BA298&amp;"–"&amp;csv!BC298&amp;"–"&amp;csv!BE298&amp;"–"&amp;csv!BG298&amp;"–"&amp;csv!BI298&amp;"–"&amp;csv!BK298&amp;"–"&amp;csv!BM298&amp;"–"&amp;csv!BO298&amp;"–"&amp;csv!BQ298&amp;"–"&amp;csv!BS298&amp;"–"&amp;csv!BU298&amp;"–"&amp;csv!BW298&amp;"–"&amp;csv!BY298&amp;"–"&amp;csv!CA298&amp;"–"&amp;csv!CC298&amp;"–"&amp;csv!CE298&amp;"–"&amp;csv!CG298&amp;"–"&amp;csv!CI298&amp;"–"&amp;csv!CK298&amp;"–"&amp;csv!CM298&amp;"–"&amp;csv!CO298&amp;"–"&amp;csv!CQ298&amp;"–"&amp;csv!CS298&amp;"–"&amp;csv!CU298&amp;"–"&amp;csv!CW297&amp;"–"&amp;csv!CY297)</f>
        <v/>
      </c>
      <c r="F303" s="195" t="s">
        <v>0</v>
      </c>
      <c r="T303" s="195" t="s">
        <v>0</v>
      </c>
    </row>
    <row r="304" spans="1:20" x14ac:dyDescent="0.25">
      <c r="A304" s="195" t="s">
        <v>0</v>
      </c>
      <c r="B304" s="218" t="str">
        <f>IF(csv!E299="","",csv!S299)</f>
        <v/>
      </c>
      <c r="C304" s="219" t="str">
        <f>IF(csv!E299="","",csv!AN299)</f>
        <v/>
      </c>
      <c r="D304" s="219" t="str">
        <f>IF(csv!E299="","",csv!AO299&amp;"–"&amp;csv!AP299&amp;"–"&amp;csv!AQ299)</f>
        <v/>
      </c>
      <c r="E304" s="220" t="str">
        <f>IF(csv!AU299&amp;csv!AW299&amp;csv!AY299&amp;csv!BA299&amp;csv!BC299="","",csv!AU299&amp;"–"&amp;csv!AW299&amp;"–"&amp;csv!AY299&amp;"–"&amp;csv!BA299&amp;"–"&amp;csv!BC299&amp;"–"&amp;csv!BE299&amp;"–"&amp;csv!BG299&amp;"–"&amp;csv!BI299&amp;"–"&amp;csv!BK299&amp;"–"&amp;csv!BM299&amp;"–"&amp;csv!BO299&amp;"–"&amp;csv!BQ299&amp;"–"&amp;csv!BS299&amp;"–"&amp;csv!BU299&amp;"–"&amp;csv!BW299&amp;"–"&amp;csv!BY299&amp;"–"&amp;csv!CA299&amp;"–"&amp;csv!CC299&amp;"–"&amp;csv!CE299&amp;"–"&amp;csv!CG299&amp;"–"&amp;csv!CI299&amp;"–"&amp;csv!CK299&amp;"–"&amp;csv!CM299&amp;"–"&amp;csv!CO299&amp;"–"&amp;csv!CQ299&amp;"–"&amp;csv!CS299&amp;"–"&amp;csv!CU299&amp;"–"&amp;csv!CW298&amp;"–"&amp;csv!CY298)</f>
        <v/>
      </c>
      <c r="F304" s="195" t="s">
        <v>0</v>
      </c>
      <c r="T304" s="195" t="s">
        <v>0</v>
      </c>
    </row>
    <row r="305" spans="1:20" x14ac:dyDescent="0.25">
      <c r="A305" s="195" t="s">
        <v>0</v>
      </c>
      <c r="B305" s="218" t="str">
        <f>IF(csv!E300="","",csv!S300)</f>
        <v/>
      </c>
      <c r="C305" s="219" t="str">
        <f>IF(csv!E300="","",csv!AN300)</f>
        <v/>
      </c>
      <c r="D305" s="219" t="str">
        <f>IF(csv!E300="","",csv!AO300&amp;"–"&amp;csv!AP300&amp;"–"&amp;csv!AQ300)</f>
        <v/>
      </c>
      <c r="E305" s="220" t="str">
        <f>IF(csv!AU300&amp;csv!AW300&amp;csv!AY300&amp;csv!BA300&amp;csv!BC300="","",csv!AU300&amp;"–"&amp;csv!AW300&amp;"–"&amp;csv!AY300&amp;"–"&amp;csv!BA300&amp;"–"&amp;csv!BC300&amp;"–"&amp;csv!BE300&amp;"–"&amp;csv!BG300&amp;"–"&amp;csv!BI300&amp;"–"&amp;csv!BK300&amp;"–"&amp;csv!BM300&amp;"–"&amp;csv!BO300&amp;"–"&amp;csv!BQ300&amp;"–"&amp;csv!BS300&amp;"–"&amp;csv!BU300&amp;"–"&amp;csv!BW300&amp;"–"&amp;csv!BY300&amp;"–"&amp;csv!CA300&amp;"–"&amp;csv!CC300&amp;"–"&amp;csv!CE300&amp;"–"&amp;csv!CG300&amp;"–"&amp;csv!CI300&amp;"–"&amp;csv!CK300&amp;"–"&amp;csv!CM300&amp;"–"&amp;csv!CO300&amp;"–"&amp;csv!CQ300&amp;"–"&amp;csv!CS300&amp;"–"&amp;csv!CU300&amp;"–"&amp;csv!CW299&amp;"–"&amp;csv!CY299)</f>
        <v/>
      </c>
      <c r="F305" s="195" t="s">
        <v>0</v>
      </c>
      <c r="T305" s="195" t="s">
        <v>0</v>
      </c>
    </row>
    <row r="306" spans="1:20" x14ac:dyDescent="0.25">
      <c r="A306" s="195" t="s">
        <v>0</v>
      </c>
      <c r="B306" s="218" t="str">
        <f>IF(csv!E301="","",csv!S301)</f>
        <v/>
      </c>
      <c r="C306" s="219" t="str">
        <f>IF(csv!E301="","",csv!AN301)</f>
        <v/>
      </c>
      <c r="D306" s="219" t="str">
        <f>IF(csv!E301="","",csv!AO301&amp;"–"&amp;csv!AP301&amp;"–"&amp;csv!AQ301)</f>
        <v/>
      </c>
      <c r="E306" s="220" t="str">
        <f>IF(csv!AU301&amp;csv!AW301&amp;csv!AY301&amp;csv!BA301&amp;csv!BC301="","",csv!AU301&amp;"–"&amp;csv!AW301&amp;"–"&amp;csv!AY301&amp;"–"&amp;csv!BA301&amp;"–"&amp;csv!BC301&amp;"–"&amp;csv!BE301&amp;"–"&amp;csv!BG301&amp;"–"&amp;csv!BI301&amp;"–"&amp;csv!BK301&amp;"–"&amp;csv!BM301&amp;"–"&amp;csv!BO301&amp;"–"&amp;csv!BQ301&amp;"–"&amp;csv!BS301&amp;"–"&amp;csv!BU301&amp;"–"&amp;csv!BW301&amp;"–"&amp;csv!BY301&amp;"–"&amp;csv!CA301&amp;"–"&amp;csv!CC301&amp;"–"&amp;csv!CE301&amp;"–"&amp;csv!CG301&amp;"–"&amp;csv!CI301&amp;"–"&amp;csv!CK301&amp;"–"&amp;csv!CM301&amp;"–"&amp;csv!CO301&amp;"–"&amp;csv!CQ301&amp;"–"&amp;csv!CS301&amp;"–"&amp;csv!CU301&amp;"–"&amp;csv!CW300&amp;"–"&amp;csv!CY300)</f>
        <v/>
      </c>
      <c r="F306" s="195" t="s">
        <v>0</v>
      </c>
      <c r="T306" s="195" t="s">
        <v>0</v>
      </c>
    </row>
    <row r="307" spans="1:20" x14ac:dyDescent="0.25">
      <c r="A307" s="195" t="s">
        <v>0</v>
      </c>
      <c r="B307" s="218" t="str">
        <f>IF(csv!E302="","",csv!S302)</f>
        <v/>
      </c>
      <c r="C307" s="219" t="str">
        <f>IF(csv!E302="","",csv!AN302)</f>
        <v/>
      </c>
      <c r="D307" s="219" t="str">
        <f>IF(csv!E302="","",csv!AO302&amp;"–"&amp;csv!AP302&amp;"–"&amp;csv!AQ302)</f>
        <v/>
      </c>
      <c r="E307" s="220" t="str">
        <f>IF(csv!AU302&amp;csv!AW302&amp;csv!AY302&amp;csv!BA302&amp;csv!BC302="","",csv!AU302&amp;"–"&amp;csv!AW302&amp;"–"&amp;csv!AY302&amp;"–"&amp;csv!BA302&amp;"–"&amp;csv!BC302&amp;"–"&amp;csv!BE302&amp;"–"&amp;csv!BG302&amp;"–"&amp;csv!BI302&amp;"–"&amp;csv!BK302&amp;"–"&amp;csv!BM302&amp;"–"&amp;csv!BO302&amp;"–"&amp;csv!BQ302&amp;"–"&amp;csv!BS302&amp;"–"&amp;csv!BU302&amp;"–"&amp;csv!BW302&amp;"–"&amp;csv!BY302&amp;"–"&amp;csv!CA302&amp;"–"&amp;csv!CC302&amp;"–"&amp;csv!CE302&amp;"–"&amp;csv!CG302&amp;"–"&amp;csv!CI302&amp;"–"&amp;csv!CK302&amp;"–"&amp;csv!CM302&amp;"–"&amp;csv!CO302&amp;"–"&amp;csv!CQ302&amp;"–"&amp;csv!CS302&amp;"–"&amp;csv!CU302&amp;"–"&amp;csv!CW301&amp;"–"&amp;csv!CY301)</f>
        <v/>
      </c>
      <c r="F307" s="195" t="s">
        <v>0</v>
      </c>
      <c r="T307" s="195" t="s">
        <v>0</v>
      </c>
    </row>
    <row r="308" spans="1:20" x14ac:dyDescent="0.25">
      <c r="A308" s="195" t="s">
        <v>0</v>
      </c>
      <c r="B308" s="218" t="str">
        <f>IF(csv!E303="","",csv!S303)</f>
        <v/>
      </c>
      <c r="C308" s="219" t="str">
        <f>IF(csv!E303="","",csv!AN303)</f>
        <v/>
      </c>
      <c r="D308" s="219" t="str">
        <f>IF(csv!E303="","",csv!AO303&amp;"–"&amp;csv!AP303&amp;"–"&amp;csv!AQ303)</f>
        <v/>
      </c>
      <c r="E308" s="220" t="str">
        <f>IF(csv!AU303&amp;csv!AW303&amp;csv!AY303&amp;csv!BA303&amp;csv!BC303="","",csv!AU303&amp;"–"&amp;csv!AW303&amp;"–"&amp;csv!AY303&amp;"–"&amp;csv!BA303&amp;"–"&amp;csv!BC303&amp;"–"&amp;csv!BE303&amp;"–"&amp;csv!BG303&amp;"–"&amp;csv!BI303&amp;"–"&amp;csv!BK303&amp;"–"&amp;csv!BM303&amp;"–"&amp;csv!BO303&amp;"–"&amp;csv!BQ303&amp;"–"&amp;csv!BS303&amp;"–"&amp;csv!BU303&amp;"–"&amp;csv!BW303&amp;"–"&amp;csv!BY303&amp;"–"&amp;csv!CA303&amp;"–"&amp;csv!CC303&amp;"–"&amp;csv!CE303&amp;"–"&amp;csv!CG303&amp;"–"&amp;csv!CI303&amp;"–"&amp;csv!CK303&amp;"–"&amp;csv!CM303&amp;"–"&amp;csv!CO303&amp;"–"&amp;csv!CQ303&amp;"–"&amp;csv!CS303&amp;"–"&amp;csv!CU303&amp;"–"&amp;csv!CW302&amp;"–"&amp;csv!CY302)</f>
        <v/>
      </c>
      <c r="F308" s="195" t="s">
        <v>0</v>
      </c>
      <c r="T308" s="195" t="s">
        <v>0</v>
      </c>
    </row>
    <row r="309" spans="1:20" x14ac:dyDescent="0.25">
      <c r="A309" s="195" t="s">
        <v>0</v>
      </c>
      <c r="B309" s="218" t="str">
        <f>IF(csv!E304="","",csv!S304)</f>
        <v/>
      </c>
      <c r="C309" s="219" t="str">
        <f>IF(csv!E304="","",csv!AN304)</f>
        <v/>
      </c>
      <c r="D309" s="219" t="str">
        <f>IF(csv!E304="","",csv!AO304&amp;"–"&amp;csv!AP304&amp;"–"&amp;csv!AQ304)</f>
        <v/>
      </c>
      <c r="E309" s="220" t="str">
        <f>IF(csv!AU304&amp;csv!AW304&amp;csv!AY304&amp;csv!BA304&amp;csv!BC304="","",csv!AU304&amp;"–"&amp;csv!AW304&amp;"–"&amp;csv!AY304&amp;"–"&amp;csv!BA304&amp;"–"&amp;csv!BC304&amp;"–"&amp;csv!BE304&amp;"–"&amp;csv!BG304&amp;"–"&amp;csv!BI304&amp;"–"&amp;csv!BK304&amp;"–"&amp;csv!BM304&amp;"–"&amp;csv!BO304&amp;"–"&amp;csv!BQ304&amp;"–"&amp;csv!BS304&amp;"–"&amp;csv!BU304&amp;"–"&amp;csv!BW304&amp;"–"&amp;csv!BY304&amp;"–"&amp;csv!CA304&amp;"–"&amp;csv!CC304&amp;"–"&amp;csv!CE304&amp;"–"&amp;csv!CG304&amp;"–"&amp;csv!CI304&amp;"–"&amp;csv!CK304&amp;"–"&amp;csv!CM304&amp;"–"&amp;csv!CO304&amp;"–"&amp;csv!CQ304&amp;"–"&amp;csv!CS304&amp;"–"&amp;csv!CU304&amp;"–"&amp;csv!CW303&amp;"–"&amp;csv!CY303)</f>
        <v/>
      </c>
      <c r="F309" s="195" t="s">
        <v>0</v>
      </c>
      <c r="T309" s="195" t="s">
        <v>0</v>
      </c>
    </row>
    <row r="310" spans="1:20" x14ac:dyDescent="0.25">
      <c r="A310" s="195" t="s">
        <v>0</v>
      </c>
      <c r="B310" s="218" t="str">
        <f>IF(csv!E305="","",csv!S305)</f>
        <v/>
      </c>
      <c r="C310" s="219" t="str">
        <f>IF(csv!E305="","",csv!AN305)</f>
        <v/>
      </c>
      <c r="D310" s="219" t="str">
        <f>IF(csv!E305="","",csv!AO305&amp;"–"&amp;csv!AP305&amp;"–"&amp;csv!AQ305)</f>
        <v/>
      </c>
      <c r="E310" s="220" t="str">
        <f>IF(csv!AU305&amp;csv!AW305&amp;csv!AY305&amp;csv!BA305&amp;csv!BC305="","",csv!AU305&amp;"–"&amp;csv!AW305&amp;"–"&amp;csv!AY305&amp;"–"&amp;csv!BA305&amp;"–"&amp;csv!BC305&amp;"–"&amp;csv!BE305&amp;"–"&amp;csv!BG305&amp;"–"&amp;csv!BI305&amp;"–"&amp;csv!BK305&amp;"–"&amp;csv!BM305&amp;"–"&amp;csv!BO305&amp;"–"&amp;csv!BQ305&amp;"–"&amp;csv!BS305&amp;"–"&amp;csv!BU305&amp;"–"&amp;csv!BW305&amp;"–"&amp;csv!BY305&amp;"–"&amp;csv!CA305&amp;"–"&amp;csv!CC305&amp;"–"&amp;csv!CE305&amp;"–"&amp;csv!CG305&amp;"–"&amp;csv!CI305&amp;"–"&amp;csv!CK305&amp;"–"&amp;csv!CM305&amp;"–"&amp;csv!CO305&amp;"–"&amp;csv!CQ305&amp;"–"&amp;csv!CS305&amp;"–"&amp;csv!CU305&amp;"–"&amp;csv!CW304&amp;"–"&amp;csv!CY304)</f>
        <v/>
      </c>
      <c r="F310" s="195" t="s">
        <v>0</v>
      </c>
      <c r="T310" s="195" t="s">
        <v>0</v>
      </c>
    </row>
    <row r="311" spans="1:20" x14ac:dyDescent="0.25">
      <c r="A311" s="195" t="s">
        <v>0</v>
      </c>
      <c r="B311" s="218" t="str">
        <f>IF(csv!E306="","",csv!S306)</f>
        <v/>
      </c>
      <c r="C311" s="219" t="str">
        <f>IF(csv!E306="","",csv!AN306)</f>
        <v/>
      </c>
      <c r="D311" s="219" t="str">
        <f>IF(csv!E306="","",csv!AO306&amp;"–"&amp;csv!AP306&amp;"–"&amp;csv!AQ306)</f>
        <v/>
      </c>
      <c r="E311" s="220" t="str">
        <f>IF(csv!AU306&amp;csv!AW306&amp;csv!AY306&amp;csv!BA306&amp;csv!BC306="","",csv!AU306&amp;"–"&amp;csv!AW306&amp;"–"&amp;csv!AY306&amp;"–"&amp;csv!BA306&amp;"–"&amp;csv!BC306&amp;"–"&amp;csv!BE306&amp;"–"&amp;csv!BG306&amp;"–"&amp;csv!BI306&amp;"–"&amp;csv!BK306&amp;"–"&amp;csv!BM306&amp;"–"&amp;csv!BO306&amp;"–"&amp;csv!BQ306&amp;"–"&amp;csv!BS306&amp;"–"&amp;csv!BU306&amp;"–"&amp;csv!BW306&amp;"–"&amp;csv!BY306&amp;"–"&amp;csv!CA306&amp;"–"&amp;csv!CC306&amp;"–"&amp;csv!CE306&amp;"–"&amp;csv!CG306&amp;"–"&amp;csv!CI306&amp;"–"&amp;csv!CK306&amp;"–"&amp;csv!CM306&amp;"–"&amp;csv!CO306&amp;"–"&amp;csv!CQ306&amp;"–"&amp;csv!CS306&amp;"–"&amp;csv!CU306&amp;"–"&amp;csv!CW305&amp;"–"&amp;csv!CY305)</f>
        <v/>
      </c>
      <c r="F311" s="195" t="s">
        <v>0</v>
      </c>
      <c r="T311" s="195" t="s">
        <v>0</v>
      </c>
    </row>
    <row r="312" spans="1:20" x14ac:dyDescent="0.25">
      <c r="A312" s="195" t="s">
        <v>0</v>
      </c>
      <c r="B312" s="218" t="str">
        <f>IF(csv!E307="","",csv!S307)</f>
        <v/>
      </c>
      <c r="C312" s="219" t="str">
        <f>IF(csv!E307="","",csv!AN307)</f>
        <v/>
      </c>
      <c r="D312" s="219" t="str">
        <f>IF(csv!E307="","",csv!AO307&amp;"–"&amp;csv!AP307&amp;"–"&amp;csv!AQ307)</f>
        <v/>
      </c>
      <c r="E312" s="220" t="str">
        <f>IF(csv!AU307&amp;csv!AW307&amp;csv!AY307&amp;csv!BA307&amp;csv!BC307="","",csv!AU307&amp;"–"&amp;csv!AW307&amp;"–"&amp;csv!AY307&amp;"–"&amp;csv!BA307&amp;"–"&amp;csv!BC307&amp;"–"&amp;csv!BE307&amp;"–"&amp;csv!BG307&amp;"–"&amp;csv!BI307&amp;"–"&amp;csv!BK307&amp;"–"&amp;csv!BM307&amp;"–"&amp;csv!BO307&amp;"–"&amp;csv!BQ307&amp;"–"&amp;csv!BS307&amp;"–"&amp;csv!BU307&amp;"–"&amp;csv!BW307&amp;"–"&amp;csv!BY307&amp;"–"&amp;csv!CA307&amp;"–"&amp;csv!CC307&amp;"–"&amp;csv!CE307&amp;"–"&amp;csv!CG307&amp;"–"&amp;csv!CI307&amp;"–"&amp;csv!CK307&amp;"–"&amp;csv!CM307&amp;"–"&amp;csv!CO307&amp;"–"&amp;csv!CQ307&amp;"–"&amp;csv!CS307&amp;"–"&amp;csv!CU307&amp;"–"&amp;csv!CW306&amp;"–"&amp;csv!CY306)</f>
        <v/>
      </c>
      <c r="F312" s="195" t="s">
        <v>0</v>
      </c>
      <c r="T312" s="195" t="s">
        <v>0</v>
      </c>
    </row>
    <row r="313" spans="1:20" x14ac:dyDescent="0.25">
      <c r="A313" s="195" t="s">
        <v>0</v>
      </c>
      <c r="B313" s="218" t="str">
        <f>IF(csv!E308="","",csv!S308)</f>
        <v/>
      </c>
      <c r="C313" s="219" t="str">
        <f>IF(csv!E308="","",csv!AN308)</f>
        <v/>
      </c>
      <c r="D313" s="219" t="str">
        <f>IF(csv!E308="","",csv!AO308&amp;"–"&amp;csv!AP308&amp;"–"&amp;csv!AQ308)</f>
        <v/>
      </c>
      <c r="E313" s="220" t="str">
        <f>IF(csv!AU308&amp;csv!AW308&amp;csv!AY308&amp;csv!BA308&amp;csv!BC308="","",csv!AU308&amp;"–"&amp;csv!AW308&amp;"–"&amp;csv!AY308&amp;"–"&amp;csv!BA308&amp;"–"&amp;csv!BC308&amp;"–"&amp;csv!BE308&amp;"–"&amp;csv!BG308&amp;"–"&amp;csv!BI308&amp;"–"&amp;csv!BK308&amp;"–"&amp;csv!BM308&amp;"–"&amp;csv!BO308&amp;"–"&amp;csv!BQ308&amp;"–"&amp;csv!BS308&amp;"–"&amp;csv!BU308&amp;"–"&amp;csv!BW308&amp;"–"&amp;csv!BY308&amp;"–"&amp;csv!CA308&amp;"–"&amp;csv!CC308&amp;"–"&amp;csv!CE308&amp;"–"&amp;csv!CG308&amp;"–"&amp;csv!CI308&amp;"–"&amp;csv!CK308&amp;"–"&amp;csv!CM308&amp;"–"&amp;csv!CO308&amp;"–"&amp;csv!CQ308&amp;"–"&amp;csv!CS308&amp;"–"&amp;csv!CU308&amp;"–"&amp;csv!CW307&amp;"–"&amp;csv!CY307)</f>
        <v/>
      </c>
      <c r="F313" s="195" t="s">
        <v>0</v>
      </c>
      <c r="T313" s="195" t="s">
        <v>0</v>
      </c>
    </row>
    <row r="314" spans="1:20" x14ac:dyDescent="0.25">
      <c r="A314" s="195" t="s">
        <v>0</v>
      </c>
      <c r="B314" s="218" t="str">
        <f>IF(csv!E309="","",csv!S309)</f>
        <v/>
      </c>
      <c r="C314" s="219" t="str">
        <f>IF(csv!E309="","",csv!AN309)</f>
        <v/>
      </c>
      <c r="D314" s="219" t="str">
        <f>IF(csv!E309="","",csv!AO309&amp;"–"&amp;csv!AP309&amp;"–"&amp;csv!AQ309)</f>
        <v/>
      </c>
      <c r="E314" s="220" t="str">
        <f>IF(csv!AU309&amp;csv!AW309&amp;csv!AY309&amp;csv!BA309&amp;csv!BC309="","",csv!AU309&amp;"–"&amp;csv!AW309&amp;"–"&amp;csv!AY309&amp;"–"&amp;csv!BA309&amp;"–"&amp;csv!BC309&amp;"–"&amp;csv!BE309&amp;"–"&amp;csv!BG309&amp;"–"&amp;csv!BI309&amp;"–"&amp;csv!BK309&amp;"–"&amp;csv!BM309&amp;"–"&amp;csv!BO309&amp;"–"&amp;csv!BQ309&amp;"–"&amp;csv!BS309&amp;"–"&amp;csv!BU309&amp;"–"&amp;csv!BW309&amp;"–"&amp;csv!BY309&amp;"–"&amp;csv!CA309&amp;"–"&amp;csv!CC309&amp;"–"&amp;csv!CE309&amp;"–"&amp;csv!CG309&amp;"–"&amp;csv!CI309&amp;"–"&amp;csv!CK309&amp;"–"&amp;csv!CM309&amp;"–"&amp;csv!CO309&amp;"–"&amp;csv!CQ309&amp;"–"&amp;csv!CS309&amp;"–"&amp;csv!CU309&amp;"–"&amp;csv!CW308&amp;"–"&amp;csv!CY308)</f>
        <v/>
      </c>
      <c r="F314" s="195" t="s">
        <v>0</v>
      </c>
      <c r="T314" s="195" t="s">
        <v>0</v>
      </c>
    </row>
    <row r="315" spans="1:20" x14ac:dyDescent="0.25">
      <c r="A315" s="195" t="s">
        <v>0</v>
      </c>
      <c r="B315" s="218" t="str">
        <f>IF(csv!E310="","",csv!S310)</f>
        <v/>
      </c>
      <c r="C315" s="219" t="str">
        <f>IF(csv!E310="","",csv!AN310)</f>
        <v/>
      </c>
      <c r="D315" s="219" t="str">
        <f>IF(csv!E310="","",csv!AO310&amp;"–"&amp;csv!AP310&amp;"–"&amp;csv!AQ310)</f>
        <v/>
      </c>
      <c r="E315" s="220" t="str">
        <f>IF(csv!AU310&amp;csv!AW310&amp;csv!AY310&amp;csv!BA310&amp;csv!BC310="","",csv!AU310&amp;"–"&amp;csv!AW310&amp;"–"&amp;csv!AY310&amp;"–"&amp;csv!BA310&amp;"–"&amp;csv!BC310&amp;"–"&amp;csv!BE310&amp;"–"&amp;csv!BG310&amp;"–"&amp;csv!BI310&amp;"–"&amp;csv!BK310&amp;"–"&amp;csv!BM310&amp;"–"&amp;csv!BO310&amp;"–"&amp;csv!BQ310&amp;"–"&amp;csv!BS310&amp;"–"&amp;csv!BU310&amp;"–"&amp;csv!BW310&amp;"–"&amp;csv!BY310&amp;"–"&amp;csv!CA310&amp;"–"&amp;csv!CC310&amp;"–"&amp;csv!CE310&amp;"–"&amp;csv!CG310&amp;"–"&amp;csv!CI310&amp;"–"&amp;csv!CK310&amp;"–"&amp;csv!CM310&amp;"–"&amp;csv!CO310&amp;"–"&amp;csv!CQ310&amp;"–"&amp;csv!CS310&amp;"–"&amp;csv!CU310&amp;"–"&amp;csv!CW309&amp;"–"&amp;csv!CY309)</f>
        <v/>
      </c>
      <c r="F315" s="195" t="s">
        <v>0</v>
      </c>
      <c r="T315" s="195" t="s">
        <v>0</v>
      </c>
    </row>
    <row r="316" spans="1:20" x14ac:dyDescent="0.25">
      <c r="A316" s="195" t="s">
        <v>0</v>
      </c>
      <c r="B316" s="218" t="str">
        <f>IF(csv!E311="","",csv!S311)</f>
        <v/>
      </c>
      <c r="C316" s="219" t="str">
        <f>IF(csv!E311="","",csv!AN311)</f>
        <v/>
      </c>
      <c r="D316" s="219" t="str">
        <f>IF(csv!E311="","",csv!AO311&amp;"–"&amp;csv!AP311&amp;"–"&amp;csv!AQ311)</f>
        <v/>
      </c>
      <c r="E316" s="220" t="str">
        <f>IF(csv!AU311&amp;csv!AW311&amp;csv!AY311&amp;csv!BA311&amp;csv!BC311="","",csv!AU311&amp;"–"&amp;csv!AW311&amp;"–"&amp;csv!AY311&amp;"–"&amp;csv!BA311&amp;"–"&amp;csv!BC311&amp;"–"&amp;csv!BE311&amp;"–"&amp;csv!BG311&amp;"–"&amp;csv!BI311&amp;"–"&amp;csv!BK311&amp;"–"&amp;csv!BM311&amp;"–"&amp;csv!BO311&amp;"–"&amp;csv!BQ311&amp;"–"&amp;csv!BS311&amp;"–"&amp;csv!BU311&amp;"–"&amp;csv!BW311&amp;"–"&amp;csv!BY311&amp;"–"&amp;csv!CA311&amp;"–"&amp;csv!CC311&amp;"–"&amp;csv!CE311&amp;"–"&amp;csv!CG311&amp;"–"&amp;csv!CI311&amp;"–"&amp;csv!CK311&amp;"–"&amp;csv!CM311&amp;"–"&amp;csv!CO311&amp;"–"&amp;csv!CQ311&amp;"–"&amp;csv!CS311&amp;"–"&amp;csv!CU311&amp;"–"&amp;csv!CW310&amp;"–"&amp;csv!CY310)</f>
        <v/>
      </c>
      <c r="F316" s="195" t="s">
        <v>0</v>
      </c>
      <c r="T316" s="195" t="s">
        <v>0</v>
      </c>
    </row>
    <row r="317" spans="1:20" x14ac:dyDescent="0.25">
      <c r="A317" s="195" t="s">
        <v>0</v>
      </c>
      <c r="B317" s="218" t="str">
        <f>IF(csv!E312="","",csv!S312)</f>
        <v/>
      </c>
      <c r="C317" s="219" t="str">
        <f>IF(csv!E312="","",csv!AN312)</f>
        <v/>
      </c>
      <c r="D317" s="219" t="str">
        <f>IF(csv!E312="","",csv!AO312&amp;"–"&amp;csv!AP312&amp;"–"&amp;csv!AQ312)</f>
        <v/>
      </c>
      <c r="E317" s="220" t="str">
        <f>IF(csv!AU312&amp;csv!AW312&amp;csv!AY312&amp;csv!BA312&amp;csv!BC312="","",csv!AU312&amp;"–"&amp;csv!AW312&amp;"–"&amp;csv!AY312&amp;"–"&amp;csv!BA312&amp;"–"&amp;csv!BC312&amp;"–"&amp;csv!BE312&amp;"–"&amp;csv!BG312&amp;"–"&amp;csv!BI312&amp;"–"&amp;csv!BK312&amp;"–"&amp;csv!BM312&amp;"–"&amp;csv!BO312&amp;"–"&amp;csv!BQ312&amp;"–"&amp;csv!BS312&amp;"–"&amp;csv!BU312&amp;"–"&amp;csv!BW312&amp;"–"&amp;csv!BY312&amp;"–"&amp;csv!CA312&amp;"–"&amp;csv!CC312&amp;"–"&amp;csv!CE312&amp;"–"&amp;csv!CG312&amp;"–"&amp;csv!CI312&amp;"–"&amp;csv!CK312&amp;"–"&amp;csv!CM312&amp;"–"&amp;csv!CO312&amp;"–"&amp;csv!CQ312&amp;"–"&amp;csv!CS312&amp;"–"&amp;csv!CU312&amp;"–"&amp;csv!CW311&amp;"–"&amp;csv!CY311)</f>
        <v/>
      </c>
      <c r="F317" s="195" t="s">
        <v>0</v>
      </c>
      <c r="T317" s="195" t="s">
        <v>0</v>
      </c>
    </row>
    <row r="318" spans="1:20" x14ac:dyDescent="0.25">
      <c r="A318" s="195" t="s">
        <v>0</v>
      </c>
      <c r="B318" s="218" t="str">
        <f>IF(csv!E313="","",csv!S313)</f>
        <v/>
      </c>
      <c r="C318" s="219" t="str">
        <f>IF(csv!E313="","",csv!AN313)</f>
        <v/>
      </c>
      <c r="D318" s="219" t="str">
        <f>IF(csv!E313="","",csv!AO313&amp;"–"&amp;csv!AP313&amp;"–"&amp;csv!AQ313)</f>
        <v/>
      </c>
      <c r="E318" s="220" t="str">
        <f>IF(csv!AU313&amp;csv!AW313&amp;csv!AY313&amp;csv!BA313&amp;csv!BC313="","",csv!AU313&amp;"–"&amp;csv!AW313&amp;"–"&amp;csv!AY313&amp;"–"&amp;csv!BA313&amp;"–"&amp;csv!BC313&amp;"–"&amp;csv!BE313&amp;"–"&amp;csv!BG313&amp;"–"&amp;csv!BI313&amp;"–"&amp;csv!BK313&amp;"–"&amp;csv!BM313&amp;"–"&amp;csv!BO313&amp;"–"&amp;csv!BQ313&amp;"–"&amp;csv!BS313&amp;"–"&amp;csv!BU313&amp;"–"&amp;csv!BW313&amp;"–"&amp;csv!BY313&amp;"–"&amp;csv!CA313&amp;"–"&amp;csv!CC313&amp;"–"&amp;csv!CE313&amp;"–"&amp;csv!CG313&amp;"–"&amp;csv!CI313&amp;"–"&amp;csv!CK313&amp;"–"&amp;csv!CM313&amp;"–"&amp;csv!CO313&amp;"–"&amp;csv!CQ313&amp;"–"&amp;csv!CS313&amp;"–"&amp;csv!CU313&amp;"–"&amp;csv!CW312&amp;"–"&amp;csv!CY312)</f>
        <v/>
      </c>
      <c r="F318" s="195" t="s">
        <v>0</v>
      </c>
      <c r="T318" s="195" t="s">
        <v>0</v>
      </c>
    </row>
    <row r="319" spans="1:20" x14ac:dyDescent="0.25">
      <c r="A319" s="195" t="s">
        <v>0</v>
      </c>
      <c r="B319" s="218" t="str">
        <f>IF(csv!E314="","",csv!S314)</f>
        <v/>
      </c>
      <c r="C319" s="219" t="str">
        <f>IF(csv!E314="","",csv!AN314)</f>
        <v/>
      </c>
      <c r="D319" s="219" t="str">
        <f>IF(csv!E314="","",csv!AO314&amp;"–"&amp;csv!AP314&amp;"–"&amp;csv!AQ314)</f>
        <v/>
      </c>
      <c r="E319" s="220" t="str">
        <f>IF(csv!AU314&amp;csv!AW314&amp;csv!AY314&amp;csv!BA314&amp;csv!BC314="","",csv!AU314&amp;"–"&amp;csv!AW314&amp;"–"&amp;csv!AY314&amp;"–"&amp;csv!BA314&amp;"–"&amp;csv!BC314&amp;"–"&amp;csv!BE314&amp;"–"&amp;csv!BG314&amp;"–"&amp;csv!BI314&amp;"–"&amp;csv!BK314&amp;"–"&amp;csv!BM314&amp;"–"&amp;csv!BO314&amp;"–"&amp;csv!BQ314&amp;"–"&amp;csv!BS314&amp;"–"&amp;csv!BU314&amp;"–"&amp;csv!BW314&amp;"–"&amp;csv!BY314&amp;"–"&amp;csv!CA314&amp;"–"&amp;csv!CC314&amp;"–"&amp;csv!CE314&amp;"–"&amp;csv!CG314&amp;"–"&amp;csv!CI314&amp;"–"&amp;csv!CK314&amp;"–"&amp;csv!CM314&amp;"–"&amp;csv!CO314&amp;"–"&amp;csv!CQ314&amp;"–"&amp;csv!CS314&amp;"–"&amp;csv!CU314&amp;"–"&amp;csv!CW313&amp;"–"&amp;csv!CY313)</f>
        <v/>
      </c>
      <c r="F319" s="195" t="s">
        <v>0</v>
      </c>
      <c r="T319" s="195" t="s">
        <v>0</v>
      </c>
    </row>
    <row r="320" spans="1:20" x14ac:dyDescent="0.25">
      <c r="A320" s="195" t="s">
        <v>0</v>
      </c>
      <c r="B320" s="218" t="str">
        <f>IF(csv!E315="","",csv!S315)</f>
        <v/>
      </c>
      <c r="C320" s="219" t="str">
        <f>IF(csv!E315="","",csv!AN315)</f>
        <v/>
      </c>
      <c r="D320" s="219" t="str">
        <f>IF(csv!E315="","",csv!AO315&amp;"–"&amp;csv!AP315&amp;"–"&amp;csv!AQ315)</f>
        <v/>
      </c>
      <c r="E320" s="220" t="str">
        <f>IF(csv!AU315&amp;csv!AW315&amp;csv!AY315&amp;csv!BA315&amp;csv!BC315="","",csv!AU315&amp;"–"&amp;csv!AW315&amp;"–"&amp;csv!AY315&amp;"–"&amp;csv!BA315&amp;"–"&amp;csv!BC315&amp;"–"&amp;csv!BE315&amp;"–"&amp;csv!BG315&amp;"–"&amp;csv!BI315&amp;"–"&amp;csv!BK315&amp;"–"&amp;csv!BM315&amp;"–"&amp;csv!BO315&amp;"–"&amp;csv!BQ315&amp;"–"&amp;csv!BS315&amp;"–"&amp;csv!BU315&amp;"–"&amp;csv!BW315&amp;"–"&amp;csv!BY315&amp;"–"&amp;csv!CA315&amp;"–"&amp;csv!CC315&amp;"–"&amp;csv!CE315&amp;"–"&amp;csv!CG315&amp;"–"&amp;csv!CI315&amp;"–"&amp;csv!CK315&amp;"–"&amp;csv!CM315&amp;"–"&amp;csv!CO315&amp;"–"&amp;csv!CQ315&amp;"–"&amp;csv!CS315&amp;"–"&amp;csv!CU315&amp;"–"&amp;csv!CW314&amp;"–"&amp;csv!CY314)</f>
        <v/>
      </c>
      <c r="F320" s="195" t="s">
        <v>0</v>
      </c>
      <c r="T320" s="195" t="s">
        <v>0</v>
      </c>
    </row>
    <row r="321" spans="1:20" x14ac:dyDescent="0.25">
      <c r="A321" s="195" t="s">
        <v>0</v>
      </c>
      <c r="B321" s="218" t="str">
        <f>IF(csv!E316="","",csv!S316)</f>
        <v/>
      </c>
      <c r="C321" s="219" t="str">
        <f>IF(csv!E316="","",csv!AN316)</f>
        <v/>
      </c>
      <c r="D321" s="219" t="str">
        <f>IF(csv!E316="","",csv!AO316&amp;"–"&amp;csv!AP316&amp;"–"&amp;csv!AQ316)</f>
        <v/>
      </c>
      <c r="E321" s="220" t="str">
        <f>IF(csv!AU316&amp;csv!AW316&amp;csv!AY316&amp;csv!BA316&amp;csv!BC316="","",csv!AU316&amp;"–"&amp;csv!AW316&amp;"–"&amp;csv!AY316&amp;"–"&amp;csv!BA316&amp;"–"&amp;csv!BC316&amp;"–"&amp;csv!BE316&amp;"–"&amp;csv!BG316&amp;"–"&amp;csv!BI316&amp;"–"&amp;csv!BK316&amp;"–"&amp;csv!BM316&amp;"–"&amp;csv!BO316&amp;"–"&amp;csv!BQ316&amp;"–"&amp;csv!BS316&amp;"–"&amp;csv!BU316&amp;"–"&amp;csv!BW316&amp;"–"&amp;csv!BY316&amp;"–"&amp;csv!CA316&amp;"–"&amp;csv!CC316&amp;"–"&amp;csv!CE316&amp;"–"&amp;csv!CG316&amp;"–"&amp;csv!CI316&amp;"–"&amp;csv!CK316&amp;"–"&amp;csv!CM316&amp;"–"&amp;csv!CO316&amp;"–"&amp;csv!CQ316&amp;"–"&amp;csv!CS316&amp;"–"&amp;csv!CU316&amp;"–"&amp;csv!CW315&amp;"–"&amp;csv!CY315)</f>
        <v/>
      </c>
      <c r="F321" s="195" t="s">
        <v>0</v>
      </c>
      <c r="T321" s="195" t="s">
        <v>0</v>
      </c>
    </row>
    <row r="322" spans="1:20" x14ac:dyDescent="0.25">
      <c r="A322" s="195" t="s">
        <v>0</v>
      </c>
      <c r="B322" s="218" t="str">
        <f>IF(csv!E317="","",csv!S317)</f>
        <v/>
      </c>
      <c r="C322" s="219" t="str">
        <f>IF(csv!E317="","",csv!AN317)</f>
        <v/>
      </c>
      <c r="D322" s="219" t="str">
        <f>IF(csv!E317="","",csv!AO317&amp;"–"&amp;csv!AP317&amp;"–"&amp;csv!AQ317)</f>
        <v/>
      </c>
      <c r="E322" s="220" t="str">
        <f>IF(csv!AU317&amp;csv!AW317&amp;csv!AY317&amp;csv!BA317&amp;csv!BC317="","",csv!AU317&amp;"–"&amp;csv!AW317&amp;"–"&amp;csv!AY317&amp;"–"&amp;csv!BA317&amp;"–"&amp;csv!BC317&amp;"–"&amp;csv!BE317&amp;"–"&amp;csv!BG317&amp;"–"&amp;csv!BI317&amp;"–"&amp;csv!BK317&amp;"–"&amp;csv!BM317&amp;"–"&amp;csv!BO317&amp;"–"&amp;csv!BQ317&amp;"–"&amp;csv!BS317&amp;"–"&amp;csv!BU317&amp;"–"&amp;csv!BW317&amp;"–"&amp;csv!BY317&amp;"–"&amp;csv!CA317&amp;"–"&amp;csv!CC317&amp;"–"&amp;csv!CE317&amp;"–"&amp;csv!CG317&amp;"–"&amp;csv!CI317&amp;"–"&amp;csv!CK317&amp;"–"&amp;csv!CM317&amp;"–"&amp;csv!CO317&amp;"–"&amp;csv!CQ317&amp;"–"&amp;csv!CS317&amp;"–"&amp;csv!CU317&amp;"–"&amp;csv!CW316&amp;"–"&amp;csv!CY316)</f>
        <v/>
      </c>
      <c r="F322" s="195" t="s">
        <v>0</v>
      </c>
      <c r="T322" s="195" t="s">
        <v>0</v>
      </c>
    </row>
    <row r="323" spans="1:20" x14ac:dyDescent="0.25">
      <c r="A323" s="195" t="s">
        <v>0</v>
      </c>
      <c r="B323" s="218" t="str">
        <f>IF(csv!E318="","",csv!S318)</f>
        <v/>
      </c>
      <c r="C323" s="219" t="str">
        <f>IF(csv!E318="","",csv!AN318)</f>
        <v/>
      </c>
      <c r="D323" s="219" t="str">
        <f>IF(csv!E318="","",csv!AO318&amp;"–"&amp;csv!AP318&amp;"–"&amp;csv!AQ318)</f>
        <v/>
      </c>
      <c r="E323" s="220" t="str">
        <f>IF(csv!AU318&amp;csv!AW318&amp;csv!AY318&amp;csv!BA318&amp;csv!BC318="","",csv!AU318&amp;"–"&amp;csv!AW318&amp;"–"&amp;csv!AY318&amp;"–"&amp;csv!BA318&amp;"–"&amp;csv!BC318&amp;"–"&amp;csv!BE318&amp;"–"&amp;csv!BG318&amp;"–"&amp;csv!BI318&amp;"–"&amp;csv!BK318&amp;"–"&amp;csv!BM318&amp;"–"&amp;csv!BO318&amp;"–"&amp;csv!BQ318&amp;"–"&amp;csv!BS318&amp;"–"&amp;csv!BU318&amp;"–"&amp;csv!BW318&amp;"–"&amp;csv!BY318&amp;"–"&amp;csv!CA318&amp;"–"&amp;csv!CC318&amp;"–"&amp;csv!CE318&amp;"–"&amp;csv!CG318&amp;"–"&amp;csv!CI318&amp;"–"&amp;csv!CK318&amp;"–"&amp;csv!CM318&amp;"–"&amp;csv!CO318&amp;"–"&amp;csv!CQ318&amp;"–"&amp;csv!CS318&amp;"–"&amp;csv!CU318&amp;"–"&amp;csv!CW317&amp;"–"&amp;csv!CY317)</f>
        <v/>
      </c>
      <c r="F323" s="195" t="s">
        <v>0</v>
      </c>
      <c r="T323" s="195" t="s">
        <v>0</v>
      </c>
    </row>
    <row r="324" spans="1:20" x14ac:dyDescent="0.25">
      <c r="A324" s="195" t="s">
        <v>0</v>
      </c>
      <c r="B324" s="218" t="str">
        <f>IF(csv!E319="","",csv!S319)</f>
        <v/>
      </c>
      <c r="C324" s="219" t="str">
        <f>IF(csv!E319="","",csv!AN319)</f>
        <v/>
      </c>
      <c r="D324" s="219" t="str">
        <f>IF(csv!E319="","",csv!AO319&amp;"–"&amp;csv!AP319&amp;"–"&amp;csv!AQ319)</f>
        <v/>
      </c>
      <c r="E324" s="220" t="str">
        <f>IF(csv!AU319&amp;csv!AW319&amp;csv!AY319&amp;csv!BA319&amp;csv!BC319="","",csv!AU319&amp;"–"&amp;csv!AW319&amp;"–"&amp;csv!AY319&amp;"–"&amp;csv!BA319&amp;"–"&amp;csv!BC319&amp;"–"&amp;csv!BE319&amp;"–"&amp;csv!BG319&amp;"–"&amp;csv!BI319&amp;"–"&amp;csv!BK319&amp;"–"&amp;csv!BM319&amp;"–"&amp;csv!BO319&amp;"–"&amp;csv!BQ319&amp;"–"&amp;csv!BS319&amp;"–"&amp;csv!BU319&amp;"–"&amp;csv!BW319&amp;"–"&amp;csv!BY319&amp;"–"&amp;csv!CA319&amp;"–"&amp;csv!CC319&amp;"–"&amp;csv!CE319&amp;"–"&amp;csv!CG319&amp;"–"&amp;csv!CI319&amp;"–"&amp;csv!CK319&amp;"–"&amp;csv!CM319&amp;"–"&amp;csv!CO319&amp;"–"&amp;csv!CQ319&amp;"–"&amp;csv!CS319&amp;"–"&amp;csv!CU319&amp;"–"&amp;csv!CW318&amp;"–"&amp;csv!CY318)</f>
        <v/>
      </c>
      <c r="F324" s="195" t="s">
        <v>0</v>
      </c>
      <c r="T324" s="195" t="s">
        <v>0</v>
      </c>
    </row>
    <row r="325" spans="1:20" x14ac:dyDescent="0.25">
      <c r="A325" s="195" t="s">
        <v>0</v>
      </c>
      <c r="B325" s="218" t="str">
        <f>IF(csv!E320="","",csv!S320)</f>
        <v/>
      </c>
      <c r="C325" s="219" t="str">
        <f>IF(csv!E320="","",csv!AN320)</f>
        <v/>
      </c>
      <c r="D325" s="219" t="str">
        <f>IF(csv!E320="","",csv!AO320&amp;"–"&amp;csv!AP320&amp;"–"&amp;csv!AQ320)</f>
        <v/>
      </c>
      <c r="E325" s="220" t="str">
        <f>IF(csv!AU320&amp;csv!AW320&amp;csv!AY320&amp;csv!BA320&amp;csv!BC320="","",csv!AU320&amp;"–"&amp;csv!AW320&amp;"–"&amp;csv!AY320&amp;"–"&amp;csv!BA320&amp;"–"&amp;csv!BC320&amp;"–"&amp;csv!BE320&amp;"–"&amp;csv!BG320&amp;"–"&amp;csv!BI320&amp;"–"&amp;csv!BK320&amp;"–"&amp;csv!BM320&amp;"–"&amp;csv!BO320&amp;"–"&amp;csv!BQ320&amp;"–"&amp;csv!BS320&amp;"–"&amp;csv!BU320&amp;"–"&amp;csv!BW320&amp;"–"&amp;csv!BY320&amp;"–"&amp;csv!CA320&amp;"–"&amp;csv!CC320&amp;"–"&amp;csv!CE320&amp;"–"&amp;csv!CG320&amp;"–"&amp;csv!CI320&amp;"–"&amp;csv!CK320&amp;"–"&amp;csv!CM320&amp;"–"&amp;csv!CO320&amp;"–"&amp;csv!CQ320&amp;"–"&amp;csv!CS320&amp;"–"&amp;csv!CU320&amp;"–"&amp;csv!CW319&amp;"–"&amp;csv!CY319)</f>
        <v/>
      </c>
      <c r="F325" s="195" t="s">
        <v>0</v>
      </c>
      <c r="T325" s="195" t="s">
        <v>0</v>
      </c>
    </row>
    <row r="326" spans="1:20" x14ac:dyDescent="0.25">
      <c r="A326" s="195" t="s">
        <v>0</v>
      </c>
      <c r="B326" s="218" t="str">
        <f>IF(csv!E321="","",csv!S321)</f>
        <v/>
      </c>
      <c r="C326" s="219" t="str">
        <f>IF(csv!E321="","",csv!AN321)</f>
        <v/>
      </c>
      <c r="D326" s="219" t="str">
        <f>IF(csv!E321="","",csv!AO321&amp;"–"&amp;csv!AP321&amp;"–"&amp;csv!AQ321)</f>
        <v/>
      </c>
      <c r="E326" s="220" t="str">
        <f>IF(csv!AU321&amp;csv!AW321&amp;csv!AY321&amp;csv!BA321&amp;csv!BC321="","",csv!AU321&amp;"–"&amp;csv!AW321&amp;"–"&amp;csv!AY321&amp;"–"&amp;csv!BA321&amp;"–"&amp;csv!BC321&amp;"–"&amp;csv!BE321&amp;"–"&amp;csv!BG321&amp;"–"&amp;csv!BI321&amp;"–"&amp;csv!BK321&amp;"–"&amp;csv!BM321&amp;"–"&amp;csv!BO321&amp;"–"&amp;csv!BQ321&amp;"–"&amp;csv!BS321&amp;"–"&amp;csv!BU321&amp;"–"&amp;csv!BW321&amp;"–"&amp;csv!BY321&amp;"–"&amp;csv!CA321&amp;"–"&amp;csv!CC321&amp;"–"&amp;csv!CE321&amp;"–"&amp;csv!CG321&amp;"–"&amp;csv!CI321&amp;"–"&amp;csv!CK321&amp;"–"&amp;csv!CM321&amp;"–"&amp;csv!CO321&amp;"–"&amp;csv!CQ321&amp;"–"&amp;csv!CS321&amp;"–"&amp;csv!CU321&amp;"–"&amp;csv!CW320&amp;"–"&amp;csv!CY320)</f>
        <v/>
      </c>
      <c r="F326" s="195" t="s">
        <v>0</v>
      </c>
      <c r="T326" s="195" t="s">
        <v>0</v>
      </c>
    </row>
    <row r="327" spans="1:20" x14ac:dyDescent="0.25">
      <c r="A327" s="195" t="s">
        <v>0</v>
      </c>
      <c r="B327" s="218" t="str">
        <f>IF(csv!E322="","",csv!S322)</f>
        <v/>
      </c>
      <c r="C327" s="219" t="str">
        <f>IF(csv!E322="","",csv!AN322)</f>
        <v/>
      </c>
      <c r="D327" s="219" t="str">
        <f>IF(csv!E322="","",csv!AO322&amp;"–"&amp;csv!AP322&amp;"–"&amp;csv!AQ322)</f>
        <v/>
      </c>
      <c r="E327" s="220" t="str">
        <f>IF(csv!AU322&amp;csv!AW322&amp;csv!AY322&amp;csv!BA322&amp;csv!BC322="","",csv!AU322&amp;"–"&amp;csv!AW322&amp;"–"&amp;csv!AY322&amp;"–"&amp;csv!BA322&amp;"–"&amp;csv!BC322&amp;"–"&amp;csv!BE322&amp;"–"&amp;csv!BG322&amp;"–"&amp;csv!BI322&amp;"–"&amp;csv!BK322&amp;"–"&amp;csv!BM322&amp;"–"&amp;csv!BO322&amp;"–"&amp;csv!BQ322&amp;"–"&amp;csv!BS322&amp;"–"&amp;csv!BU322&amp;"–"&amp;csv!BW322&amp;"–"&amp;csv!BY322&amp;"–"&amp;csv!CA322&amp;"–"&amp;csv!CC322&amp;"–"&amp;csv!CE322&amp;"–"&amp;csv!CG322&amp;"–"&amp;csv!CI322&amp;"–"&amp;csv!CK322&amp;"–"&amp;csv!CM322&amp;"–"&amp;csv!CO322&amp;"–"&amp;csv!CQ322&amp;"–"&amp;csv!CS322&amp;"–"&amp;csv!CU322&amp;"–"&amp;csv!CW321&amp;"–"&amp;csv!CY321)</f>
        <v/>
      </c>
      <c r="F327" s="195" t="s">
        <v>0</v>
      </c>
      <c r="T327" s="195" t="s">
        <v>0</v>
      </c>
    </row>
    <row r="328" spans="1:20" x14ac:dyDescent="0.25">
      <c r="A328" s="195" t="s">
        <v>0</v>
      </c>
      <c r="B328" s="218" t="str">
        <f>IF(csv!E323="","",csv!S323)</f>
        <v/>
      </c>
      <c r="C328" s="219" t="str">
        <f>IF(csv!E323="","",csv!AN323)</f>
        <v/>
      </c>
      <c r="D328" s="219" t="str">
        <f>IF(csv!E323="","",csv!AO323&amp;"–"&amp;csv!AP323&amp;"–"&amp;csv!AQ323)</f>
        <v/>
      </c>
      <c r="E328" s="220" t="str">
        <f>IF(csv!AU323&amp;csv!AW323&amp;csv!AY323&amp;csv!BA323&amp;csv!BC323="","",csv!AU323&amp;"–"&amp;csv!AW323&amp;"–"&amp;csv!AY323&amp;"–"&amp;csv!BA323&amp;"–"&amp;csv!BC323&amp;"–"&amp;csv!BE323&amp;"–"&amp;csv!BG323&amp;"–"&amp;csv!BI323&amp;"–"&amp;csv!BK323&amp;"–"&amp;csv!BM323&amp;"–"&amp;csv!BO323&amp;"–"&amp;csv!BQ323&amp;"–"&amp;csv!BS323&amp;"–"&amp;csv!BU323&amp;"–"&amp;csv!BW323&amp;"–"&amp;csv!BY323&amp;"–"&amp;csv!CA323&amp;"–"&amp;csv!CC323&amp;"–"&amp;csv!CE323&amp;"–"&amp;csv!CG323&amp;"–"&amp;csv!CI323&amp;"–"&amp;csv!CK323&amp;"–"&amp;csv!CM323&amp;"–"&amp;csv!CO323&amp;"–"&amp;csv!CQ323&amp;"–"&amp;csv!CS323&amp;"–"&amp;csv!CU323&amp;"–"&amp;csv!CW322&amp;"–"&amp;csv!CY322)</f>
        <v/>
      </c>
      <c r="F328" s="195" t="s">
        <v>0</v>
      </c>
      <c r="T328" s="195" t="s">
        <v>0</v>
      </c>
    </row>
    <row r="329" spans="1:20" x14ac:dyDescent="0.25">
      <c r="A329" s="195" t="s">
        <v>0</v>
      </c>
      <c r="B329" s="218" t="str">
        <f>IF(csv!E324="","",csv!S324)</f>
        <v/>
      </c>
      <c r="C329" s="219" t="str">
        <f>IF(csv!E324="","",csv!AN324)</f>
        <v/>
      </c>
      <c r="D329" s="219" t="str">
        <f>IF(csv!E324="","",csv!AO324&amp;"–"&amp;csv!AP324&amp;"–"&amp;csv!AQ324)</f>
        <v/>
      </c>
      <c r="E329" s="220" t="str">
        <f>IF(csv!AU324&amp;csv!AW324&amp;csv!AY324&amp;csv!BA324&amp;csv!BC324="","",csv!AU324&amp;"–"&amp;csv!AW324&amp;"–"&amp;csv!AY324&amp;"–"&amp;csv!BA324&amp;"–"&amp;csv!BC324&amp;"–"&amp;csv!BE324&amp;"–"&amp;csv!BG324&amp;"–"&amp;csv!BI324&amp;"–"&amp;csv!BK324&amp;"–"&amp;csv!BM324&amp;"–"&amp;csv!BO324&amp;"–"&amp;csv!BQ324&amp;"–"&amp;csv!BS324&amp;"–"&amp;csv!BU324&amp;"–"&amp;csv!BW324&amp;"–"&amp;csv!BY324&amp;"–"&amp;csv!CA324&amp;"–"&amp;csv!CC324&amp;"–"&amp;csv!CE324&amp;"–"&amp;csv!CG324&amp;"–"&amp;csv!CI324&amp;"–"&amp;csv!CK324&amp;"–"&amp;csv!CM324&amp;"–"&amp;csv!CO324&amp;"–"&amp;csv!CQ324&amp;"–"&amp;csv!CS324&amp;"–"&amp;csv!CU324&amp;"–"&amp;csv!CW323&amp;"–"&amp;csv!CY323)</f>
        <v/>
      </c>
      <c r="F329" s="195" t="s">
        <v>0</v>
      </c>
      <c r="T329" s="195" t="s">
        <v>0</v>
      </c>
    </row>
    <row r="330" spans="1:20" x14ac:dyDescent="0.25">
      <c r="A330" s="195" t="s">
        <v>0</v>
      </c>
      <c r="B330" s="218" t="str">
        <f>IF(csv!E325="","",csv!S325)</f>
        <v/>
      </c>
      <c r="C330" s="219" t="str">
        <f>IF(csv!E325="","",csv!AN325)</f>
        <v/>
      </c>
      <c r="D330" s="219" t="str">
        <f>IF(csv!E325="","",csv!AO325&amp;"–"&amp;csv!AP325&amp;"–"&amp;csv!AQ325)</f>
        <v/>
      </c>
      <c r="E330" s="220" t="str">
        <f>IF(csv!AU325&amp;csv!AW325&amp;csv!AY325&amp;csv!BA325&amp;csv!BC325="","",csv!AU325&amp;"–"&amp;csv!AW325&amp;"–"&amp;csv!AY325&amp;"–"&amp;csv!BA325&amp;"–"&amp;csv!BC325&amp;"–"&amp;csv!BE325&amp;"–"&amp;csv!BG325&amp;"–"&amp;csv!BI325&amp;"–"&amp;csv!BK325&amp;"–"&amp;csv!BM325&amp;"–"&amp;csv!BO325&amp;"–"&amp;csv!BQ325&amp;"–"&amp;csv!BS325&amp;"–"&amp;csv!BU325&amp;"–"&amp;csv!BW325&amp;"–"&amp;csv!BY325&amp;"–"&amp;csv!CA325&amp;"–"&amp;csv!CC325&amp;"–"&amp;csv!CE325&amp;"–"&amp;csv!CG325&amp;"–"&amp;csv!CI325&amp;"–"&amp;csv!CK325&amp;"–"&amp;csv!CM325&amp;"–"&amp;csv!CO325&amp;"–"&amp;csv!CQ325&amp;"–"&amp;csv!CS325&amp;"–"&amp;csv!CU325&amp;"–"&amp;csv!CW324&amp;"–"&amp;csv!CY324)</f>
        <v/>
      </c>
      <c r="F330" s="195" t="s">
        <v>0</v>
      </c>
      <c r="T330" s="195" t="s">
        <v>0</v>
      </c>
    </row>
    <row r="331" spans="1:20" x14ac:dyDescent="0.25">
      <c r="A331" s="195" t="s">
        <v>0</v>
      </c>
      <c r="B331" s="218" t="str">
        <f>IF(csv!E326="","",csv!S326)</f>
        <v/>
      </c>
      <c r="C331" s="219" t="str">
        <f>IF(csv!E326="","",csv!AN326)</f>
        <v/>
      </c>
      <c r="D331" s="219" t="str">
        <f>IF(csv!E326="","",csv!AO326&amp;"–"&amp;csv!AP326&amp;"–"&amp;csv!AQ326)</f>
        <v/>
      </c>
      <c r="E331" s="220" t="str">
        <f>IF(csv!AU326&amp;csv!AW326&amp;csv!AY326&amp;csv!BA326&amp;csv!BC326="","",csv!AU326&amp;"–"&amp;csv!AW326&amp;"–"&amp;csv!AY326&amp;"–"&amp;csv!BA326&amp;"–"&amp;csv!BC326&amp;"–"&amp;csv!BE326&amp;"–"&amp;csv!BG326&amp;"–"&amp;csv!BI326&amp;"–"&amp;csv!BK326&amp;"–"&amp;csv!BM326&amp;"–"&amp;csv!BO326&amp;"–"&amp;csv!BQ326&amp;"–"&amp;csv!BS326&amp;"–"&amp;csv!BU326&amp;"–"&amp;csv!BW326&amp;"–"&amp;csv!BY326&amp;"–"&amp;csv!CA326&amp;"–"&amp;csv!CC326&amp;"–"&amp;csv!CE326&amp;"–"&amp;csv!CG326&amp;"–"&amp;csv!CI326&amp;"–"&amp;csv!CK326&amp;"–"&amp;csv!CM326&amp;"–"&amp;csv!CO326&amp;"–"&amp;csv!CQ326&amp;"–"&amp;csv!CS326&amp;"–"&amp;csv!CU326&amp;"–"&amp;csv!CW325&amp;"–"&amp;csv!CY325)</f>
        <v/>
      </c>
      <c r="F331" s="195" t="s">
        <v>0</v>
      </c>
      <c r="T331" s="195" t="s">
        <v>0</v>
      </c>
    </row>
    <row r="332" spans="1:20" x14ac:dyDescent="0.25">
      <c r="A332" s="195" t="s">
        <v>0</v>
      </c>
      <c r="B332" s="218" t="str">
        <f>IF(csv!E327="","",csv!S327)</f>
        <v/>
      </c>
      <c r="C332" s="219" t="str">
        <f>IF(csv!E327="","",csv!AN327)</f>
        <v/>
      </c>
      <c r="D332" s="219" t="str">
        <f>IF(csv!E327="","",csv!AO327&amp;"–"&amp;csv!AP327&amp;"–"&amp;csv!AQ327)</f>
        <v/>
      </c>
      <c r="E332" s="220" t="str">
        <f>IF(csv!AU327&amp;csv!AW327&amp;csv!AY327&amp;csv!BA327&amp;csv!BC327="","",csv!AU327&amp;"–"&amp;csv!AW327&amp;"–"&amp;csv!AY327&amp;"–"&amp;csv!BA327&amp;"–"&amp;csv!BC327&amp;"–"&amp;csv!BE327&amp;"–"&amp;csv!BG327&amp;"–"&amp;csv!BI327&amp;"–"&amp;csv!BK327&amp;"–"&amp;csv!BM327&amp;"–"&amp;csv!BO327&amp;"–"&amp;csv!BQ327&amp;"–"&amp;csv!BS327&amp;"–"&amp;csv!BU327&amp;"–"&amp;csv!BW327&amp;"–"&amp;csv!BY327&amp;"–"&amp;csv!CA327&amp;"–"&amp;csv!CC327&amp;"–"&amp;csv!CE327&amp;"–"&amp;csv!CG327&amp;"–"&amp;csv!CI327&amp;"–"&amp;csv!CK327&amp;"–"&amp;csv!CM327&amp;"–"&amp;csv!CO327&amp;"–"&amp;csv!CQ327&amp;"–"&amp;csv!CS327&amp;"–"&amp;csv!CU327&amp;"–"&amp;csv!CW326&amp;"–"&amp;csv!CY326)</f>
        <v/>
      </c>
      <c r="F332" s="195" t="s">
        <v>0</v>
      </c>
      <c r="T332" s="195" t="s">
        <v>0</v>
      </c>
    </row>
    <row r="333" spans="1:20" x14ac:dyDescent="0.25">
      <c r="A333" s="195" t="s">
        <v>0</v>
      </c>
      <c r="B333" s="218" t="str">
        <f>IF(csv!E328="","",csv!S328)</f>
        <v/>
      </c>
      <c r="C333" s="219" t="str">
        <f>IF(csv!E328="","",csv!AN328)</f>
        <v/>
      </c>
      <c r="D333" s="219" t="str">
        <f>IF(csv!E328="","",csv!AO328&amp;"–"&amp;csv!AP328&amp;"–"&amp;csv!AQ328)</f>
        <v/>
      </c>
      <c r="E333" s="220" t="str">
        <f>IF(csv!AU328&amp;csv!AW328&amp;csv!AY328&amp;csv!BA328&amp;csv!BC328="","",csv!AU328&amp;"–"&amp;csv!AW328&amp;"–"&amp;csv!AY328&amp;"–"&amp;csv!BA328&amp;"–"&amp;csv!BC328&amp;"–"&amp;csv!BE328&amp;"–"&amp;csv!BG328&amp;"–"&amp;csv!BI328&amp;"–"&amp;csv!BK328&amp;"–"&amp;csv!BM328&amp;"–"&amp;csv!BO328&amp;"–"&amp;csv!BQ328&amp;"–"&amp;csv!BS328&amp;"–"&amp;csv!BU328&amp;"–"&amp;csv!BW328&amp;"–"&amp;csv!BY328&amp;"–"&amp;csv!CA328&amp;"–"&amp;csv!CC328&amp;"–"&amp;csv!CE328&amp;"–"&amp;csv!CG328&amp;"–"&amp;csv!CI328&amp;"–"&amp;csv!CK328&amp;"–"&amp;csv!CM328&amp;"–"&amp;csv!CO328&amp;"–"&amp;csv!CQ328&amp;"–"&amp;csv!CS328&amp;"–"&amp;csv!CU328&amp;"–"&amp;csv!CW327&amp;"–"&amp;csv!CY327)</f>
        <v/>
      </c>
      <c r="F333" s="195" t="s">
        <v>0</v>
      </c>
      <c r="T333" s="195" t="s">
        <v>0</v>
      </c>
    </row>
    <row r="334" spans="1:20" x14ac:dyDescent="0.25">
      <c r="A334" s="195" t="s">
        <v>0</v>
      </c>
      <c r="B334" s="218" t="str">
        <f>IF(csv!E329="","",csv!S329)</f>
        <v/>
      </c>
      <c r="C334" s="219" t="str">
        <f>IF(csv!E329="","",csv!AN329)</f>
        <v/>
      </c>
      <c r="D334" s="219" t="str">
        <f>IF(csv!E329="","",csv!AO329&amp;"–"&amp;csv!AP329&amp;"–"&amp;csv!AQ329)</f>
        <v/>
      </c>
      <c r="E334" s="220" t="str">
        <f>IF(csv!AU329&amp;csv!AW329&amp;csv!AY329&amp;csv!BA329&amp;csv!BC329="","",csv!AU329&amp;"–"&amp;csv!AW329&amp;"–"&amp;csv!AY329&amp;"–"&amp;csv!BA329&amp;"–"&amp;csv!BC329&amp;"–"&amp;csv!BE329&amp;"–"&amp;csv!BG329&amp;"–"&amp;csv!BI329&amp;"–"&amp;csv!BK329&amp;"–"&amp;csv!BM329&amp;"–"&amp;csv!BO329&amp;"–"&amp;csv!BQ329&amp;"–"&amp;csv!BS329&amp;"–"&amp;csv!BU329&amp;"–"&amp;csv!BW329&amp;"–"&amp;csv!BY329&amp;"–"&amp;csv!CA329&amp;"–"&amp;csv!CC329&amp;"–"&amp;csv!CE329&amp;"–"&amp;csv!CG329&amp;"–"&amp;csv!CI329&amp;"–"&amp;csv!CK329&amp;"–"&amp;csv!CM329&amp;"–"&amp;csv!CO329&amp;"–"&amp;csv!CQ329&amp;"–"&amp;csv!CS329&amp;"–"&amp;csv!CU329&amp;"–"&amp;csv!CW328&amp;"–"&amp;csv!CY328)</f>
        <v/>
      </c>
      <c r="F334" s="195" t="s">
        <v>0</v>
      </c>
      <c r="T334" s="195" t="s">
        <v>0</v>
      </c>
    </row>
    <row r="335" spans="1:20" x14ac:dyDescent="0.25">
      <c r="A335" s="195" t="s">
        <v>0</v>
      </c>
      <c r="B335" s="218" t="str">
        <f>IF(csv!E330="","",csv!S330)</f>
        <v/>
      </c>
      <c r="C335" s="219" t="str">
        <f>IF(csv!E330="","",csv!AN330)</f>
        <v/>
      </c>
      <c r="D335" s="219" t="str">
        <f>IF(csv!E330="","",csv!AO330&amp;"–"&amp;csv!AP330&amp;"–"&amp;csv!AQ330)</f>
        <v/>
      </c>
      <c r="E335" s="220" t="str">
        <f>IF(csv!AU330&amp;csv!AW330&amp;csv!AY330&amp;csv!BA330&amp;csv!BC330="","",csv!AU330&amp;"–"&amp;csv!AW330&amp;"–"&amp;csv!AY330&amp;"–"&amp;csv!BA330&amp;"–"&amp;csv!BC330&amp;"–"&amp;csv!BE330&amp;"–"&amp;csv!BG330&amp;"–"&amp;csv!BI330&amp;"–"&amp;csv!BK330&amp;"–"&amp;csv!BM330&amp;"–"&amp;csv!BO330&amp;"–"&amp;csv!BQ330&amp;"–"&amp;csv!BS330&amp;"–"&amp;csv!BU330&amp;"–"&amp;csv!BW330&amp;"–"&amp;csv!BY330&amp;"–"&amp;csv!CA330&amp;"–"&amp;csv!CC330&amp;"–"&amp;csv!CE330&amp;"–"&amp;csv!CG330&amp;"–"&amp;csv!CI330&amp;"–"&amp;csv!CK330&amp;"–"&amp;csv!CM330&amp;"–"&amp;csv!CO330&amp;"–"&amp;csv!CQ330&amp;"–"&amp;csv!CS330&amp;"–"&amp;csv!CU330&amp;"–"&amp;csv!CW329&amp;"–"&amp;csv!CY329)</f>
        <v/>
      </c>
      <c r="F335" s="195" t="s">
        <v>0</v>
      </c>
      <c r="T335" s="195" t="s">
        <v>0</v>
      </c>
    </row>
    <row r="336" spans="1:20" x14ac:dyDescent="0.25">
      <c r="A336" s="195" t="s">
        <v>0</v>
      </c>
      <c r="B336" s="218" t="str">
        <f>IF(csv!E331="","",csv!S331)</f>
        <v/>
      </c>
      <c r="C336" s="219" t="str">
        <f>IF(csv!E331="","",csv!AN331)</f>
        <v/>
      </c>
      <c r="D336" s="219" t="str">
        <f>IF(csv!E331="","",csv!AO331&amp;"–"&amp;csv!AP331&amp;"–"&amp;csv!AQ331)</f>
        <v/>
      </c>
      <c r="E336" s="220" t="str">
        <f>IF(csv!AU331&amp;csv!AW331&amp;csv!AY331&amp;csv!BA331&amp;csv!BC331="","",csv!AU331&amp;"–"&amp;csv!AW331&amp;"–"&amp;csv!AY331&amp;"–"&amp;csv!BA331&amp;"–"&amp;csv!BC331&amp;"–"&amp;csv!BE331&amp;"–"&amp;csv!BG331&amp;"–"&amp;csv!BI331&amp;"–"&amp;csv!BK331&amp;"–"&amp;csv!BM331&amp;"–"&amp;csv!BO331&amp;"–"&amp;csv!BQ331&amp;"–"&amp;csv!BS331&amp;"–"&amp;csv!BU331&amp;"–"&amp;csv!BW331&amp;"–"&amp;csv!BY331&amp;"–"&amp;csv!CA331&amp;"–"&amp;csv!CC331&amp;"–"&amp;csv!CE331&amp;"–"&amp;csv!CG331&amp;"–"&amp;csv!CI331&amp;"–"&amp;csv!CK331&amp;"–"&amp;csv!CM331&amp;"–"&amp;csv!CO331&amp;"–"&amp;csv!CQ331&amp;"–"&amp;csv!CS331&amp;"–"&amp;csv!CU331&amp;"–"&amp;csv!CW330&amp;"–"&amp;csv!CY330)</f>
        <v/>
      </c>
      <c r="F336" s="195" t="s">
        <v>0</v>
      </c>
      <c r="T336" s="195" t="s">
        <v>0</v>
      </c>
    </row>
    <row r="337" spans="1:20" x14ac:dyDescent="0.25">
      <c r="A337" s="195" t="s">
        <v>0</v>
      </c>
      <c r="B337" s="218" t="str">
        <f>IF(csv!E332="","",csv!S332)</f>
        <v/>
      </c>
      <c r="C337" s="219" t="str">
        <f>IF(csv!E332="","",csv!AN332)</f>
        <v/>
      </c>
      <c r="D337" s="219" t="str">
        <f>IF(csv!E332="","",csv!AO332&amp;"–"&amp;csv!AP332&amp;"–"&amp;csv!AQ332)</f>
        <v/>
      </c>
      <c r="E337" s="220" t="str">
        <f>IF(csv!AU332&amp;csv!AW332&amp;csv!AY332&amp;csv!BA332&amp;csv!BC332="","",csv!AU332&amp;"–"&amp;csv!AW332&amp;"–"&amp;csv!AY332&amp;"–"&amp;csv!BA332&amp;"–"&amp;csv!BC332&amp;"–"&amp;csv!BE332&amp;"–"&amp;csv!BG332&amp;"–"&amp;csv!BI332&amp;"–"&amp;csv!BK332&amp;"–"&amp;csv!BM332&amp;"–"&amp;csv!BO332&amp;"–"&amp;csv!BQ332&amp;"–"&amp;csv!BS332&amp;"–"&amp;csv!BU332&amp;"–"&amp;csv!BW332&amp;"–"&amp;csv!BY332&amp;"–"&amp;csv!CA332&amp;"–"&amp;csv!CC332&amp;"–"&amp;csv!CE332&amp;"–"&amp;csv!CG332&amp;"–"&amp;csv!CI332&amp;"–"&amp;csv!CK332&amp;"–"&amp;csv!CM332&amp;"–"&amp;csv!CO332&amp;"–"&amp;csv!CQ332&amp;"–"&amp;csv!CS332&amp;"–"&amp;csv!CU332&amp;"–"&amp;csv!CW331&amp;"–"&amp;csv!CY331)</f>
        <v/>
      </c>
      <c r="F337" s="195" t="s">
        <v>0</v>
      </c>
      <c r="T337" s="195" t="s">
        <v>0</v>
      </c>
    </row>
    <row r="338" spans="1:20" x14ac:dyDescent="0.25">
      <c r="A338" s="195" t="s">
        <v>0</v>
      </c>
      <c r="B338" s="218" t="str">
        <f>IF(csv!E333="","",csv!S333)</f>
        <v/>
      </c>
      <c r="C338" s="219" t="str">
        <f>IF(csv!E333="","",csv!AN333)</f>
        <v/>
      </c>
      <c r="D338" s="219" t="str">
        <f>IF(csv!E333="","",csv!AO333&amp;"–"&amp;csv!AP333&amp;"–"&amp;csv!AQ333)</f>
        <v/>
      </c>
      <c r="E338" s="220" t="str">
        <f>IF(csv!AU333&amp;csv!AW333&amp;csv!AY333&amp;csv!BA333&amp;csv!BC333="","",csv!AU333&amp;"–"&amp;csv!AW333&amp;"–"&amp;csv!AY333&amp;"–"&amp;csv!BA333&amp;"–"&amp;csv!BC333&amp;"–"&amp;csv!BE333&amp;"–"&amp;csv!BG333&amp;"–"&amp;csv!BI333&amp;"–"&amp;csv!BK333&amp;"–"&amp;csv!BM333&amp;"–"&amp;csv!BO333&amp;"–"&amp;csv!BQ333&amp;"–"&amp;csv!BS333&amp;"–"&amp;csv!BU333&amp;"–"&amp;csv!BW333&amp;"–"&amp;csv!BY333&amp;"–"&amp;csv!CA333&amp;"–"&amp;csv!CC333&amp;"–"&amp;csv!CE333&amp;"–"&amp;csv!CG333&amp;"–"&amp;csv!CI333&amp;"–"&amp;csv!CK333&amp;"–"&amp;csv!CM333&amp;"–"&amp;csv!CO333&amp;"–"&amp;csv!CQ333&amp;"–"&amp;csv!CS333&amp;"–"&amp;csv!CU333&amp;"–"&amp;csv!CW332&amp;"–"&amp;csv!CY332)</f>
        <v/>
      </c>
      <c r="F338" s="195" t="s">
        <v>0</v>
      </c>
      <c r="T338" s="195" t="s">
        <v>0</v>
      </c>
    </row>
    <row r="339" spans="1:20" x14ac:dyDescent="0.25">
      <c r="A339" s="195" t="s">
        <v>0</v>
      </c>
      <c r="B339" s="218" t="str">
        <f>IF(csv!E334="","",csv!S334)</f>
        <v/>
      </c>
      <c r="C339" s="219" t="str">
        <f>IF(csv!E334="","",csv!AN334)</f>
        <v/>
      </c>
      <c r="D339" s="219" t="str">
        <f>IF(csv!E334="","",csv!AO334&amp;"–"&amp;csv!AP334&amp;"–"&amp;csv!AQ334)</f>
        <v/>
      </c>
      <c r="E339" s="220" t="str">
        <f>IF(csv!AU334&amp;csv!AW334&amp;csv!AY334&amp;csv!BA334&amp;csv!BC334="","",csv!AU334&amp;"–"&amp;csv!AW334&amp;"–"&amp;csv!AY334&amp;"–"&amp;csv!BA334&amp;"–"&amp;csv!BC334&amp;"–"&amp;csv!BE334&amp;"–"&amp;csv!BG334&amp;"–"&amp;csv!BI334&amp;"–"&amp;csv!BK334&amp;"–"&amp;csv!BM334&amp;"–"&amp;csv!BO334&amp;"–"&amp;csv!BQ334&amp;"–"&amp;csv!BS334&amp;"–"&amp;csv!BU334&amp;"–"&amp;csv!BW334&amp;"–"&amp;csv!BY334&amp;"–"&amp;csv!CA334&amp;"–"&amp;csv!CC334&amp;"–"&amp;csv!CE334&amp;"–"&amp;csv!CG334&amp;"–"&amp;csv!CI334&amp;"–"&amp;csv!CK334&amp;"–"&amp;csv!CM334&amp;"–"&amp;csv!CO334&amp;"–"&amp;csv!CQ334&amp;"–"&amp;csv!CS334&amp;"–"&amp;csv!CU334&amp;"–"&amp;csv!CW333&amp;"–"&amp;csv!CY333)</f>
        <v/>
      </c>
      <c r="F339" s="195" t="s">
        <v>0</v>
      </c>
      <c r="T339" s="195" t="s">
        <v>0</v>
      </c>
    </row>
    <row r="340" spans="1:20" x14ac:dyDescent="0.25">
      <c r="A340" s="195" t="s">
        <v>0</v>
      </c>
      <c r="B340" s="218" t="str">
        <f>IF(csv!E335="","",csv!S335)</f>
        <v/>
      </c>
      <c r="C340" s="219" t="str">
        <f>IF(csv!E335="","",csv!AN335)</f>
        <v/>
      </c>
      <c r="D340" s="219" t="str">
        <f>IF(csv!E335="","",csv!AO335&amp;"–"&amp;csv!AP335&amp;"–"&amp;csv!AQ335)</f>
        <v/>
      </c>
      <c r="E340" s="220" t="str">
        <f>IF(csv!AU335&amp;csv!AW335&amp;csv!AY335&amp;csv!BA335&amp;csv!BC335="","",csv!AU335&amp;"–"&amp;csv!AW335&amp;"–"&amp;csv!AY335&amp;"–"&amp;csv!BA335&amp;"–"&amp;csv!BC335&amp;"–"&amp;csv!BE335&amp;"–"&amp;csv!BG335&amp;"–"&amp;csv!BI335&amp;"–"&amp;csv!BK335&amp;"–"&amp;csv!BM335&amp;"–"&amp;csv!BO335&amp;"–"&amp;csv!BQ335&amp;"–"&amp;csv!BS335&amp;"–"&amp;csv!BU335&amp;"–"&amp;csv!BW335&amp;"–"&amp;csv!BY335&amp;"–"&amp;csv!CA335&amp;"–"&amp;csv!CC335&amp;"–"&amp;csv!CE335&amp;"–"&amp;csv!CG335&amp;"–"&amp;csv!CI335&amp;"–"&amp;csv!CK335&amp;"–"&amp;csv!CM335&amp;"–"&amp;csv!CO335&amp;"–"&amp;csv!CQ335&amp;"–"&amp;csv!CS335&amp;"–"&amp;csv!CU335&amp;"–"&amp;csv!CW334&amp;"–"&amp;csv!CY334)</f>
        <v/>
      </c>
      <c r="F340" s="195" t="s">
        <v>0</v>
      </c>
      <c r="T340" s="195" t="s">
        <v>0</v>
      </c>
    </row>
    <row r="341" spans="1:20" x14ac:dyDescent="0.25">
      <c r="A341" s="195" t="s">
        <v>0</v>
      </c>
      <c r="B341" s="218" t="str">
        <f>IF(csv!E336="","",csv!S336)</f>
        <v/>
      </c>
      <c r="C341" s="219" t="str">
        <f>IF(csv!E336="","",csv!AN336)</f>
        <v/>
      </c>
      <c r="D341" s="219" t="str">
        <f>IF(csv!E336="","",csv!AO336&amp;"–"&amp;csv!AP336&amp;"–"&amp;csv!AQ336)</f>
        <v/>
      </c>
      <c r="E341" s="220" t="str">
        <f>IF(csv!AU336&amp;csv!AW336&amp;csv!AY336&amp;csv!BA336&amp;csv!BC336="","",csv!AU336&amp;"–"&amp;csv!AW336&amp;"–"&amp;csv!AY336&amp;"–"&amp;csv!BA336&amp;"–"&amp;csv!BC336&amp;"–"&amp;csv!BE336&amp;"–"&amp;csv!BG336&amp;"–"&amp;csv!BI336&amp;"–"&amp;csv!BK336&amp;"–"&amp;csv!BM336&amp;"–"&amp;csv!BO336&amp;"–"&amp;csv!BQ336&amp;"–"&amp;csv!BS336&amp;"–"&amp;csv!BU336&amp;"–"&amp;csv!BW336&amp;"–"&amp;csv!BY336&amp;"–"&amp;csv!CA336&amp;"–"&amp;csv!CC336&amp;"–"&amp;csv!CE336&amp;"–"&amp;csv!CG336&amp;"–"&amp;csv!CI336&amp;"–"&amp;csv!CK336&amp;"–"&amp;csv!CM336&amp;"–"&amp;csv!CO336&amp;"–"&amp;csv!CQ336&amp;"–"&amp;csv!CS336&amp;"–"&amp;csv!CU336&amp;"–"&amp;csv!CW335&amp;"–"&amp;csv!CY335)</f>
        <v/>
      </c>
      <c r="F341" s="195" t="s">
        <v>0</v>
      </c>
      <c r="T341" s="195" t="s">
        <v>0</v>
      </c>
    </row>
    <row r="342" spans="1:20" x14ac:dyDescent="0.25">
      <c r="A342" s="195" t="s">
        <v>0</v>
      </c>
      <c r="B342" s="218" t="str">
        <f>IF(csv!E337="","",csv!S337)</f>
        <v/>
      </c>
      <c r="C342" s="219" t="str">
        <f>IF(csv!E337="","",csv!AN337)</f>
        <v/>
      </c>
      <c r="D342" s="219" t="str">
        <f>IF(csv!E337="","",csv!AO337&amp;"–"&amp;csv!AP337&amp;"–"&amp;csv!AQ337)</f>
        <v/>
      </c>
      <c r="E342" s="220" t="str">
        <f>IF(csv!AU337&amp;csv!AW337&amp;csv!AY337&amp;csv!BA337&amp;csv!BC337="","",csv!AU337&amp;"–"&amp;csv!AW337&amp;"–"&amp;csv!AY337&amp;"–"&amp;csv!BA337&amp;"–"&amp;csv!BC337&amp;"–"&amp;csv!BE337&amp;"–"&amp;csv!BG337&amp;"–"&amp;csv!BI337&amp;"–"&amp;csv!BK337&amp;"–"&amp;csv!BM337&amp;"–"&amp;csv!BO337&amp;"–"&amp;csv!BQ337&amp;"–"&amp;csv!BS337&amp;"–"&amp;csv!BU337&amp;"–"&amp;csv!BW337&amp;"–"&amp;csv!BY337&amp;"–"&amp;csv!CA337&amp;"–"&amp;csv!CC337&amp;"–"&amp;csv!CE337&amp;"–"&amp;csv!CG337&amp;"–"&amp;csv!CI337&amp;"–"&amp;csv!CK337&amp;"–"&amp;csv!CM337&amp;"–"&amp;csv!CO337&amp;"–"&amp;csv!CQ337&amp;"–"&amp;csv!CS337&amp;"–"&amp;csv!CU337&amp;"–"&amp;csv!CW336&amp;"–"&amp;csv!CY336)</f>
        <v/>
      </c>
      <c r="F342" s="195" t="s">
        <v>0</v>
      </c>
      <c r="T342" s="195" t="s">
        <v>0</v>
      </c>
    </row>
    <row r="343" spans="1:20" x14ac:dyDescent="0.25">
      <c r="A343" s="195" t="s">
        <v>0</v>
      </c>
      <c r="B343" s="218" t="str">
        <f>IF(csv!E338="","",csv!S338)</f>
        <v/>
      </c>
      <c r="C343" s="219" t="str">
        <f>IF(csv!E338="","",csv!AN338)</f>
        <v/>
      </c>
      <c r="D343" s="219" t="str">
        <f>IF(csv!E338="","",csv!AO338&amp;"–"&amp;csv!AP338&amp;"–"&amp;csv!AQ338)</f>
        <v/>
      </c>
      <c r="E343" s="220" t="str">
        <f>IF(csv!AU338&amp;csv!AW338&amp;csv!AY338&amp;csv!BA338&amp;csv!BC338="","",csv!AU338&amp;"–"&amp;csv!AW338&amp;"–"&amp;csv!AY338&amp;"–"&amp;csv!BA338&amp;"–"&amp;csv!BC338&amp;"–"&amp;csv!BE338&amp;"–"&amp;csv!BG338&amp;"–"&amp;csv!BI338&amp;"–"&amp;csv!BK338&amp;"–"&amp;csv!BM338&amp;"–"&amp;csv!BO338&amp;"–"&amp;csv!BQ338&amp;"–"&amp;csv!BS338&amp;"–"&amp;csv!BU338&amp;"–"&amp;csv!BW338&amp;"–"&amp;csv!BY338&amp;"–"&amp;csv!CA338&amp;"–"&amp;csv!CC338&amp;"–"&amp;csv!CE338&amp;"–"&amp;csv!CG338&amp;"–"&amp;csv!CI338&amp;"–"&amp;csv!CK338&amp;"–"&amp;csv!CM338&amp;"–"&amp;csv!CO338&amp;"–"&amp;csv!CQ338&amp;"–"&amp;csv!CS338&amp;"–"&amp;csv!CU338&amp;"–"&amp;csv!CW337&amp;"–"&amp;csv!CY337)</f>
        <v/>
      </c>
      <c r="F343" s="195" t="s">
        <v>0</v>
      </c>
      <c r="T343" s="195" t="s">
        <v>0</v>
      </c>
    </row>
    <row r="344" spans="1:20" x14ac:dyDescent="0.25">
      <c r="A344" s="195" t="s">
        <v>0</v>
      </c>
      <c r="B344" s="218" t="str">
        <f>IF(csv!E339="","",csv!S339)</f>
        <v/>
      </c>
      <c r="C344" s="219" t="str">
        <f>IF(csv!E339="","",csv!AN339)</f>
        <v/>
      </c>
      <c r="D344" s="219" t="str">
        <f>IF(csv!E339="","",csv!AO339&amp;"–"&amp;csv!AP339&amp;"–"&amp;csv!AQ339)</f>
        <v/>
      </c>
      <c r="E344" s="220" t="str">
        <f>IF(csv!AU339&amp;csv!AW339&amp;csv!AY339&amp;csv!BA339&amp;csv!BC339="","",csv!AU339&amp;"–"&amp;csv!AW339&amp;"–"&amp;csv!AY339&amp;"–"&amp;csv!BA339&amp;"–"&amp;csv!BC339&amp;"–"&amp;csv!BE339&amp;"–"&amp;csv!BG339&amp;"–"&amp;csv!BI339&amp;"–"&amp;csv!BK339&amp;"–"&amp;csv!BM339&amp;"–"&amp;csv!BO339&amp;"–"&amp;csv!BQ339&amp;"–"&amp;csv!BS339&amp;"–"&amp;csv!BU339&amp;"–"&amp;csv!BW339&amp;"–"&amp;csv!BY339&amp;"–"&amp;csv!CA339&amp;"–"&amp;csv!CC339&amp;"–"&amp;csv!CE339&amp;"–"&amp;csv!CG339&amp;"–"&amp;csv!CI339&amp;"–"&amp;csv!CK339&amp;"–"&amp;csv!CM339&amp;"–"&amp;csv!CO339&amp;"–"&amp;csv!CQ339&amp;"–"&amp;csv!CS339&amp;"–"&amp;csv!CU339&amp;"–"&amp;csv!CW338&amp;"–"&amp;csv!CY338)</f>
        <v/>
      </c>
      <c r="F344" s="195" t="s">
        <v>0</v>
      </c>
      <c r="T344" s="195" t="s">
        <v>0</v>
      </c>
    </row>
    <row r="345" spans="1:20" x14ac:dyDescent="0.25">
      <c r="A345" s="195" t="s">
        <v>0</v>
      </c>
      <c r="B345" s="218" t="str">
        <f>IF(csv!E340="","",csv!S340)</f>
        <v/>
      </c>
      <c r="C345" s="219" t="str">
        <f>IF(csv!E340="","",csv!AN340)</f>
        <v/>
      </c>
      <c r="D345" s="219" t="str">
        <f>IF(csv!E340="","",csv!AO340&amp;"–"&amp;csv!AP340&amp;"–"&amp;csv!AQ340)</f>
        <v/>
      </c>
      <c r="E345" s="220" t="str">
        <f>IF(csv!AU340&amp;csv!AW340&amp;csv!AY340&amp;csv!BA340&amp;csv!BC340="","",csv!AU340&amp;"–"&amp;csv!AW340&amp;"–"&amp;csv!AY340&amp;"–"&amp;csv!BA340&amp;"–"&amp;csv!BC340&amp;"–"&amp;csv!BE340&amp;"–"&amp;csv!BG340&amp;"–"&amp;csv!BI340&amp;"–"&amp;csv!BK340&amp;"–"&amp;csv!BM340&amp;"–"&amp;csv!BO340&amp;"–"&amp;csv!BQ340&amp;"–"&amp;csv!BS340&amp;"–"&amp;csv!BU340&amp;"–"&amp;csv!BW340&amp;"–"&amp;csv!BY340&amp;"–"&amp;csv!CA340&amp;"–"&amp;csv!CC340&amp;"–"&amp;csv!CE340&amp;"–"&amp;csv!CG340&amp;"–"&amp;csv!CI340&amp;"–"&amp;csv!CK340&amp;"–"&amp;csv!CM340&amp;"–"&amp;csv!CO340&amp;"–"&amp;csv!CQ340&amp;"–"&amp;csv!CS340&amp;"–"&amp;csv!CU340&amp;"–"&amp;csv!CW339&amp;"–"&amp;csv!CY339)</f>
        <v/>
      </c>
      <c r="F345" s="195" t="s">
        <v>0</v>
      </c>
      <c r="T345" s="195" t="s">
        <v>0</v>
      </c>
    </row>
    <row r="346" spans="1:20" x14ac:dyDescent="0.25">
      <c r="A346" s="195" t="s">
        <v>0</v>
      </c>
      <c r="B346" s="218" t="str">
        <f>IF(csv!E341="","",csv!S341)</f>
        <v/>
      </c>
      <c r="C346" s="219" t="str">
        <f>IF(csv!E341="","",csv!AN341)</f>
        <v/>
      </c>
      <c r="D346" s="219" t="str">
        <f>IF(csv!E341="","",csv!AO341&amp;"–"&amp;csv!AP341&amp;"–"&amp;csv!AQ341)</f>
        <v/>
      </c>
      <c r="E346" s="220" t="str">
        <f>IF(csv!AU341&amp;csv!AW341&amp;csv!AY341&amp;csv!BA341&amp;csv!BC341="","",csv!AU341&amp;"–"&amp;csv!AW341&amp;"–"&amp;csv!AY341&amp;"–"&amp;csv!BA341&amp;"–"&amp;csv!BC341&amp;"–"&amp;csv!BE341&amp;"–"&amp;csv!BG341&amp;"–"&amp;csv!BI341&amp;"–"&amp;csv!BK341&amp;"–"&amp;csv!BM341&amp;"–"&amp;csv!BO341&amp;"–"&amp;csv!BQ341&amp;"–"&amp;csv!BS341&amp;"–"&amp;csv!BU341&amp;"–"&amp;csv!BW341&amp;"–"&amp;csv!BY341&amp;"–"&amp;csv!CA341&amp;"–"&amp;csv!CC341&amp;"–"&amp;csv!CE341&amp;"–"&amp;csv!CG341&amp;"–"&amp;csv!CI341&amp;"–"&amp;csv!CK341&amp;"–"&amp;csv!CM341&amp;"–"&amp;csv!CO341&amp;"–"&amp;csv!CQ341&amp;"–"&amp;csv!CS341&amp;"–"&amp;csv!CU341&amp;"–"&amp;csv!CW340&amp;"–"&amp;csv!CY340)</f>
        <v/>
      </c>
      <c r="F346" s="195" t="s">
        <v>0</v>
      </c>
      <c r="T346" s="195" t="s">
        <v>0</v>
      </c>
    </row>
    <row r="347" spans="1:20" x14ac:dyDescent="0.25">
      <c r="A347" s="195" t="s">
        <v>0</v>
      </c>
      <c r="B347" s="218" t="str">
        <f>IF(csv!E342="","",csv!S342)</f>
        <v/>
      </c>
      <c r="C347" s="219" t="str">
        <f>IF(csv!E342="","",csv!AN342)</f>
        <v/>
      </c>
      <c r="D347" s="219" t="str">
        <f>IF(csv!E342="","",csv!AO342&amp;"–"&amp;csv!AP342&amp;"–"&amp;csv!AQ342)</f>
        <v/>
      </c>
      <c r="E347" s="220" t="str">
        <f>IF(csv!AU342&amp;csv!AW342&amp;csv!AY342&amp;csv!BA342&amp;csv!BC342="","",csv!AU342&amp;"–"&amp;csv!AW342&amp;"–"&amp;csv!AY342&amp;"–"&amp;csv!BA342&amp;"–"&amp;csv!BC342&amp;"–"&amp;csv!BE342&amp;"–"&amp;csv!BG342&amp;"–"&amp;csv!BI342&amp;"–"&amp;csv!BK342&amp;"–"&amp;csv!BM342&amp;"–"&amp;csv!BO342&amp;"–"&amp;csv!BQ342&amp;"–"&amp;csv!BS342&amp;"–"&amp;csv!BU342&amp;"–"&amp;csv!BW342&amp;"–"&amp;csv!BY342&amp;"–"&amp;csv!CA342&amp;"–"&amp;csv!CC342&amp;"–"&amp;csv!CE342&amp;"–"&amp;csv!CG342&amp;"–"&amp;csv!CI342&amp;"–"&amp;csv!CK342&amp;"–"&amp;csv!CM342&amp;"–"&amp;csv!CO342&amp;"–"&amp;csv!CQ342&amp;"–"&amp;csv!CS342&amp;"–"&amp;csv!CU342&amp;"–"&amp;csv!CW341&amp;"–"&amp;csv!CY341)</f>
        <v/>
      </c>
      <c r="F347" s="195" t="s">
        <v>0</v>
      </c>
      <c r="T347" s="195" t="s">
        <v>0</v>
      </c>
    </row>
    <row r="348" spans="1:20" x14ac:dyDescent="0.25">
      <c r="A348" s="195" t="s">
        <v>0</v>
      </c>
      <c r="B348" s="218" t="str">
        <f>IF(csv!E343="","",csv!S343)</f>
        <v/>
      </c>
      <c r="C348" s="219" t="str">
        <f>IF(csv!E343="","",csv!AN343)</f>
        <v/>
      </c>
      <c r="D348" s="219" t="str">
        <f>IF(csv!E343="","",csv!AO343&amp;"–"&amp;csv!AP343&amp;"–"&amp;csv!AQ343)</f>
        <v/>
      </c>
      <c r="E348" s="220" t="str">
        <f>IF(csv!AU343&amp;csv!AW343&amp;csv!AY343&amp;csv!BA343&amp;csv!BC343="","",csv!AU343&amp;"–"&amp;csv!AW343&amp;"–"&amp;csv!AY343&amp;"–"&amp;csv!BA343&amp;"–"&amp;csv!BC343&amp;"–"&amp;csv!BE343&amp;"–"&amp;csv!BG343&amp;"–"&amp;csv!BI343&amp;"–"&amp;csv!BK343&amp;"–"&amp;csv!BM343&amp;"–"&amp;csv!BO343&amp;"–"&amp;csv!BQ343&amp;"–"&amp;csv!BS343&amp;"–"&amp;csv!BU343&amp;"–"&amp;csv!BW343&amp;"–"&amp;csv!BY343&amp;"–"&amp;csv!CA343&amp;"–"&amp;csv!CC343&amp;"–"&amp;csv!CE343&amp;"–"&amp;csv!CG343&amp;"–"&amp;csv!CI343&amp;"–"&amp;csv!CK343&amp;"–"&amp;csv!CM343&amp;"–"&amp;csv!CO343&amp;"–"&amp;csv!CQ343&amp;"–"&amp;csv!CS343&amp;"–"&amp;csv!CU343&amp;"–"&amp;csv!CW342&amp;"–"&amp;csv!CY342)</f>
        <v/>
      </c>
      <c r="F348" s="195" t="s">
        <v>0</v>
      </c>
      <c r="T348" s="195" t="s">
        <v>0</v>
      </c>
    </row>
    <row r="349" spans="1:20" x14ac:dyDescent="0.25">
      <c r="A349" s="195" t="s">
        <v>0</v>
      </c>
      <c r="B349" s="218" t="str">
        <f>IF(csv!E344="","",csv!S344)</f>
        <v/>
      </c>
      <c r="C349" s="219" t="str">
        <f>IF(csv!E344="","",csv!AN344)</f>
        <v/>
      </c>
      <c r="D349" s="219" t="str">
        <f>IF(csv!E344="","",csv!AO344&amp;"–"&amp;csv!AP344&amp;"–"&amp;csv!AQ344)</f>
        <v/>
      </c>
      <c r="E349" s="220" t="str">
        <f>IF(csv!AU344&amp;csv!AW344&amp;csv!AY344&amp;csv!BA344&amp;csv!BC344="","",csv!AU344&amp;"–"&amp;csv!AW344&amp;"–"&amp;csv!AY344&amp;"–"&amp;csv!BA344&amp;"–"&amp;csv!BC344&amp;"–"&amp;csv!BE344&amp;"–"&amp;csv!BG344&amp;"–"&amp;csv!BI344&amp;"–"&amp;csv!BK344&amp;"–"&amp;csv!BM344&amp;"–"&amp;csv!BO344&amp;"–"&amp;csv!BQ344&amp;"–"&amp;csv!BS344&amp;"–"&amp;csv!BU344&amp;"–"&amp;csv!BW344&amp;"–"&amp;csv!BY344&amp;"–"&amp;csv!CA344&amp;"–"&amp;csv!CC344&amp;"–"&amp;csv!CE344&amp;"–"&amp;csv!CG344&amp;"–"&amp;csv!CI344&amp;"–"&amp;csv!CK344&amp;"–"&amp;csv!CM344&amp;"–"&amp;csv!CO344&amp;"–"&amp;csv!CQ344&amp;"–"&amp;csv!CS344&amp;"–"&amp;csv!CU344&amp;"–"&amp;csv!CW343&amp;"–"&amp;csv!CY343)</f>
        <v/>
      </c>
      <c r="F349" s="195" t="s">
        <v>0</v>
      </c>
      <c r="T349" s="195" t="s">
        <v>0</v>
      </c>
    </row>
    <row r="350" spans="1:20" x14ac:dyDescent="0.25">
      <c r="A350" s="195" t="s">
        <v>0</v>
      </c>
      <c r="B350" s="218" t="str">
        <f>IF(csv!E345="","",csv!S345)</f>
        <v/>
      </c>
      <c r="C350" s="219" t="str">
        <f>IF(csv!E345="","",csv!AN345)</f>
        <v/>
      </c>
      <c r="D350" s="219" t="str">
        <f>IF(csv!E345="","",csv!AO345&amp;"–"&amp;csv!AP345&amp;"–"&amp;csv!AQ345)</f>
        <v/>
      </c>
      <c r="E350" s="220" t="str">
        <f>IF(csv!AU345&amp;csv!AW345&amp;csv!AY345&amp;csv!BA345&amp;csv!BC345="","",csv!AU345&amp;"–"&amp;csv!AW345&amp;"–"&amp;csv!AY345&amp;"–"&amp;csv!BA345&amp;"–"&amp;csv!BC345&amp;"–"&amp;csv!BE345&amp;"–"&amp;csv!BG345&amp;"–"&amp;csv!BI345&amp;"–"&amp;csv!BK345&amp;"–"&amp;csv!BM345&amp;"–"&amp;csv!BO345&amp;"–"&amp;csv!BQ345&amp;"–"&amp;csv!BS345&amp;"–"&amp;csv!BU345&amp;"–"&amp;csv!BW345&amp;"–"&amp;csv!BY345&amp;"–"&amp;csv!CA345&amp;"–"&amp;csv!CC345&amp;"–"&amp;csv!CE345&amp;"–"&amp;csv!CG345&amp;"–"&amp;csv!CI345&amp;"–"&amp;csv!CK345&amp;"–"&amp;csv!CM345&amp;"–"&amp;csv!CO345&amp;"–"&amp;csv!CQ345&amp;"–"&amp;csv!CS345&amp;"–"&amp;csv!CU345&amp;"–"&amp;csv!CW344&amp;"–"&amp;csv!CY344)</f>
        <v/>
      </c>
      <c r="F350" s="195" t="s">
        <v>0</v>
      </c>
      <c r="T350" s="195" t="s">
        <v>0</v>
      </c>
    </row>
    <row r="351" spans="1:20" x14ac:dyDescent="0.25">
      <c r="A351" s="195" t="s">
        <v>0</v>
      </c>
      <c r="B351" s="218" t="str">
        <f>IF(csv!E346="","",csv!S346)</f>
        <v/>
      </c>
      <c r="C351" s="219" t="str">
        <f>IF(csv!E346="","",csv!AN346)</f>
        <v/>
      </c>
      <c r="D351" s="219" t="str">
        <f>IF(csv!E346="","",csv!AO346&amp;"–"&amp;csv!AP346&amp;"–"&amp;csv!AQ346)</f>
        <v/>
      </c>
      <c r="E351" s="220" t="str">
        <f>IF(csv!AU346&amp;csv!AW346&amp;csv!AY346&amp;csv!BA346&amp;csv!BC346="","",csv!AU346&amp;"–"&amp;csv!AW346&amp;"–"&amp;csv!AY346&amp;"–"&amp;csv!BA346&amp;"–"&amp;csv!BC346&amp;"–"&amp;csv!BE346&amp;"–"&amp;csv!BG346&amp;"–"&amp;csv!BI346&amp;"–"&amp;csv!BK346&amp;"–"&amp;csv!BM346&amp;"–"&amp;csv!BO346&amp;"–"&amp;csv!BQ346&amp;"–"&amp;csv!BS346&amp;"–"&amp;csv!BU346&amp;"–"&amp;csv!BW346&amp;"–"&amp;csv!BY346&amp;"–"&amp;csv!CA346&amp;"–"&amp;csv!CC346&amp;"–"&amp;csv!CE346&amp;"–"&amp;csv!CG346&amp;"–"&amp;csv!CI346&amp;"–"&amp;csv!CK346&amp;"–"&amp;csv!CM346&amp;"–"&amp;csv!CO346&amp;"–"&amp;csv!CQ346&amp;"–"&amp;csv!CS346&amp;"–"&amp;csv!CU346&amp;"–"&amp;csv!CW345&amp;"–"&amp;csv!CY345)</f>
        <v/>
      </c>
      <c r="F351" s="195" t="s">
        <v>0</v>
      </c>
      <c r="T351" s="195" t="s">
        <v>0</v>
      </c>
    </row>
    <row r="352" spans="1:20" x14ac:dyDescent="0.25">
      <c r="A352" s="195" t="s">
        <v>0</v>
      </c>
      <c r="B352" s="218" t="str">
        <f>IF(csv!E347="","",csv!S347)</f>
        <v/>
      </c>
      <c r="C352" s="219" t="str">
        <f>IF(csv!E347="","",csv!AN347)</f>
        <v/>
      </c>
      <c r="D352" s="219" t="str">
        <f>IF(csv!E347="","",csv!AO347&amp;"–"&amp;csv!AP347&amp;"–"&amp;csv!AQ347)</f>
        <v/>
      </c>
      <c r="E352" s="220" t="str">
        <f>IF(csv!AU347&amp;csv!AW347&amp;csv!AY347&amp;csv!BA347&amp;csv!BC347="","",csv!AU347&amp;"–"&amp;csv!AW347&amp;"–"&amp;csv!AY347&amp;"–"&amp;csv!BA347&amp;"–"&amp;csv!BC347&amp;"–"&amp;csv!BE347&amp;"–"&amp;csv!BG347&amp;"–"&amp;csv!BI347&amp;"–"&amp;csv!BK347&amp;"–"&amp;csv!BM347&amp;"–"&amp;csv!BO347&amp;"–"&amp;csv!BQ347&amp;"–"&amp;csv!BS347&amp;"–"&amp;csv!BU347&amp;"–"&amp;csv!BW347&amp;"–"&amp;csv!BY347&amp;"–"&amp;csv!CA347&amp;"–"&amp;csv!CC347&amp;"–"&amp;csv!CE347&amp;"–"&amp;csv!CG347&amp;"–"&amp;csv!CI347&amp;"–"&amp;csv!CK347&amp;"–"&amp;csv!CM347&amp;"–"&amp;csv!CO347&amp;"–"&amp;csv!CQ347&amp;"–"&amp;csv!CS347&amp;"–"&amp;csv!CU347&amp;"–"&amp;csv!CW346&amp;"–"&amp;csv!CY346)</f>
        <v/>
      </c>
      <c r="F352" s="195" t="s">
        <v>0</v>
      </c>
      <c r="T352" s="195" t="s">
        <v>0</v>
      </c>
    </row>
    <row r="353" spans="1:20" x14ac:dyDescent="0.25">
      <c r="A353" s="195" t="s">
        <v>0</v>
      </c>
      <c r="B353" s="218" t="str">
        <f>IF(csv!E348="","",csv!S348)</f>
        <v/>
      </c>
      <c r="C353" s="219" t="str">
        <f>IF(csv!E348="","",csv!AN348)</f>
        <v/>
      </c>
      <c r="D353" s="219" t="str">
        <f>IF(csv!E348="","",csv!AO348&amp;"–"&amp;csv!AP348&amp;"–"&amp;csv!AQ348)</f>
        <v/>
      </c>
      <c r="E353" s="220" t="str">
        <f>IF(csv!AU348&amp;csv!AW348&amp;csv!AY348&amp;csv!BA348&amp;csv!BC348="","",csv!AU348&amp;"–"&amp;csv!AW348&amp;"–"&amp;csv!AY348&amp;"–"&amp;csv!BA348&amp;"–"&amp;csv!BC348&amp;"–"&amp;csv!BE348&amp;"–"&amp;csv!BG348&amp;"–"&amp;csv!BI348&amp;"–"&amp;csv!BK348&amp;"–"&amp;csv!BM348&amp;"–"&amp;csv!BO348&amp;"–"&amp;csv!BQ348&amp;"–"&amp;csv!BS348&amp;"–"&amp;csv!BU348&amp;"–"&amp;csv!BW348&amp;"–"&amp;csv!BY348&amp;"–"&amp;csv!CA348&amp;"–"&amp;csv!CC348&amp;"–"&amp;csv!CE348&amp;"–"&amp;csv!CG348&amp;"–"&amp;csv!CI348&amp;"–"&amp;csv!CK348&amp;"–"&amp;csv!CM348&amp;"–"&amp;csv!CO348&amp;"–"&amp;csv!CQ348&amp;"–"&amp;csv!CS348&amp;"–"&amp;csv!CU348&amp;"–"&amp;csv!CW347&amp;"–"&amp;csv!CY347)</f>
        <v/>
      </c>
      <c r="F353" s="195" t="s">
        <v>0</v>
      </c>
      <c r="T353" s="195" t="s">
        <v>0</v>
      </c>
    </row>
    <row r="354" spans="1:20" x14ac:dyDescent="0.25">
      <c r="A354" s="195" t="s">
        <v>0</v>
      </c>
      <c r="B354" s="218" t="str">
        <f>IF(csv!E349="","",csv!S349)</f>
        <v/>
      </c>
      <c r="C354" s="219" t="str">
        <f>IF(csv!E349="","",csv!AN349)</f>
        <v/>
      </c>
      <c r="D354" s="219" t="str">
        <f>IF(csv!E349="","",csv!AO349&amp;"–"&amp;csv!AP349&amp;"–"&amp;csv!AQ349)</f>
        <v/>
      </c>
      <c r="E354" s="220" t="str">
        <f>IF(csv!AU349&amp;csv!AW349&amp;csv!AY349&amp;csv!BA349&amp;csv!BC349="","",csv!AU349&amp;"–"&amp;csv!AW349&amp;"–"&amp;csv!AY349&amp;"–"&amp;csv!BA349&amp;"–"&amp;csv!BC349&amp;"–"&amp;csv!BE349&amp;"–"&amp;csv!BG349&amp;"–"&amp;csv!BI349&amp;"–"&amp;csv!BK349&amp;"–"&amp;csv!BM349&amp;"–"&amp;csv!BO349&amp;"–"&amp;csv!BQ349&amp;"–"&amp;csv!BS349&amp;"–"&amp;csv!BU349&amp;"–"&amp;csv!BW349&amp;"–"&amp;csv!BY349&amp;"–"&amp;csv!CA349&amp;"–"&amp;csv!CC349&amp;"–"&amp;csv!CE349&amp;"–"&amp;csv!CG349&amp;"–"&amp;csv!CI349&amp;"–"&amp;csv!CK349&amp;"–"&amp;csv!CM349&amp;"–"&amp;csv!CO349&amp;"–"&amp;csv!CQ349&amp;"–"&amp;csv!CS349&amp;"–"&amp;csv!CU349&amp;"–"&amp;csv!CW348&amp;"–"&amp;csv!CY348)</f>
        <v/>
      </c>
      <c r="F354" s="195" t="s">
        <v>0</v>
      </c>
      <c r="T354" s="195" t="s">
        <v>0</v>
      </c>
    </row>
    <row r="355" spans="1:20" x14ac:dyDescent="0.25">
      <c r="A355" s="195" t="s">
        <v>0</v>
      </c>
      <c r="B355" s="218" t="str">
        <f>IF(csv!E350="","",csv!S350)</f>
        <v/>
      </c>
      <c r="C355" s="219" t="str">
        <f>IF(csv!E350="","",csv!AN350)</f>
        <v/>
      </c>
      <c r="D355" s="219" t="str">
        <f>IF(csv!E350="","",csv!AO350&amp;"–"&amp;csv!AP350&amp;"–"&amp;csv!AQ350)</f>
        <v/>
      </c>
      <c r="E355" s="220" t="str">
        <f>IF(csv!AU350&amp;csv!AW350&amp;csv!AY350&amp;csv!BA350&amp;csv!BC350="","",csv!AU350&amp;"–"&amp;csv!AW350&amp;"–"&amp;csv!AY350&amp;"–"&amp;csv!BA350&amp;"–"&amp;csv!BC350&amp;"–"&amp;csv!BE350&amp;"–"&amp;csv!BG350&amp;"–"&amp;csv!BI350&amp;"–"&amp;csv!BK350&amp;"–"&amp;csv!BM350&amp;"–"&amp;csv!BO350&amp;"–"&amp;csv!BQ350&amp;"–"&amp;csv!BS350&amp;"–"&amp;csv!BU350&amp;"–"&amp;csv!BW350&amp;"–"&amp;csv!BY350&amp;"–"&amp;csv!CA350&amp;"–"&amp;csv!CC350&amp;"–"&amp;csv!CE350&amp;"–"&amp;csv!CG350&amp;"–"&amp;csv!CI350&amp;"–"&amp;csv!CK350&amp;"–"&amp;csv!CM350&amp;"–"&amp;csv!CO350&amp;"–"&amp;csv!CQ350&amp;"–"&amp;csv!CS350&amp;"–"&amp;csv!CU350&amp;"–"&amp;csv!CW349&amp;"–"&amp;csv!CY349)</f>
        <v/>
      </c>
      <c r="F355" s="195" t="s">
        <v>0</v>
      </c>
      <c r="T355" s="195" t="s">
        <v>0</v>
      </c>
    </row>
    <row r="356" spans="1:20" x14ac:dyDescent="0.25">
      <c r="A356" s="195" t="s">
        <v>0</v>
      </c>
      <c r="B356" s="218" t="str">
        <f>IF(csv!E351="","",csv!S351)</f>
        <v/>
      </c>
      <c r="C356" s="219" t="str">
        <f>IF(csv!E351="","",csv!AN351)</f>
        <v/>
      </c>
      <c r="D356" s="219" t="str">
        <f>IF(csv!E351="","",csv!AO351&amp;"–"&amp;csv!AP351&amp;"–"&amp;csv!AQ351)</f>
        <v/>
      </c>
      <c r="E356" s="220" t="str">
        <f>IF(csv!AU351&amp;csv!AW351&amp;csv!AY351&amp;csv!BA351&amp;csv!BC351="","",csv!AU351&amp;"–"&amp;csv!AW351&amp;"–"&amp;csv!AY351&amp;"–"&amp;csv!BA351&amp;"–"&amp;csv!BC351&amp;"–"&amp;csv!BE351&amp;"–"&amp;csv!BG351&amp;"–"&amp;csv!BI351&amp;"–"&amp;csv!BK351&amp;"–"&amp;csv!BM351&amp;"–"&amp;csv!BO351&amp;"–"&amp;csv!BQ351&amp;"–"&amp;csv!BS351&amp;"–"&amp;csv!BU351&amp;"–"&amp;csv!BW351&amp;"–"&amp;csv!BY351&amp;"–"&amp;csv!CA351&amp;"–"&amp;csv!CC351&amp;"–"&amp;csv!CE351&amp;"–"&amp;csv!CG351&amp;"–"&amp;csv!CI351&amp;"–"&amp;csv!CK351&amp;"–"&amp;csv!CM351&amp;"–"&amp;csv!CO351&amp;"–"&amp;csv!CQ351&amp;"–"&amp;csv!CS351&amp;"–"&amp;csv!CU351&amp;"–"&amp;csv!CW350&amp;"–"&amp;csv!CY350)</f>
        <v/>
      </c>
      <c r="F356" s="195" t="s">
        <v>0</v>
      </c>
      <c r="T356" s="195" t="s">
        <v>0</v>
      </c>
    </row>
    <row r="357" spans="1:20" x14ac:dyDescent="0.25">
      <c r="A357" s="195" t="s">
        <v>0</v>
      </c>
      <c r="B357" s="218" t="str">
        <f>IF(csv!E352="","",csv!S352)</f>
        <v/>
      </c>
      <c r="C357" s="219" t="str">
        <f>IF(csv!E352="","",csv!AN352)</f>
        <v/>
      </c>
      <c r="D357" s="219" t="str">
        <f>IF(csv!E352="","",csv!AO352&amp;"–"&amp;csv!AP352&amp;"–"&amp;csv!AQ352)</f>
        <v/>
      </c>
      <c r="E357" s="220" t="str">
        <f>IF(csv!AU352&amp;csv!AW352&amp;csv!AY352&amp;csv!BA352&amp;csv!BC352="","",csv!AU352&amp;"–"&amp;csv!AW352&amp;"–"&amp;csv!AY352&amp;"–"&amp;csv!BA352&amp;"–"&amp;csv!BC352&amp;"–"&amp;csv!BE352&amp;"–"&amp;csv!BG352&amp;"–"&amp;csv!BI352&amp;"–"&amp;csv!BK352&amp;"–"&amp;csv!BM352&amp;"–"&amp;csv!BO352&amp;"–"&amp;csv!BQ352&amp;"–"&amp;csv!BS352&amp;"–"&amp;csv!BU352&amp;"–"&amp;csv!BW352&amp;"–"&amp;csv!BY352&amp;"–"&amp;csv!CA352&amp;"–"&amp;csv!CC352&amp;"–"&amp;csv!CE352&amp;"–"&amp;csv!CG352&amp;"–"&amp;csv!CI352&amp;"–"&amp;csv!CK352&amp;"–"&amp;csv!CM352&amp;"–"&amp;csv!CO352&amp;"–"&amp;csv!CQ352&amp;"–"&amp;csv!CS352&amp;"–"&amp;csv!CU352&amp;"–"&amp;csv!CW351&amp;"–"&amp;csv!CY351)</f>
        <v/>
      </c>
      <c r="F357" s="195" t="s">
        <v>0</v>
      </c>
      <c r="T357" s="195" t="s">
        <v>0</v>
      </c>
    </row>
    <row r="358" spans="1:20" x14ac:dyDescent="0.25">
      <c r="A358" s="195" t="s">
        <v>0</v>
      </c>
      <c r="B358" s="218" t="str">
        <f>IF(csv!E353="","",csv!S353)</f>
        <v/>
      </c>
      <c r="C358" s="219" t="str">
        <f>IF(csv!E353="","",csv!AN353)</f>
        <v/>
      </c>
      <c r="D358" s="219" t="str">
        <f>IF(csv!E353="","",csv!AO353&amp;"–"&amp;csv!AP353&amp;"–"&amp;csv!AQ353)</f>
        <v/>
      </c>
      <c r="E358" s="220" t="str">
        <f>IF(csv!AU353&amp;csv!AW353&amp;csv!AY353&amp;csv!BA353&amp;csv!BC353="","",csv!AU353&amp;"–"&amp;csv!AW353&amp;"–"&amp;csv!AY353&amp;"–"&amp;csv!BA353&amp;"–"&amp;csv!BC353&amp;"–"&amp;csv!BE353&amp;"–"&amp;csv!BG353&amp;"–"&amp;csv!BI353&amp;"–"&amp;csv!BK353&amp;"–"&amp;csv!BM353&amp;"–"&amp;csv!BO353&amp;"–"&amp;csv!BQ353&amp;"–"&amp;csv!BS353&amp;"–"&amp;csv!BU353&amp;"–"&amp;csv!BW353&amp;"–"&amp;csv!BY353&amp;"–"&amp;csv!CA353&amp;"–"&amp;csv!CC353&amp;"–"&amp;csv!CE353&amp;"–"&amp;csv!CG353&amp;"–"&amp;csv!CI353&amp;"–"&amp;csv!CK353&amp;"–"&amp;csv!CM353&amp;"–"&amp;csv!CO353&amp;"–"&amp;csv!CQ353&amp;"–"&amp;csv!CS353&amp;"–"&amp;csv!CU353&amp;"–"&amp;csv!CW352&amp;"–"&amp;csv!CY352)</f>
        <v/>
      </c>
      <c r="F358" s="195" t="s">
        <v>0</v>
      </c>
      <c r="T358" s="195" t="s">
        <v>0</v>
      </c>
    </row>
    <row r="359" spans="1:20" x14ac:dyDescent="0.25">
      <c r="A359" s="195" t="s">
        <v>0</v>
      </c>
      <c r="B359" s="218" t="str">
        <f>IF(csv!E354="","",csv!S354)</f>
        <v/>
      </c>
      <c r="C359" s="219" t="str">
        <f>IF(csv!E354="","",csv!AN354)</f>
        <v/>
      </c>
      <c r="D359" s="219" t="str">
        <f>IF(csv!E354="","",csv!AO354&amp;"–"&amp;csv!AP354&amp;"–"&amp;csv!AQ354)</f>
        <v/>
      </c>
      <c r="E359" s="220" t="str">
        <f>IF(csv!AU354&amp;csv!AW354&amp;csv!AY354&amp;csv!BA354&amp;csv!BC354="","",csv!AU354&amp;"–"&amp;csv!AW354&amp;"–"&amp;csv!AY354&amp;"–"&amp;csv!BA354&amp;"–"&amp;csv!BC354&amp;"–"&amp;csv!BE354&amp;"–"&amp;csv!BG354&amp;"–"&amp;csv!BI354&amp;"–"&amp;csv!BK354&amp;"–"&amp;csv!BM354&amp;"–"&amp;csv!BO354&amp;"–"&amp;csv!BQ354&amp;"–"&amp;csv!BS354&amp;"–"&amp;csv!BU354&amp;"–"&amp;csv!BW354&amp;"–"&amp;csv!BY354&amp;"–"&amp;csv!CA354&amp;"–"&amp;csv!CC354&amp;"–"&amp;csv!CE354&amp;"–"&amp;csv!CG354&amp;"–"&amp;csv!CI354&amp;"–"&amp;csv!CK354&amp;"–"&amp;csv!CM354&amp;"–"&amp;csv!CO354&amp;"–"&amp;csv!CQ354&amp;"–"&amp;csv!CS354&amp;"–"&amp;csv!CU354&amp;"–"&amp;csv!CW353&amp;"–"&amp;csv!CY353)</f>
        <v/>
      </c>
      <c r="F359" s="195" t="s">
        <v>0</v>
      </c>
      <c r="T359" s="195" t="s">
        <v>0</v>
      </c>
    </row>
    <row r="360" spans="1:20" x14ac:dyDescent="0.25">
      <c r="A360" s="195" t="s">
        <v>0</v>
      </c>
      <c r="B360" s="218" t="str">
        <f>IF(csv!E355="","",csv!S355)</f>
        <v/>
      </c>
      <c r="C360" s="219" t="str">
        <f>IF(csv!E355="","",csv!AN355)</f>
        <v/>
      </c>
      <c r="D360" s="219" t="str">
        <f>IF(csv!E355="","",csv!AO355&amp;"–"&amp;csv!AP355&amp;"–"&amp;csv!AQ355)</f>
        <v/>
      </c>
      <c r="E360" s="220" t="str">
        <f>IF(csv!AU355&amp;csv!AW355&amp;csv!AY355&amp;csv!BA355&amp;csv!BC355="","",csv!AU355&amp;"–"&amp;csv!AW355&amp;"–"&amp;csv!AY355&amp;"–"&amp;csv!BA355&amp;"–"&amp;csv!BC355&amp;"–"&amp;csv!BE355&amp;"–"&amp;csv!BG355&amp;"–"&amp;csv!BI355&amp;"–"&amp;csv!BK355&amp;"–"&amp;csv!BM355&amp;"–"&amp;csv!BO355&amp;"–"&amp;csv!BQ355&amp;"–"&amp;csv!BS355&amp;"–"&amp;csv!BU355&amp;"–"&amp;csv!BW355&amp;"–"&amp;csv!BY355&amp;"–"&amp;csv!CA355&amp;"–"&amp;csv!CC355&amp;"–"&amp;csv!CE355&amp;"–"&amp;csv!CG355&amp;"–"&amp;csv!CI355&amp;"–"&amp;csv!CK355&amp;"–"&amp;csv!CM355&amp;"–"&amp;csv!CO355&amp;"–"&amp;csv!CQ355&amp;"–"&amp;csv!CS355&amp;"–"&amp;csv!CU355&amp;"–"&amp;csv!CW354&amp;"–"&amp;csv!CY354)</f>
        <v/>
      </c>
      <c r="F360" s="195" t="s">
        <v>0</v>
      </c>
      <c r="T360" s="195" t="s">
        <v>0</v>
      </c>
    </row>
    <row r="361" spans="1:20" x14ac:dyDescent="0.25">
      <c r="A361" s="195" t="s">
        <v>0</v>
      </c>
      <c r="B361" s="218" t="str">
        <f>IF(csv!E356="","",csv!S356)</f>
        <v/>
      </c>
      <c r="C361" s="219" t="str">
        <f>IF(csv!E356="","",csv!AN356)</f>
        <v/>
      </c>
      <c r="D361" s="219" t="str">
        <f>IF(csv!E356="","",csv!AO356&amp;"–"&amp;csv!AP356&amp;"–"&amp;csv!AQ356)</f>
        <v/>
      </c>
      <c r="E361" s="220" t="str">
        <f>IF(csv!AU356&amp;csv!AW356&amp;csv!AY356&amp;csv!BA356&amp;csv!BC356="","",csv!AU356&amp;"–"&amp;csv!AW356&amp;"–"&amp;csv!AY356&amp;"–"&amp;csv!BA356&amp;"–"&amp;csv!BC356&amp;"–"&amp;csv!BE356&amp;"–"&amp;csv!BG356&amp;"–"&amp;csv!BI356&amp;"–"&amp;csv!BK356&amp;"–"&amp;csv!BM356&amp;"–"&amp;csv!BO356&amp;"–"&amp;csv!BQ356&amp;"–"&amp;csv!BS356&amp;"–"&amp;csv!BU356&amp;"–"&amp;csv!BW356&amp;"–"&amp;csv!BY356&amp;"–"&amp;csv!CA356&amp;"–"&amp;csv!CC356&amp;"–"&amp;csv!CE356&amp;"–"&amp;csv!CG356&amp;"–"&amp;csv!CI356&amp;"–"&amp;csv!CK356&amp;"–"&amp;csv!CM356&amp;"–"&amp;csv!CO356&amp;"–"&amp;csv!CQ356&amp;"–"&amp;csv!CS356&amp;"–"&amp;csv!CU356&amp;"–"&amp;csv!CW355&amp;"–"&amp;csv!CY355)</f>
        <v/>
      </c>
      <c r="F361" s="195" t="s">
        <v>0</v>
      </c>
      <c r="T361" s="195" t="s">
        <v>0</v>
      </c>
    </row>
    <row r="362" spans="1:20" x14ac:dyDescent="0.25">
      <c r="A362" s="195" t="s">
        <v>0</v>
      </c>
      <c r="B362" s="218" t="str">
        <f>IF(csv!E357="","",csv!S357)</f>
        <v/>
      </c>
      <c r="C362" s="219" t="str">
        <f>IF(csv!E357="","",csv!AN357)</f>
        <v/>
      </c>
      <c r="D362" s="219" t="str">
        <f>IF(csv!E357="","",csv!AO357&amp;"–"&amp;csv!AP357&amp;"–"&amp;csv!AQ357)</f>
        <v/>
      </c>
      <c r="E362" s="220" t="str">
        <f>IF(csv!AU357&amp;csv!AW357&amp;csv!AY357&amp;csv!BA357&amp;csv!BC357="","",csv!AU357&amp;"–"&amp;csv!AW357&amp;"–"&amp;csv!AY357&amp;"–"&amp;csv!BA357&amp;"–"&amp;csv!BC357&amp;"–"&amp;csv!BE357&amp;"–"&amp;csv!BG357&amp;"–"&amp;csv!BI357&amp;"–"&amp;csv!BK357&amp;"–"&amp;csv!BM357&amp;"–"&amp;csv!BO357&amp;"–"&amp;csv!BQ357&amp;"–"&amp;csv!BS357&amp;"–"&amp;csv!BU357&amp;"–"&amp;csv!BW357&amp;"–"&amp;csv!BY357&amp;"–"&amp;csv!CA357&amp;"–"&amp;csv!CC357&amp;"–"&amp;csv!CE357&amp;"–"&amp;csv!CG357&amp;"–"&amp;csv!CI357&amp;"–"&amp;csv!CK357&amp;"–"&amp;csv!CM357&amp;"–"&amp;csv!CO357&amp;"–"&amp;csv!CQ357&amp;"–"&amp;csv!CS357&amp;"–"&amp;csv!CU357&amp;"–"&amp;csv!CW356&amp;"–"&amp;csv!CY356)</f>
        <v/>
      </c>
      <c r="F362" s="195" t="s">
        <v>0</v>
      </c>
      <c r="T362" s="195" t="s">
        <v>0</v>
      </c>
    </row>
    <row r="363" spans="1:20" x14ac:dyDescent="0.25">
      <c r="A363" s="195" t="s">
        <v>0</v>
      </c>
      <c r="B363" s="218" t="str">
        <f>IF(csv!E358="","",csv!S358)</f>
        <v/>
      </c>
      <c r="C363" s="219" t="str">
        <f>IF(csv!E358="","",csv!AN358)</f>
        <v/>
      </c>
      <c r="D363" s="219" t="str">
        <f>IF(csv!E358="","",csv!AO358&amp;"–"&amp;csv!AP358&amp;"–"&amp;csv!AQ358)</f>
        <v/>
      </c>
      <c r="E363" s="220" t="str">
        <f>IF(csv!AU358&amp;csv!AW358&amp;csv!AY358&amp;csv!BA358&amp;csv!BC358="","",csv!AU358&amp;"–"&amp;csv!AW358&amp;"–"&amp;csv!AY358&amp;"–"&amp;csv!BA358&amp;"–"&amp;csv!BC358&amp;"–"&amp;csv!BE358&amp;"–"&amp;csv!BG358&amp;"–"&amp;csv!BI358&amp;"–"&amp;csv!BK358&amp;"–"&amp;csv!BM358&amp;"–"&amp;csv!BO358&amp;"–"&amp;csv!BQ358&amp;"–"&amp;csv!BS358&amp;"–"&amp;csv!BU358&amp;"–"&amp;csv!BW358&amp;"–"&amp;csv!BY358&amp;"–"&amp;csv!CA358&amp;"–"&amp;csv!CC358&amp;"–"&amp;csv!CE358&amp;"–"&amp;csv!CG358&amp;"–"&amp;csv!CI358&amp;"–"&amp;csv!CK358&amp;"–"&amp;csv!CM358&amp;"–"&amp;csv!CO358&amp;"–"&amp;csv!CQ358&amp;"–"&amp;csv!CS358&amp;"–"&amp;csv!CU358&amp;"–"&amp;csv!CW357&amp;"–"&amp;csv!CY357)</f>
        <v/>
      </c>
      <c r="F363" s="195" t="s">
        <v>0</v>
      </c>
      <c r="T363" s="195" t="s">
        <v>0</v>
      </c>
    </row>
    <row r="364" spans="1:20" x14ac:dyDescent="0.25">
      <c r="A364" s="195" t="s">
        <v>0</v>
      </c>
      <c r="B364" s="218" t="str">
        <f>IF(csv!E359="","",csv!S359)</f>
        <v/>
      </c>
      <c r="C364" s="219" t="str">
        <f>IF(csv!E359="","",csv!AN359)</f>
        <v/>
      </c>
      <c r="D364" s="219" t="str">
        <f>IF(csv!E359="","",csv!AO359&amp;"–"&amp;csv!AP359&amp;"–"&amp;csv!AQ359)</f>
        <v/>
      </c>
      <c r="E364" s="220" t="str">
        <f>IF(csv!AU359&amp;csv!AW359&amp;csv!AY359&amp;csv!BA359&amp;csv!BC359="","",csv!AU359&amp;"–"&amp;csv!AW359&amp;"–"&amp;csv!AY359&amp;"–"&amp;csv!BA359&amp;"–"&amp;csv!BC359&amp;"–"&amp;csv!BE359&amp;"–"&amp;csv!BG359&amp;"–"&amp;csv!BI359&amp;"–"&amp;csv!BK359&amp;"–"&amp;csv!BM359&amp;"–"&amp;csv!BO359&amp;"–"&amp;csv!BQ359&amp;"–"&amp;csv!BS359&amp;"–"&amp;csv!BU359&amp;"–"&amp;csv!BW359&amp;"–"&amp;csv!BY359&amp;"–"&amp;csv!CA359&amp;"–"&amp;csv!CC359&amp;"–"&amp;csv!CE359&amp;"–"&amp;csv!CG359&amp;"–"&amp;csv!CI359&amp;"–"&amp;csv!CK359&amp;"–"&amp;csv!CM359&amp;"–"&amp;csv!CO359&amp;"–"&amp;csv!CQ359&amp;"–"&amp;csv!CS359&amp;"–"&amp;csv!CU359&amp;"–"&amp;csv!CW358&amp;"–"&amp;csv!CY358)</f>
        <v/>
      </c>
      <c r="F364" s="195" t="s">
        <v>0</v>
      </c>
      <c r="T364" s="195" t="s">
        <v>0</v>
      </c>
    </row>
    <row r="365" spans="1:20" x14ac:dyDescent="0.25">
      <c r="A365" s="195" t="s">
        <v>0</v>
      </c>
      <c r="B365" s="218" t="str">
        <f>IF(csv!E360="","",csv!S360)</f>
        <v/>
      </c>
      <c r="C365" s="219" t="str">
        <f>IF(csv!E360="","",csv!AN360)</f>
        <v/>
      </c>
      <c r="D365" s="219" t="str">
        <f>IF(csv!E360="","",csv!AO360&amp;"–"&amp;csv!AP360&amp;"–"&amp;csv!AQ360)</f>
        <v/>
      </c>
      <c r="E365" s="220" t="str">
        <f>IF(csv!AU360&amp;csv!AW360&amp;csv!AY360&amp;csv!BA360&amp;csv!BC360="","",csv!AU360&amp;"–"&amp;csv!AW360&amp;"–"&amp;csv!AY360&amp;"–"&amp;csv!BA360&amp;"–"&amp;csv!BC360&amp;"–"&amp;csv!BE360&amp;"–"&amp;csv!BG360&amp;"–"&amp;csv!BI360&amp;"–"&amp;csv!BK360&amp;"–"&amp;csv!BM360&amp;"–"&amp;csv!BO360&amp;"–"&amp;csv!BQ360&amp;"–"&amp;csv!BS360&amp;"–"&amp;csv!BU360&amp;"–"&amp;csv!BW360&amp;"–"&amp;csv!BY360&amp;"–"&amp;csv!CA360&amp;"–"&amp;csv!CC360&amp;"–"&amp;csv!CE360&amp;"–"&amp;csv!CG360&amp;"–"&amp;csv!CI360&amp;"–"&amp;csv!CK360&amp;"–"&amp;csv!CM360&amp;"–"&amp;csv!CO360&amp;"–"&amp;csv!CQ360&amp;"–"&amp;csv!CS360&amp;"–"&amp;csv!CU360&amp;"–"&amp;csv!CW359&amp;"–"&amp;csv!CY359)</f>
        <v/>
      </c>
      <c r="F365" s="195" t="s">
        <v>0</v>
      </c>
      <c r="T365" s="195" t="s">
        <v>0</v>
      </c>
    </row>
    <row r="366" spans="1:20" x14ac:dyDescent="0.25">
      <c r="A366" s="195" t="s">
        <v>0</v>
      </c>
      <c r="B366" s="218" t="str">
        <f>IF(csv!E361="","",csv!S361)</f>
        <v/>
      </c>
      <c r="C366" s="219" t="str">
        <f>IF(csv!E361="","",csv!AN361)</f>
        <v/>
      </c>
      <c r="D366" s="219" t="str">
        <f>IF(csv!E361="","",csv!AO361&amp;"–"&amp;csv!AP361&amp;"–"&amp;csv!AQ361)</f>
        <v/>
      </c>
      <c r="E366" s="220" t="str">
        <f>IF(csv!AU361&amp;csv!AW361&amp;csv!AY361&amp;csv!BA361&amp;csv!BC361="","",csv!AU361&amp;"–"&amp;csv!AW361&amp;"–"&amp;csv!AY361&amp;"–"&amp;csv!BA361&amp;"–"&amp;csv!BC361&amp;"–"&amp;csv!BE361&amp;"–"&amp;csv!BG361&amp;"–"&amp;csv!BI361&amp;"–"&amp;csv!BK361&amp;"–"&amp;csv!BM361&amp;"–"&amp;csv!BO361&amp;"–"&amp;csv!BQ361&amp;"–"&amp;csv!BS361&amp;"–"&amp;csv!BU361&amp;"–"&amp;csv!BW361&amp;"–"&amp;csv!BY361&amp;"–"&amp;csv!CA361&amp;"–"&amp;csv!CC361&amp;"–"&amp;csv!CE361&amp;"–"&amp;csv!CG361&amp;"–"&amp;csv!CI361&amp;"–"&amp;csv!CK361&amp;"–"&amp;csv!CM361&amp;"–"&amp;csv!CO361&amp;"–"&amp;csv!CQ361&amp;"–"&amp;csv!CS361&amp;"–"&amp;csv!CU361&amp;"–"&amp;csv!CW360&amp;"–"&amp;csv!CY360)</f>
        <v/>
      </c>
      <c r="F366" s="195" t="s">
        <v>0</v>
      </c>
      <c r="T366" s="195" t="s">
        <v>0</v>
      </c>
    </row>
    <row r="367" spans="1:20" x14ac:dyDescent="0.25">
      <c r="A367" s="195" t="s">
        <v>0</v>
      </c>
      <c r="B367" s="218" t="str">
        <f>IF(csv!E362="","",csv!S362)</f>
        <v/>
      </c>
      <c r="C367" s="219" t="str">
        <f>IF(csv!E362="","",csv!AN362)</f>
        <v/>
      </c>
      <c r="D367" s="219" t="str">
        <f>IF(csv!E362="","",csv!AO362&amp;"–"&amp;csv!AP362&amp;"–"&amp;csv!AQ362)</f>
        <v/>
      </c>
      <c r="E367" s="220" t="str">
        <f>IF(csv!AU362&amp;csv!AW362&amp;csv!AY362&amp;csv!BA362&amp;csv!BC362="","",csv!AU362&amp;"–"&amp;csv!AW362&amp;"–"&amp;csv!AY362&amp;"–"&amp;csv!BA362&amp;"–"&amp;csv!BC362&amp;"–"&amp;csv!BE362&amp;"–"&amp;csv!BG362&amp;"–"&amp;csv!BI362&amp;"–"&amp;csv!BK362&amp;"–"&amp;csv!BM362&amp;"–"&amp;csv!BO362&amp;"–"&amp;csv!BQ362&amp;"–"&amp;csv!BS362&amp;"–"&amp;csv!BU362&amp;"–"&amp;csv!BW362&amp;"–"&amp;csv!BY362&amp;"–"&amp;csv!CA362&amp;"–"&amp;csv!CC362&amp;"–"&amp;csv!CE362&amp;"–"&amp;csv!CG362&amp;"–"&amp;csv!CI362&amp;"–"&amp;csv!CK362&amp;"–"&amp;csv!CM362&amp;"–"&amp;csv!CO362&amp;"–"&amp;csv!CQ362&amp;"–"&amp;csv!CS362&amp;"–"&amp;csv!CU362&amp;"–"&amp;csv!CW361&amp;"–"&amp;csv!CY361)</f>
        <v/>
      </c>
      <c r="F367" s="195" t="s">
        <v>0</v>
      </c>
      <c r="T367" s="195" t="s">
        <v>0</v>
      </c>
    </row>
    <row r="368" spans="1:20" x14ac:dyDescent="0.25">
      <c r="A368" s="195" t="s">
        <v>0</v>
      </c>
      <c r="B368" s="218" t="str">
        <f>IF(csv!E363="","",csv!S363)</f>
        <v/>
      </c>
      <c r="C368" s="219" t="str">
        <f>IF(csv!E363="","",csv!AN363)</f>
        <v/>
      </c>
      <c r="D368" s="219" t="str">
        <f>IF(csv!E363="","",csv!AO363&amp;"–"&amp;csv!AP363&amp;"–"&amp;csv!AQ363)</f>
        <v/>
      </c>
      <c r="E368" s="220" t="str">
        <f>IF(csv!AU363&amp;csv!AW363&amp;csv!AY363&amp;csv!BA363&amp;csv!BC363="","",csv!AU363&amp;"–"&amp;csv!AW363&amp;"–"&amp;csv!AY363&amp;"–"&amp;csv!BA363&amp;"–"&amp;csv!BC363&amp;"–"&amp;csv!BE363&amp;"–"&amp;csv!BG363&amp;"–"&amp;csv!BI363&amp;"–"&amp;csv!BK363&amp;"–"&amp;csv!BM363&amp;"–"&amp;csv!BO363&amp;"–"&amp;csv!BQ363&amp;"–"&amp;csv!BS363&amp;"–"&amp;csv!BU363&amp;"–"&amp;csv!BW363&amp;"–"&amp;csv!BY363&amp;"–"&amp;csv!CA363&amp;"–"&amp;csv!CC363&amp;"–"&amp;csv!CE363&amp;"–"&amp;csv!CG363&amp;"–"&amp;csv!CI363&amp;"–"&amp;csv!CK363&amp;"–"&amp;csv!CM363&amp;"–"&amp;csv!CO363&amp;"–"&amp;csv!CQ363&amp;"–"&amp;csv!CS363&amp;"–"&amp;csv!CU363&amp;"–"&amp;csv!CW362&amp;"–"&amp;csv!CY362)</f>
        <v/>
      </c>
      <c r="F368" s="195" t="s">
        <v>0</v>
      </c>
      <c r="T368" s="195" t="s">
        <v>0</v>
      </c>
    </row>
    <row r="369" spans="1:20" x14ac:dyDescent="0.25">
      <c r="A369" s="195" t="s">
        <v>0</v>
      </c>
      <c r="B369" s="218" t="str">
        <f>IF(csv!E364="","",csv!S364)</f>
        <v/>
      </c>
      <c r="C369" s="219" t="str">
        <f>IF(csv!E364="","",csv!AN364)</f>
        <v/>
      </c>
      <c r="D369" s="219" t="str">
        <f>IF(csv!E364="","",csv!AO364&amp;"–"&amp;csv!AP364&amp;"–"&amp;csv!AQ364)</f>
        <v/>
      </c>
      <c r="E369" s="220" t="str">
        <f>IF(csv!AU364&amp;csv!AW364&amp;csv!AY364&amp;csv!BA364&amp;csv!BC364="","",csv!AU364&amp;"–"&amp;csv!AW364&amp;"–"&amp;csv!AY364&amp;"–"&amp;csv!BA364&amp;"–"&amp;csv!BC364&amp;"–"&amp;csv!BE364&amp;"–"&amp;csv!BG364&amp;"–"&amp;csv!BI364&amp;"–"&amp;csv!BK364&amp;"–"&amp;csv!BM364&amp;"–"&amp;csv!BO364&amp;"–"&amp;csv!BQ364&amp;"–"&amp;csv!BS364&amp;"–"&amp;csv!BU364&amp;"–"&amp;csv!BW364&amp;"–"&amp;csv!BY364&amp;"–"&amp;csv!CA364&amp;"–"&amp;csv!CC364&amp;"–"&amp;csv!CE364&amp;"–"&amp;csv!CG364&amp;"–"&amp;csv!CI364&amp;"–"&amp;csv!CK364&amp;"–"&amp;csv!CM364&amp;"–"&amp;csv!CO364&amp;"–"&amp;csv!CQ364&amp;"–"&amp;csv!CS364&amp;"–"&amp;csv!CU364&amp;"–"&amp;csv!CW363&amp;"–"&amp;csv!CY363)</f>
        <v/>
      </c>
      <c r="F369" s="195" t="s">
        <v>0</v>
      </c>
      <c r="T369" s="195" t="s">
        <v>0</v>
      </c>
    </row>
    <row r="370" spans="1:20" x14ac:dyDescent="0.25">
      <c r="A370" s="195" t="s">
        <v>0</v>
      </c>
      <c r="B370" s="218" t="str">
        <f>IF(csv!E365="","",csv!S365)</f>
        <v/>
      </c>
      <c r="C370" s="219" t="str">
        <f>IF(csv!E365="","",csv!AN365)</f>
        <v/>
      </c>
      <c r="D370" s="219" t="str">
        <f>IF(csv!E365="","",csv!AO365&amp;"–"&amp;csv!AP365&amp;"–"&amp;csv!AQ365)</f>
        <v/>
      </c>
      <c r="E370" s="220" t="str">
        <f>IF(csv!AU365&amp;csv!AW365&amp;csv!AY365&amp;csv!BA365&amp;csv!BC365="","",csv!AU365&amp;"–"&amp;csv!AW365&amp;"–"&amp;csv!AY365&amp;"–"&amp;csv!BA365&amp;"–"&amp;csv!BC365&amp;"–"&amp;csv!BE365&amp;"–"&amp;csv!BG365&amp;"–"&amp;csv!BI365&amp;"–"&amp;csv!BK365&amp;"–"&amp;csv!BM365&amp;"–"&amp;csv!BO365&amp;"–"&amp;csv!BQ365&amp;"–"&amp;csv!BS365&amp;"–"&amp;csv!BU365&amp;"–"&amp;csv!BW365&amp;"–"&amp;csv!BY365&amp;"–"&amp;csv!CA365&amp;"–"&amp;csv!CC365&amp;"–"&amp;csv!CE365&amp;"–"&amp;csv!CG365&amp;"–"&amp;csv!CI365&amp;"–"&amp;csv!CK365&amp;"–"&amp;csv!CM365&amp;"–"&amp;csv!CO365&amp;"–"&amp;csv!CQ365&amp;"–"&amp;csv!CS365&amp;"–"&amp;csv!CU365&amp;"–"&amp;csv!CW364&amp;"–"&amp;csv!CY364)</f>
        <v/>
      </c>
      <c r="F370" s="195" t="s">
        <v>0</v>
      </c>
      <c r="T370" s="195" t="s">
        <v>0</v>
      </c>
    </row>
    <row r="371" spans="1:20" x14ac:dyDescent="0.25">
      <c r="A371" s="195" t="s">
        <v>0</v>
      </c>
      <c r="B371" s="218" t="str">
        <f>IF(csv!E366="","",csv!S366)</f>
        <v/>
      </c>
      <c r="C371" s="219" t="str">
        <f>IF(csv!E366="","",csv!AN366)</f>
        <v/>
      </c>
      <c r="D371" s="219" t="str">
        <f>IF(csv!E366="","",csv!AO366&amp;"–"&amp;csv!AP366&amp;"–"&amp;csv!AQ366)</f>
        <v/>
      </c>
      <c r="E371" s="220" t="str">
        <f>IF(csv!AU366&amp;csv!AW366&amp;csv!AY366&amp;csv!BA366&amp;csv!BC366="","",csv!AU366&amp;"–"&amp;csv!AW366&amp;"–"&amp;csv!AY366&amp;"–"&amp;csv!BA366&amp;"–"&amp;csv!BC366&amp;"–"&amp;csv!BE366&amp;"–"&amp;csv!BG366&amp;"–"&amp;csv!BI366&amp;"–"&amp;csv!BK366&amp;"–"&amp;csv!BM366&amp;"–"&amp;csv!BO366&amp;"–"&amp;csv!BQ366&amp;"–"&amp;csv!BS366&amp;"–"&amp;csv!BU366&amp;"–"&amp;csv!BW366&amp;"–"&amp;csv!BY366&amp;"–"&amp;csv!CA366&amp;"–"&amp;csv!CC366&amp;"–"&amp;csv!CE366&amp;"–"&amp;csv!CG366&amp;"–"&amp;csv!CI366&amp;"–"&amp;csv!CK366&amp;"–"&amp;csv!CM366&amp;"–"&amp;csv!CO366&amp;"–"&amp;csv!CQ366&amp;"–"&amp;csv!CS366&amp;"–"&amp;csv!CU366&amp;"–"&amp;csv!CW365&amp;"–"&amp;csv!CY365)</f>
        <v/>
      </c>
      <c r="F371" s="195" t="s">
        <v>0</v>
      </c>
      <c r="T371" s="195" t="s">
        <v>0</v>
      </c>
    </row>
    <row r="372" spans="1:20" x14ac:dyDescent="0.25">
      <c r="A372" s="195" t="s">
        <v>0</v>
      </c>
      <c r="B372" s="218" t="str">
        <f>IF(csv!E367="","",csv!S367)</f>
        <v/>
      </c>
      <c r="C372" s="219" t="str">
        <f>IF(csv!E367="","",csv!AN367)</f>
        <v/>
      </c>
      <c r="D372" s="219" t="str">
        <f>IF(csv!E367="","",csv!AO367&amp;"–"&amp;csv!AP367&amp;"–"&amp;csv!AQ367)</f>
        <v/>
      </c>
      <c r="E372" s="220" t="str">
        <f>IF(csv!AU367&amp;csv!AW367&amp;csv!AY367&amp;csv!BA367&amp;csv!BC367="","",csv!AU367&amp;"–"&amp;csv!AW367&amp;"–"&amp;csv!AY367&amp;"–"&amp;csv!BA367&amp;"–"&amp;csv!BC367&amp;"–"&amp;csv!BE367&amp;"–"&amp;csv!BG367&amp;"–"&amp;csv!BI367&amp;"–"&amp;csv!BK367&amp;"–"&amp;csv!BM367&amp;"–"&amp;csv!BO367&amp;"–"&amp;csv!BQ367&amp;"–"&amp;csv!BS367&amp;"–"&amp;csv!BU367&amp;"–"&amp;csv!BW367&amp;"–"&amp;csv!BY367&amp;"–"&amp;csv!CA367&amp;"–"&amp;csv!CC367&amp;"–"&amp;csv!CE367&amp;"–"&amp;csv!CG367&amp;"–"&amp;csv!CI367&amp;"–"&amp;csv!CK367&amp;"–"&amp;csv!CM367&amp;"–"&amp;csv!CO367&amp;"–"&amp;csv!CQ367&amp;"–"&amp;csv!CS367&amp;"–"&amp;csv!CU367&amp;"–"&amp;csv!CW366&amp;"–"&amp;csv!CY366)</f>
        <v/>
      </c>
      <c r="F372" s="195" t="s">
        <v>0</v>
      </c>
      <c r="T372" s="195" t="s">
        <v>0</v>
      </c>
    </row>
    <row r="373" spans="1:20" x14ac:dyDescent="0.25">
      <c r="A373" s="195" t="s">
        <v>0</v>
      </c>
      <c r="B373" s="218" t="str">
        <f>IF(csv!E368="","",csv!S368)</f>
        <v/>
      </c>
      <c r="C373" s="219" t="str">
        <f>IF(csv!E368="","",csv!AN368)</f>
        <v/>
      </c>
      <c r="D373" s="219" t="str">
        <f>IF(csv!E368="","",csv!AO368&amp;"–"&amp;csv!AP368&amp;"–"&amp;csv!AQ368)</f>
        <v/>
      </c>
      <c r="E373" s="220" t="str">
        <f>IF(csv!AU368&amp;csv!AW368&amp;csv!AY368&amp;csv!BA368&amp;csv!BC368="","",csv!AU368&amp;"–"&amp;csv!AW368&amp;"–"&amp;csv!AY368&amp;"–"&amp;csv!BA368&amp;"–"&amp;csv!BC368&amp;"–"&amp;csv!BE368&amp;"–"&amp;csv!BG368&amp;"–"&amp;csv!BI368&amp;"–"&amp;csv!BK368&amp;"–"&amp;csv!BM368&amp;"–"&amp;csv!BO368&amp;"–"&amp;csv!BQ368&amp;"–"&amp;csv!BS368&amp;"–"&amp;csv!BU368&amp;"–"&amp;csv!BW368&amp;"–"&amp;csv!BY368&amp;"–"&amp;csv!CA368&amp;"–"&amp;csv!CC368&amp;"–"&amp;csv!CE368&amp;"–"&amp;csv!CG368&amp;"–"&amp;csv!CI368&amp;"–"&amp;csv!CK368&amp;"–"&amp;csv!CM368&amp;"–"&amp;csv!CO368&amp;"–"&amp;csv!CQ368&amp;"–"&amp;csv!CS368&amp;"–"&amp;csv!CU368&amp;"–"&amp;csv!CW367&amp;"–"&amp;csv!CY367)</f>
        <v/>
      </c>
      <c r="F373" s="195" t="s">
        <v>0</v>
      </c>
      <c r="T373" s="195" t="s">
        <v>0</v>
      </c>
    </row>
    <row r="374" spans="1:20" x14ac:dyDescent="0.25">
      <c r="A374" s="195" t="s">
        <v>0</v>
      </c>
      <c r="B374" s="218" t="str">
        <f>IF(csv!E369="","",csv!S369)</f>
        <v/>
      </c>
      <c r="C374" s="219" t="str">
        <f>IF(csv!E369="","",csv!AN369)</f>
        <v/>
      </c>
      <c r="D374" s="219" t="str">
        <f>IF(csv!E369="","",csv!AO369&amp;"–"&amp;csv!AP369&amp;"–"&amp;csv!AQ369)</f>
        <v/>
      </c>
      <c r="E374" s="220" t="str">
        <f>IF(csv!AU369&amp;csv!AW369&amp;csv!AY369&amp;csv!BA369&amp;csv!BC369="","",csv!AU369&amp;"–"&amp;csv!AW369&amp;"–"&amp;csv!AY369&amp;"–"&amp;csv!BA369&amp;"–"&amp;csv!BC369&amp;"–"&amp;csv!BE369&amp;"–"&amp;csv!BG369&amp;"–"&amp;csv!BI369&amp;"–"&amp;csv!BK369&amp;"–"&amp;csv!BM369&amp;"–"&amp;csv!BO369&amp;"–"&amp;csv!BQ369&amp;"–"&amp;csv!BS369&amp;"–"&amp;csv!BU369&amp;"–"&amp;csv!BW369&amp;"–"&amp;csv!BY369&amp;"–"&amp;csv!CA369&amp;"–"&amp;csv!CC369&amp;"–"&amp;csv!CE369&amp;"–"&amp;csv!CG369&amp;"–"&amp;csv!CI369&amp;"–"&amp;csv!CK369&amp;"–"&amp;csv!CM369&amp;"–"&amp;csv!CO369&amp;"–"&amp;csv!CQ369&amp;"–"&amp;csv!CS369&amp;"–"&amp;csv!CU369&amp;"–"&amp;csv!CW368&amp;"–"&amp;csv!CY368)</f>
        <v/>
      </c>
      <c r="F374" s="195" t="s">
        <v>0</v>
      </c>
      <c r="T374" s="195" t="s">
        <v>0</v>
      </c>
    </row>
    <row r="375" spans="1:20" x14ac:dyDescent="0.25">
      <c r="A375" s="195" t="s">
        <v>0</v>
      </c>
      <c r="B375" s="218" t="str">
        <f>IF(csv!E370="","",csv!S370)</f>
        <v/>
      </c>
      <c r="C375" s="219" t="str">
        <f>IF(csv!E370="","",csv!AN370)</f>
        <v/>
      </c>
      <c r="D375" s="219" t="str">
        <f>IF(csv!E370="","",csv!AO370&amp;"–"&amp;csv!AP370&amp;"–"&amp;csv!AQ370)</f>
        <v/>
      </c>
      <c r="E375" s="220" t="str">
        <f>IF(csv!AU370&amp;csv!AW370&amp;csv!AY370&amp;csv!BA370&amp;csv!BC370="","",csv!AU370&amp;"–"&amp;csv!AW370&amp;"–"&amp;csv!AY370&amp;"–"&amp;csv!BA370&amp;"–"&amp;csv!BC370&amp;"–"&amp;csv!BE370&amp;"–"&amp;csv!BG370&amp;"–"&amp;csv!BI370&amp;"–"&amp;csv!BK370&amp;"–"&amp;csv!BM370&amp;"–"&amp;csv!BO370&amp;"–"&amp;csv!BQ370&amp;"–"&amp;csv!BS370&amp;"–"&amp;csv!BU370&amp;"–"&amp;csv!BW370&amp;"–"&amp;csv!BY370&amp;"–"&amp;csv!CA370&amp;"–"&amp;csv!CC370&amp;"–"&amp;csv!CE370&amp;"–"&amp;csv!CG370&amp;"–"&amp;csv!CI370&amp;"–"&amp;csv!CK370&amp;"–"&amp;csv!CM370&amp;"–"&amp;csv!CO370&amp;"–"&amp;csv!CQ370&amp;"–"&amp;csv!CS370&amp;"–"&amp;csv!CU370&amp;"–"&amp;csv!CW369&amp;"–"&amp;csv!CY369)</f>
        <v/>
      </c>
      <c r="F375" s="195" t="s">
        <v>0</v>
      </c>
      <c r="T375" s="195" t="s">
        <v>0</v>
      </c>
    </row>
    <row r="376" spans="1:20" x14ac:dyDescent="0.25">
      <c r="A376" s="195" t="s">
        <v>0</v>
      </c>
      <c r="B376" s="218" t="str">
        <f>IF(csv!E371="","",csv!S371)</f>
        <v/>
      </c>
      <c r="C376" s="219" t="str">
        <f>IF(csv!E371="","",csv!AN371)</f>
        <v/>
      </c>
      <c r="D376" s="219" t="str">
        <f>IF(csv!E371="","",csv!AO371&amp;"–"&amp;csv!AP371&amp;"–"&amp;csv!AQ371)</f>
        <v/>
      </c>
      <c r="E376" s="220" t="str">
        <f>IF(csv!AU371&amp;csv!AW371&amp;csv!AY371&amp;csv!BA371&amp;csv!BC371="","",csv!AU371&amp;"–"&amp;csv!AW371&amp;"–"&amp;csv!AY371&amp;"–"&amp;csv!BA371&amp;"–"&amp;csv!BC371&amp;"–"&amp;csv!BE371&amp;"–"&amp;csv!BG371&amp;"–"&amp;csv!BI371&amp;"–"&amp;csv!BK371&amp;"–"&amp;csv!BM371&amp;"–"&amp;csv!BO371&amp;"–"&amp;csv!BQ371&amp;"–"&amp;csv!BS371&amp;"–"&amp;csv!BU371&amp;"–"&amp;csv!BW371&amp;"–"&amp;csv!BY371&amp;"–"&amp;csv!CA371&amp;"–"&amp;csv!CC371&amp;"–"&amp;csv!CE371&amp;"–"&amp;csv!CG371&amp;"–"&amp;csv!CI371&amp;"–"&amp;csv!CK371&amp;"–"&amp;csv!CM371&amp;"–"&amp;csv!CO371&amp;"–"&amp;csv!CQ371&amp;"–"&amp;csv!CS371&amp;"–"&amp;csv!CU371&amp;"–"&amp;csv!CW370&amp;"–"&amp;csv!CY370)</f>
        <v/>
      </c>
      <c r="F376" s="195" t="s">
        <v>0</v>
      </c>
      <c r="T376" s="195" t="s">
        <v>0</v>
      </c>
    </row>
    <row r="377" spans="1:20" x14ac:dyDescent="0.25">
      <c r="A377" s="195" t="s">
        <v>0</v>
      </c>
      <c r="B377" s="218" t="str">
        <f>IF(csv!E372="","",csv!S372)</f>
        <v/>
      </c>
      <c r="C377" s="219" t="str">
        <f>IF(csv!E372="","",csv!AN372)</f>
        <v/>
      </c>
      <c r="D377" s="219" t="str">
        <f>IF(csv!E372="","",csv!AO372&amp;"–"&amp;csv!AP372&amp;"–"&amp;csv!AQ372)</f>
        <v/>
      </c>
      <c r="E377" s="220" t="str">
        <f>IF(csv!AU372&amp;csv!AW372&amp;csv!AY372&amp;csv!BA372&amp;csv!BC372="","",csv!AU372&amp;"–"&amp;csv!AW372&amp;"–"&amp;csv!AY372&amp;"–"&amp;csv!BA372&amp;"–"&amp;csv!BC372&amp;"–"&amp;csv!BE372&amp;"–"&amp;csv!BG372&amp;"–"&amp;csv!BI372&amp;"–"&amp;csv!BK372&amp;"–"&amp;csv!BM372&amp;"–"&amp;csv!BO372&amp;"–"&amp;csv!BQ372&amp;"–"&amp;csv!BS372&amp;"–"&amp;csv!BU372&amp;"–"&amp;csv!BW372&amp;"–"&amp;csv!BY372&amp;"–"&amp;csv!CA372&amp;"–"&amp;csv!CC372&amp;"–"&amp;csv!CE372&amp;"–"&amp;csv!CG372&amp;"–"&amp;csv!CI372&amp;"–"&amp;csv!CK372&amp;"–"&amp;csv!CM372&amp;"–"&amp;csv!CO372&amp;"–"&amp;csv!CQ372&amp;"–"&amp;csv!CS372&amp;"–"&amp;csv!CU372&amp;"–"&amp;csv!CW371&amp;"–"&amp;csv!CY371)</f>
        <v/>
      </c>
      <c r="F377" s="195" t="s">
        <v>0</v>
      </c>
      <c r="T377" s="195" t="s">
        <v>0</v>
      </c>
    </row>
    <row r="378" spans="1:20" x14ac:dyDescent="0.25">
      <c r="A378" s="195" t="s">
        <v>0</v>
      </c>
      <c r="B378" s="218" t="str">
        <f>IF(csv!E373="","",csv!S373)</f>
        <v/>
      </c>
      <c r="C378" s="219" t="str">
        <f>IF(csv!E373="","",csv!AN373)</f>
        <v/>
      </c>
      <c r="D378" s="219" t="str">
        <f>IF(csv!E373="","",csv!AO373&amp;"–"&amp;csv!AP373&amp;"–"&amp;csv!AQ373)</f>
        <v/>
      </c>
      <c r="E378" s="220" t="str">
        <f>IF(csv!AU373&amp;csv!AW373&amp;csv!AY373&amp;csv!BA373&amp;csv!BC373="","",csv!AU373&amp;"–"&amp;csv!AW373&amp;"–"&amp;csv!AY373&amp;"–"&amp;csv!BA373&amp;"–"&amp;csv!BC373&amp;"–"&amp;csv!BE373&amp;"–"&amp;csv!BG373&amp;"–"&amp;csv!BI373&amp;"–"&amp;csv!BK373&amp;"–"&amp;csv!BM373&amp;"–"&amp;csv!BO373&amp;"–"&amp;csv!BQ373&amp;"–"&amp;csv!BS373&amp;"–"&amp;csv!BU373&amp;"–"&amp;csv!BW373&amp;"–"&amp;csv!BY373&amp;"–"&amp;csv!CA373&amp;"–"&amp;csv!CC373&amp;"–"&amp;csv!CE373&amp;"–"&amp;csv!CG373&amp;"–"&amp;csv!CI373&amp;"–"&amp;csv!CK373&amp;"–"&amp;csv!CM373&amp;"–"&amp;csv!CO373&amp;"–"&amp;csv!CQ373&amp;"–"&amp;csv!CS373&amp;"–"&amp;csv!CU373&amp;"–"&amp;csv!CW372&amp;"–"&amp;csv!CY372)</f>
        <v/>
      </c>
      <c r="F378" s="195" t="s">
        <v>0</v>
      </c>
      <c r="T378" s="195" t="s">
        <v>0</v>
      </c>
    </row>
    <row r="379" spans="1:20" x14ac:dyDescent="0.25">
      <c r="A379" s="195" t="s">
        <v>0</v>
      </c>
      <c r="B379" s="218" t="str">
        <f>IF(csv!E374="","",csv!S374)</f>
        <v/>
      </c>
      <c r="C379" s="219" t="str">
        <f>IF(csv!E374="","",csv!AN374)</f>
        <v/>
      </c>
      <c r="D379" s="219" t="str">
        <f>IF(csv!E374="","",csv!AO374&amp;"–"&amp;csv!AP374&amp;"–"&amp;csv!AQ374)</f>
        <v/>
      </c>
      <c r="E379" s="220" t="str">
        <f>IF(csv!AU374&amp;csv!AW374&amp;csv!AY374&amp;csv!BA374&amp;csv!BC374="","",csv!AU374&amp;"–"&amp;csv!AW374&amp;"–"&amp;csv!AY374&amp;"–"&amp;csv!BA374&amp;"–"&amp;csv!BC374&amp;"–"&amp;csv!BE374&amp;"–"&amp;csv!BG374&amp;"–"&amp;csv!BI374&amp;"–"&amp;csv!BK374&amp;"–"&amp;csv!BM374&amp;"–"&amp;csv!BO374&amp;"–"&amp;csv!BQ374&amp;"–"&amp;csv!BS374&amp;"–"&amp;csv!BU374&amp;"–"&amp;csv!BW374&amp;"–"&amp;csv!BY374&amp;"–"&amp;csv!CA374&amp;"–"&amp;csv!CC374&amp;"–"&amp;csv!CE374&amp;"–"&amp;csv!CG374&amp;"–"&amp;csv!CI374&amp;"–"&amp;csv!CK374&amp;"–"&amp;csv!CM374&amp;"–"&amp;csv!CO374&amp;"–"&amp;csv!CQ374&amp;"–"&amp;csv!CS374&amp;"–"&amp;csv!CU374&amp;"–"&amp;csv!CW373&amp;"–"&amp;csv!CY373)</f>
        <v/>
      </c>
      <c r="F379" s="195" t="s">
        <v>0</v>
      </c>
      <c r="T379" s="195" t="s">
        <v>0</v>
      </c>
    </row>
    <row r="380" spans="1:20" x14ac:dyDescent="0.25">
      <c r="A380" s="195" t="s">
        <v>0</v>
      </c>
      <c r="B380" s="218" t="str">
        <f>IF(csv!E375="","",csv!S375)</f>
        <v/>
      </c>
      <c r="C380" s="219" t="str">
        <f>IF(csv!E375="","",csv!AN375)</f>
        <v/>
      </c>
      <c r="D380" s="219" t="str">
        <f>IF(csv!E375="","",csv!AO375&amp;"–"&amp;csv!AP375&amp;"–"&amp;csv!AQ375)</f>
        <v/>
      </c>
      <c r="E380" s="220" t="str">
        <f>IF(csv!AU375&amp;csv!AW375&amp;csv!AY375&amp;csv!BA375&amp;csv!BC375="","",csv!AU375&amp;"–"&amp;csv!AW375&amp;"–"&amp;csv!AY375&amp;"–"&amp;csv!BA375&amp;"–"&amp;csv!BC375&amp;"–"&amp;csv!BE375&amp;"–"&amp;csv!BG375&amp;"–"&amp;csv!BI375&amp;"–"&amp;csv!BK375&amp;"–"&amp;csv!BM375&amp;"–"&amp;csv!BO375&amp;"–"&amp;csv!BQ375&amp;"–"&amp;csv!BS375&amp;"–"&amp;csv!BU375&amp;"–"&amp;csv!BW375&amp;"–"&amp;csv!BY375&amp;"–"&amp;csv!CA375&amp;"–"&amp;csv!CC375&amp;"–"&amp;csv!CE375&amp;"–"&amp;csv!CG375&amp;"–"&amp;csv!CI375&amp;"–"&amp;csv!CK375&amp;"–"&amp;csv!CM375&amp;"–"&amp;csv!CO375&amp;"–"&amp;csv!CQ375&amp;"–"&amp;csv!CS375&amp;"–"&amp;csv!CU375&amp;"–"&amp;csv!CW374&amp;"–"&amp;csv!CY374)</f>
        <v/>
      </c>
      <c r="F380" s="195" t="s">
        <v>0</v>
      </c>
      <c r="T380" s="195" t="s">
        <v>0</v>
      </c>
    </row>
    <row r="381" spans="1:20" x14ac:dyDescent="0.25">
      <c r="A381" s="195" t="s">
        <v>0</v>
      </c>
      <c r="B381" s="218" t="str">
        <f>IF(csv!E376="","",csv!S376)</f>
        <v/>
      </c>
      <c r="C381" s="219" t="str">
        <f>IF(csv!E376="","",csv!AN376)</f>
        <v/>
      </c>
      <c r="D381" s="219" t="str">
        <f>IF(csv!E376="","",csv!AO376&amp;"–"&amp;csv!AP376&amp;"–"&amp;csv!AQ376)</f>
        <v/>
      </c>
      <c r="E381" s="220" t="str">
        <f>IF(csv!AU376&amp;csv!AW376&amp;csv!AY376&amp;csv!BA376&amp;csv!BC376="","",csv!AU376&amp;"–"&amp;csv!AW376&amp;"–"&amp;csv!AY376&amp;"–"&amp;csv!BA376&amp;"–"&amp;csv!BC376&amp;"–"&amp;csv!BE376&amp;"–"&amp;csv!BG376&amp;"–"&amp;csv!BI376&amp;"–"&amp;csv!BK376&amp;"–"&amp;csv!BM376&amp;"–"&amp;csv!BO376&amp;"–"&amp;csv!BQ376&amp;"–"&amp;csv!BS376&amp;"–"&amp;csv!BU376&amp;"–"&amp;csv!BW376&amp;"–"&amp;csv!BY376&amp;"–"&amp;csv!CA376&amp;"–"&amp;csv!CC376&amp;"–"&amp;csv!CE376&amp;"–"&amp;csv!CG376&amp;"–"&amp;csv!CI376&amp;"–"&amp;csv!CK376&amp;"–"&amp;csv!CM376&amp;"–"&amp;csv!CO376&amp;"–"&amp;csv!CQ376&amp;"–"&amp;csv!CS376&amp;"–"&amp;csv!CU376&amp;"–"&amp;csv!CW375&amp;"–"&amp;csv!CY375)</f>
        <v/>
      </c>
      <c r="F381" s="195" t="s">
        <v>0</v>
      </c>
      <c r="T381" s="195" t="s">
        <v>0</v>
      </c>
    </row>
    <row r="382" spans="1:20" x14ac:dyDescent="0.25">
      <c r="A382" s="195" t="s">
        <v>0</v>
      </c>
      <c r="B382" s="218" t="str">
        <f>IF(csv!E377="","",csv!S377)</f>
        <v/>
      </c>
      <c r="C382" s="219" t="str">
        <f>IF(csv!E377="","",csv!AN377)</f>
        <v/>
      </c>
      <c r="D382" s="219" t="str">
        <f>IF(csv!E377="","",csv!AO377&amp;"–"&amp;csv!AP377&amp;"–"&amp;csv!AQ377)</f>
        <v/>
      </c>
      <c r="E382" s="220" t="str">
        <f>IF(csv!AU377&amp;csv!AW377&amp;csv!AY377&amp;csv!BA377&amp;csv!BC377="","",csv!AU377&amp;"–"&amp;csv!AW377&amp;"–"&amp;csv!AY377&amp;"–"&amp;csv!BA377&amp;"–"&amp;csv!BC377&amp;"–"&amp;csv!BE377&amp;"–"&amp;csv!BG377&amp;"–"&amp;csv!BI377&amp;"–"&amp;csv!BK377&amp;"–"&amp;csv!BM377&amp;"–"&amp;csv!BO377&amp;"–"&amp;csv!BQ377&amp;"–"&amp;csv!BS377&amp;"–"&amp;csv!BU377&amp;"–"&amp;csv!BW377&amp;"–"&amp;csv!BY377&amp;"–"&amp;csv!CA377&amp;"–"&amp;csv!CC377&amp;"–"&amp;csv!CE377&amp;"–"&amp;csv!CG377&amp;"–"&amp;csv!CI377&amp;"–"&amp;csv!CK377&amp;"–"&amp;csv!CM377&amp;"–"&amp;csv!CO377&amp;"–"&amp;csv!CQ377&amp;"–"&amp;csv!CS377&amp;"–"&amp;csv!CU377&amp;"–"&amp;csv!CW376&amp;"–"&amp;csv!CY376)</f>
        <v/>
      </c>
      <c r="F382" s="195" t="s">
        <v>0</v>
      </c>
      <c r="T382" s="195" t="s">
        <v>0</v>
      </c>
    </row>
    <row r="383" spans="1:20" x14ac:dyDescent="0.25">
      <c r="A383" s="195" t="s">
        <v>0</v>
      </c>
      <c r="B383" s="218" t="str">
        <f>IF(csv!E378="","",csv!S378)</f>
        <v/>
      </c>
      <c r="C383" s="219" t="str">
        <f>IF(csv!E378="","",csv!AN378)</f>
        <v/>
      </c>
      <c r="D383" s="219" t="str">
        <f>IF(csv!E378="","",csv!AO378&amp;"–"&amp;csv!AP378&amp;"–"&amp;csv!AQ378)</f>
        <v/>
      </c>
      <c r="E383" s="220" t="str">
        <f>IF(csv!AU378&amp;csv!AW378&amp;csv!AY378&amp;csv!BA378&amp;csv!BC378="","",csv!AU378&amp;"–"&amp;csv!AW378&amp;"–"&amp;csv!AY378&amp;"–"&amp;csv!BA378&amp;"–"&amp;csv!BC378&amp;"–"&amp;csv!BE378&amp;"–"&amp;csv!BG378&amp;"–"&amp;csv!BI378&amp;"–"&amp;csv!BK378&amp;"–"&amp;csv!BM378&amp;"–"&amp;csv!BO378&amp;"–"&amp;csv!BQ378&amp;"–"&amp;csv!BS378&amp;"–"&amp;csv!BU378&amp;"–"&amp;csv!BW378&amp;"–"&amp;csv!BY378&amp;"–"&amp;csv!CA378&amp;"–"&amp;csv!CC378&amp;"–"&amp;csv!CE378&amp;"–"&amp;csv!CG378&amp;"–"&amp;csv!CI378&amp;"–"&amp;csv!CK378&amp;"–"&amp;csv!CM378&amp;"–"&amp;csv!CO378&amp;"–"&amp;csv!CQ378&amp;"–"&amp;csv!CS378&amp;"–"&amp;csv!CU378&amp;"–"&amp;csv!CW377&amp;"–"&amp;csv!CY377)</f>
        <v/>
      </c>
      <c r="F383" s="195" t="s">
        <v>0</v>
      </c>
      <c r="T383" s="195" t="s">
        <v>0</v>
      </c>
    </row>
    <row r="384" spans="1:20" x14ac:dyDescent="0.25">
      <c r="A384" s="195" t="s">
        <v>0</v>
      </c>
      <c r="B384" s="218" t="str">
        <f>IF(csv!E379="","",csv!S379)</f>
        <v/>
      </c>
      <c r="C384" s="219" t="str">
        <f>IF(csv!E379="","",csv!AN379)</f>
        <v/>
      </c>
      <c r="D384" s="219" t="str">
        <f>IF(csv!E379="","",csv!AO379&amp;"–"&amp;csv!AP379&amp;"–"&amp;csv!AQ379)</f>
        <v/>
      </c>
      <c r="E384" s="220" t="str">
        <f>IF(csv!AU379&amp;csv!AW379&amp;csv!AY379&amp;csv!BA379&amp;csv!BC379="","",csv!AU379&amp;"–"&amp;csv!AW379&amp;"–"&amp;csv!AY379&amp;"–"&amp;csv!BA379&amp;"–"&amp;csv!BC379&amp;"–"&amp;csv!BE379&amp;"–"&amp;csv!BG379&amp;"–"&amp;csv!BI379&amp;"–"&amp;csv!BK379&amp;"–"&amp;csv!BM379&amp;"–"&amp;csv!BO379&amp;"–"&amp;csv!BQ379&amp;"–"&amp;csv!BS379&amp;"–"&amp;csv!BU379&amp;"–"&amp;csv!BW379&amp;"–"&amp;csv!BY379&amp;"–"&amp;csv!CA379&amp;"–"&amp;csv!CC379&amp;"–"&amp;csv!CE379&amp;"–"&amp;csv!CG379&amp;"–"&amp;csv!CI379&amp;"–"&amp;csv!CK379&amp;"–"&amp;csv!CM379&amp;"–"&amp;csv!CO379&amp;"–"&amp;csv!CQ379&amp;"–"&amp;csv!CS379&amp;"–"&amp;csv!CU379&amp;"–"&amp;csv!CW378&amp;"–"&amp;csv!CY378)</f>
        <v/>
      </c>
      <c r="F384" s="195" t="s">
        <v>0</v>
      </c>
      <c r="T384" s="195" t="s">
        <v>0</v>
      </c>
    </row>
    <row r="385" spans="1:20" x14ac:dyDescent="0.25">
      <c r="A385" s="195" t="s">
        <v>0</v>
      </c>
      <c r="B385" s="218" t="str">
        <f>IF(csv!E380="","",csv!S380)</f>
        <v/>
      </c>
      <c r="C385" s="219" t="str">
        <f>IF(csv!E380="","",csv!AN380)</f>
        <v/>
      </c>
      <c r="D385" s="219" t="str">
        <f>IF(csv!E380="","",csv!AO380&amp;"–"&amp;csv!AP380&amp;"–"&amp;csv!AQ380)</f>
        <v/>
      </c>
      <c r="E385" s="220" t="str">
        <f>IF(csv!AU380&amp;csv!AW380&amp;csv!AY380&amp;csv!BA380&amp;csv!BC380="","",csv!AU380&amp;"–"&amp;csv!AW380&amp;"–"&amp;csv!AY380&amp;"–"&amp;csv!BA380&amp;"–"&amp;csv!BC380&amp;"–"&amp;csv!BE380&amp;"–"&amp;csv!BG380&amp;"–"&amp;csv!BI380&amp;"–"&amp;csv!BK380&amp;"–"&amp;csv!BM380&amp;"–"&amp;csv!BO380&amp;"–"&amp;csv!BQ380&amp;"–"&amp;csv!BS380&amp;"–"&amp;csv!BU380&amp;"–"&amp;csv!BW380&amp;"–"&amp;csv!BY380&amp;"–"&amp;csv!CA380&amp;"–"&amp;csv!CC380&amp;"–"&amp;csv!CE380&amp;"–"&amp;csv!CG380&amp;"–"&amp;csv!CI380&amp;"–"&amp;csv!CK380&amp;"–"&amp;csv!CM380&amp;"–"&amp;csv!CO380&amp;"–"&amp;csv!CQ380&amp;"–"&amp;csv!CS380&amp;"–"&amp;csv!CU380&amp;"–"&amp;csv!CW379&amp;"–"&amp;csv!CY379)</f>
        <v/>
      </c>
      <c r="F385" s="195" t="s">
        <v>0</v>
      </c>
      <c r="T385" s="195" t="s">
        <v>0</v>
      </c>
    </row>
    <row r="386" spans="1:20" x14ac:dyDescent="0.25">
      <c r="A386" s="195" t="s">
        <v>0</v>
      </c>
      <c r="B386" s="218" t="str">
        <f>IF(csv!E381="","",csv!S381)</f>
        <v/>
      </c>
      <c r="C386" s="219" t="str">
        <f>IF(csv!E381="","",csv!AN381)</f>
        <v/>
      </c>
      <c r="D386" s="219" t="str">
        <f>IF(csv!E381="","",csv!AO381&amp;"–"&amp;csv!AP381&amp;"–"&amp;csv!AQ381)</f>
        <v/>
      </c>
      <c r="E386" s="220" t="str">
        <f>IF(csv!AU381&amp;csv!AW381&amp;csv!AY381&amp;csv!BA381&amp;csv!BC381="","",csv!AU381&amp;"–"&amp;csv!AW381&amp;"–"&amp;csv!AY381&amp;"–"&amp;csv!BA381&amp;"–"&amp;csv!BC381&amp;"–"&amp;csv!BE381&amp;"–"&amp;csv!BG381&amp;"–"&amp;csv!BI381&amp;"–"&amp;csv!BK381&amp;"–"&amp;csv!BM381&amp;"–"&amp;csv!BO381&amp;"–"&amp;csv!BQ381&amp;"–"&amp;csv!BS381&amp;"–"&amp;csv!BU381&amp;"–"&amp;csv!BW381&amp;"–"&amp;csv!BY381&amp;"–"&amp;csv!CA381&amp;"–"&amp;csv!CC381&amp;"–"&amp;csv!CE381&amp;"–"&amp;csv!CG381&amp;"–"&amp;csv!CI381&amp;"–"&amp;csv!CK381&amp;"–"&amp;csv!CM381&amp;"–"&amp;csv!CO381&amp;"–"&amp;csv!CQ381&amp;"–"&amp;csv!CS381&amp;"–"&amp;csv!CU381&amp;"–"&amp;csv!CW380&amp;"–"&amp;csv!CY380)</f>
        <v/>
      </c>
      <c r="F386" s="195" t="s">
        <v>0</v>
      </c>
      <c r="T386" s="195" t="s">
        <v>0</v>
      </c>
    </row>
    <row r="387" spans="1:20" x14ac:dyDescent="0.25">
      <c r="A387" s="195" t="s">
        <v>0</v>
      </c>
      <c r="B387" s="218" t="str">
        <f>IF(csv!E382="","",csv!S382)</f>
        <v/>
      </c>
      <c r="C387" s="219" t="str">
        <f>IF(csv!E382="","",csv!AN382)</f>
        <v/>
      </c>
      <c r="D387" s="219" t="str">
        <f>IF(csv!E382="","",csv!AO382&amp;"–"&amp;csv!AP382&amp;"–"&amp;csv!AQ382)</f>
        <v/>
      </c>
      <c r="E387" s="220" t="str">
        <f>IF(csv!AU382&amp;csv!AW382&amp;csv!AY382&amp;csv!BA382&amp;csv!BC382="","",csv!AU382&amp;"–"&amp;csv!AW382&amp;"–"&amp;csv!AY382&amp;"–"&amp;csv!BA382&amp;"–"&amp;csv!BC382&amp;"–"&amp;csv!BE382&amp;"–"&amp;csv!BG382&amp;"–"&amp;csv!BI382&amp;"–"&amp;csv!BK382&amp;"–"&amp;csv!BM382&amp;"–"&amp;csv!BO382&amp;"–"&amp;csv!BQ382&amp;"–"&amp;csv!BS382&amp;"–"&amp;csv!BU382&amp;"–"&amp;csv!BW382&amp;"–"&amp;csv!BY382&amp;"–"&amp;csv!CA382&amp;"–"&amp;csv!CC382&amp;"–"&amp;csv!CE382&amp;"–"&amp;csv!CG382&amp;"–"&amp;csv!CI382&amp;"–"&amp;csv!CK382&amp;"–"&amp;csv!CM382&amp;"–"&amp;csv!CO382&amp;"–"&amp;csv!CQ382&amp;"–"&amp;csv!CS382&amp;"–"&amp;csv!CU382&amp;"–"&amp;csv!CW381&amp;"–"&amp;csv!CY381)</f>
        <v/>
      </c>
      <c r="F387" s="195" t="s">
        <v>0</v>
      </c>
      <c r="T387" s="195" t="s">
        <v>0</v>
      </c>
    </row>
    <row r="388" spans="1:20" x14ac:dyDescent="0.25">
      <c r="A388" s="195" t="s">
        <v>0</v>
      </c>
      <c r="B388" s="218" t="str">
        <f>IF(csv!E383="","",csv!S383)</f>
        <v/>
      </c>
      <c r="C388" s="219" t="str">
        <f>IF(csv!E383="","",csv!AN383)</f>
        <v/>
      </c>
      <c r="D388" s="219" t="str">
        <f>IF(csv!E383="","",csv!AO383&amp;"–"&amp;csv!AP383&amp;"–"&amp;csv!AQ383)</f>
        <v/>
      </c>
      <c r="E388" s="220" t="str">
        <f>IF(csv!AU383&amp;csv!AW383&amp;csv!AY383&amp;csv!BA383&amp;csv!BC383="","",csv!AU383&amp;"–"&amp;csv!AW383&amp;"–"&amp;csv!AY383&amp;"–"&amp;csv!BA383&amp;"–"&amp;csv!BC383&amp;"–"&amp;csv!BE383&amp;"–"&amp;csv!BG383&amp;"–"&amp;csv!BI383&amp;"–"&amp;csv!BK383&amp;"–"&amp;csv!BM383&amp;"–"&amp;csv!BO383&amp;"–"&amp;csv!BQ383&amp;"–"&amp;csv!BS383&amp;"–"&amp;csv!BU383&amp;"–"&amp;csv!BW383&amp;"–"&amp;csv!BY383&amp;"–"&amp;csv!CA383&amp;"–"&amp;csv!CC383&amp;"–"&amp;csv!CE383&amp;"–"&amp;csv!CG383&amp;"–"&amp;csv!CI383&amp;"–"&amp;csv!CK383&amp;"–"&amp;csv!CM383&amp;"–"&amp;csv!CO383&amp;"–"&amp;csv!CQ383&amp;"–"&amp;csv!CS383&amp;"–"&amp;csv!CU383&amp;"–"&amp;csv!CW382&amp;"–"&amp;csv!CY382)</f>
        <v/>
      </c>
      <c r="F388" s="195" t="s">
        <v>0</v>
      </c>
      <c r="T388" s="195" t="s">
        <v>0</v>
      </c>
    </row>
    <row r="389" spans="1:20" x14ac:dyDescent="0.25">
      <c r="A389" s="195" t="s">
        <v>0</v>
      </c>
      <c r="B389" s="218" t="str">
        <f>IF(csv!E384="","",csv!S384)</f>
        <v/>
      </c>
      <c r="C389" s="219" t="str">
        <f>IF(csv!E384="","",csv!AN384)</f>
        <v/>
      </c>
      <c r="D389" s="219" t="str">
        <f>IF(csv!E384="","",csv!AO384&amp;"–"&amp;csv!AP384&amp;"–"&amp;csv!AQ384)</f>
        <v/>
      </c>
      <c r="E389" s="220" t="str">
        <f>IF(csv!AU384&amp;csv!AW384&amp;csv!AY384&amp;csv!BA384&amp;csv!BC384="","",csv!AU384&amp;"–"&amp;csv!AW384&amp;"–"&amp;csv!AY384&amp;"–"&amp;csv!BA384&amp;"–"&amp;csv!BC384&amp;"–"&amp;csv!BE384&amp;"–"&amp;csv!BG384&amp;"–"&amp;csv!BI384&amp;"–"&amp;csv!BK384&amp;"–"&amp;csv!BM384&amp;"–"&amp;csv!BO384&amp;"–"&amp;csv!BQ384&amp;"–"&amp;csv!BS384&amp;"–"&amp;csv!BU384&amp;"–"&amp;csv!BW384&amp;"–"&amp;csv!BY384&amp;"–"&amp;csv!CA384&amp;"–"&amp;csv!CC384&amp;"–"&amp;csv!CE384&amp;"–"&amp;csv!CG384&amp;"–"&amp;csv!CI384&amp;"–"&amp;csv!CK384&amp;"–"&amp;csv!CM384&amp;"–"&amp;csv!CO384&amp;"–"&amp;csv!CQ384&amp;"–"&amp;csv!CS384&amp;"–"&amp;csv!CU384&amp;"–"&amp;csv!CW383&amp;"–"&amp;csv!CY383)</f>
        <v/>
      </c>
      <c r="F389" s="195" t="s">
        <v>0</v>
      </c>
      <c r="T389" s="195" t="s">
        <v>0</v>
      </c>
    </row>
    <row r="390" spans="1:20" x14ac:dyDescent="0.25">
      <c r="A390" s="195" t="s">
        <v>0</v>
      </c>
      <c r="B390" s="218" t="str">
        <f>IF(csv!E385="","",csv!S385)</f>
        <v/>
      </c>
      <c r="C390" s="219" t="str">
        <f>IF(csv!E385="","",csv!AN385)</f>
        <v/>
      </c>
      <c r="D390" s="219" t="str">
        <f>IF(csv!E385="","",csv!AO385&amp;"–"&amp;csv!AP385&amp;"–"&amp;csv!AQ385)</f>
        <v/>
      </c>
      <c r="E390" s="220" t="str">
        <f>IF(csv!AU385&amp;csv!AW385&amp;csv!AY385&amp;csv!BA385&amp;csv!BC385="","",csv!AU385&amp;"–"&amp;csv!AW385&amp;"–"&amp;csv!AY385&amp;"–"&amp;csv!BA385&amp;"–"&amp;csv!BC385&amp;"–"&amp;csv!BE385&amp;"–"&amp;csv!BG385&amp;"–"&amp;csv!BI385&amp;"–"&amp;csv!BK385&amp;"–"&amp;csv!BM385&amp;"–"&amp;csv!BO385&amp;"–"&amp;csv!BQ385&amp;"–"&amp;csv!BS385&amp;"–"&amp;csv!BU385&amp;"–"&amp;csv!BW385&amp;"–"&amp;csv!BY385&amp;"–"&amp;csv!CA385&amp;"–"&amp;csv!CC385&amp;"–"&amp;csv!CE385&amp;"–"&amp;csv!CG385&amp;"–"&amp;csv!CI385&amp;"–"&amp;csv!CK385&amp;"–"&amp;csv!CM385&amp;"–"&amp;csv!CO385&amp;"–"&amp;csv!CQ385&amp;"–"&amp;csv!CS385&amp;"–"&amp;csv!CU385&amp;"–"&amp;csv!CW384&amp;"–"&amp;csv!CY384)</f>
        <v/>
      </c>
      <c r="F390" s="195" t="s">
        <v>0</v>
      </c>
      <c r="T390" s="195" t="s">
        <v>0</v>
      </c>
    </row>
    <row r="391" spans="1:20" x14ac:dyDescent="0.25">
      <c r="A391" s="195" t="s">
        <v>0</v>
      </c>
      <c r="B391" s="218" t="str">
        <f>IF(csv!E386="","",csv!S386)</f>
        <v/>
      </c>
      <c r="C391" s="219" t="str">
        <f>IF(csv!E386="","",csv!AN386)</f>
        <v/>
      </c>
      <c r="D391" s="219" t="str">
        <f>IF(csv!E386="","",csv!AO386&amp;"–"&amp;csv!AP386&amp;"–"&amp;csv!AQ386)</f>
        <v/>
      </c>
      <c r="E391" s="220" t="str">
        <f>IF(csv!AU386&amp;csv!AW386&amp;csv!AY386&amp;csv!BA386&amp;csv!BC386="","",csv!AU386&amp;"–"&amp;csv!AW386&amp;"–"&amp;csv!AY386&amp;"–"&amp;csv!BA386&amp;"–"&amp;csv!BC386&amp;"–"&amp;csv!BE386&amp;"–"&amp;csv!BG386&amp;"–"&amp;csv!BI386&amp;"–"&amp;csv!BK386&amp;"–"&amp;csv!BM386&amp;"–"&amp;csv!BO386&amp;"–"&amp;csv!BQ386&amp;"–"&amp;csv!BS386&amp;"–"&amp;csv!BU386&amp;"–"&amp;csv!BW386&amp;"–"&amp;csv!BY386&amp;"–"&amp;csv!CA386&amp;"–"&amp;csv!CC386&amp;"–"&amp;csv!CE386&amp;"–"&amp;csv!CG386&amp;"–"&amp;csv!CI386&amp;"–"&amp;csv!CK386&amp;"–"&amp;csv!CM386&amp;"–"&amp;csv!CO386&amp;"–"&amp;csv!CQ386&amp;"–"&amp;csv!CS386&amp;"–"&amp;csv!CU386&amp;"–"&amp;csv!CW385&amp;"–"&amp;csv!CY385)</f>
        <v/>
      </c>
      <c r="F391" s="195" t="s">
        <v>0</v>
      </c>
      <c r="T391" s="195" t="s">
        <v>0</v>
      </c>
    </row>
    <row r="392" spans="1:20" x14ac:dyDescent="0.25">
      <c r="A392" s="195" t="s">
        <v>0</v>
      </c>
      <c r="B392" s="218" t="str">
        <f>IF(csv!E387="","",csv!S387)</f>
        <v/>
      </c>
      <c r="C392" s="219" t="str">
        <f>IF(csv!E387="","",csv!AN387)</f>
        <v/>
      </c>
      <c r="D392" s="219" t="str">
        <f>IF(csv!E387="","",csv!AO387&amp;"–"&amp;csv!AP387&amp;"–"&amp;csv!AQ387)</f>
        <v/>
      </c>
      <c r="E392" s="220" t="str">
        <f>IF(csv!AU387&amp;csv!AW387&amp;csv!AY387&amp;csv!BA387&amp;csv!BC387="","",csv!AU387&amp;"–"&amp;csv!AW387&amp;"–"&amp;csv!AY387&amp;"–"&amp;csv!BA387&amp;"–"&amp;csv!BC387&amp;"–"&amp;csv!BE387&amp;"–"&amp;csv!BG387&amp;"–"&amp;csv!BI387&amp;"–"&amp;csv!BK387&amp;"–"&amp;csv!BM387&amp;"–"&amp;csv!BO387&amp;"–"&amp;csv!BQ387&amp;"–"&amp;csv!BS387&amp;"–"&amp;csv!BU387&amp;"–"&amp;csv!BW387&amp;"–"&amp;csv!BY387&amp;"–"&amp;csv!CA387&amp;"–"&amp;csv!CC387&amp;"–"&amp;csv!CE387&amp;"–"&amp;csv!CG387&amp;"–"&amp;csv!CI387&amp;"–"&amp;csv!CK387&amp;"–"&amp;csv!CM387&amp;"–"&amp;csv!CO387&amp;"–"&amp;csv!CQ387&amp;"–"&amp;csv!CS387&amp;"–"&amp;csv!CU387&amp;"–"&amp;csv!CW386&amp;"–"&amp;csv!CY386)</f>
        <v/>
      </c>
      <c r="F392" s="195" t="s">
        <v>0</v>
      </c>
      <c r="T392" s="195" t="s">
        <v>0</v>
      </c>
    </row>
    <row r="393" spans="1:20" x14ac:dyDescent="0.25">
      <c r="A393" s="195" t="s">
        <v>0</v>
      </c>
      <c r="B393" s="218" t="str">
        <f>IF(csv!E388="","",csv!S388)</f>
        <v/>
      </c>
      <c r="C393" s="219" t="str">
        <f>IF(csv!E388="","",csv!AN388)</f>
        <v/>
      </c>
      <c r="D393" s="219" t="str">
        <f>IF(csv!E388="","",csv!AO388&amp;"–"&amp;csv!AP388&amp;"–"&amp;csv!AQ388)</f>
        <v/>
      </c>
      <c r="E393" s="220" t="str">
        <f>IF(csv!AU388&amp;csv!AW388&amp;csv!AY388&amp;csv!BA388&amp;csv!BC388="","",csv!AU388&amp;"–"&amp;csv!AW388&amp;"–"&amp;csv!AY388&amp;"–"&amp;csv!BA388&amp;"–"&amp;csv!BC388&amp;"–"&amp;csv!BE388&amp;"–"&amp;csv!BG388&amp;"–"&amp;csv!BI388&amp;"–"&amp;csv!BK388&amp;"–"&amp;csv!BM388&amp;"–"&amp;csv!BO388&amp;"–"&amp;csv!BQ388&amp;"–"&amp;csv!BS388&amp;"–"&amp;csv!BU388&amp;"–"&amp;csv!BW388&amp;"–"&amp;csv!BY388&amp;"–"&amp;csv!CA388&amp;"–"&amp;csv!CC388&amp;"–"&amp;csv!CE388&amp;"–"&amp;csv!CG388&amp;"–"&amp;csv!CI388&amp;"–"&amp;csv!CK388&amp;"–"&amp;csv!CM388&amp;"–"&amp;csv!CO388&amp;"–"&amp;csv!CQ388&amp;"–"&amp;csv!CS388&amp;"–"&amp;csv!CU388&amp;"–"&amp;csv!CW387&amp;"–"&amp;csv!CY387)</f>
        <v/>
      </c>
      <c r="F393" s="195" t="s">
        <v>0</v>
      </c>
      <c r="T393" s="195" t="s">
        <v>0</v>
      </c>
    </row>
    <row r="394" spans="1:20" x14ac:dyDescent="0.25">
      <c r="A394" s="195" t="s">
        <v>0</v>
      </c>
      <c r="B394" s="218" t="str">
        <f>IF(csv!E389="","",csv!S389)</f>
        <v/>
      </c>
      <c r="C394" s="219" t="str">
        <f>IF(csv!E389="","",csv!AN389)</f>
        <v/>
      </c>
      <c r="D394" s="219" t="str">
        <f>IF(csv!E389="","",csv!AO389&amp;"–"&amp;csv!AP389&amp;"–"&amp;csv!AQ389)</f>
        <v/>
      </c>
      <c r="E394" s="220" t="str">
        <f>IF(csv!AU389&amp;csv!AW389&amp;csv!AY389&amp;csv!BA389&amp;csv!BC389="","",csv!AU389&amp;"–"&amp;csv!AW389&amp;"–"&amp;csv!AY389&amp;"–"&amp;csv!BA389&amp;"–"&amp;csv!BC389&amp;"–"&amp;csv!BE389&amp;"–"&amp;csv!BG389&amp;"–"&amp;csv!BI389&amp;"–"&amp;csv!BK389&amp;"–"&amp;csv!BM389&amp;"–"&amp;csv!BO389&amp;"–"&amp;csv!BQ389&amp;"–"&amp;csv!BS389&amp;"–"&amp;csv!BU389&amp;"–"&amp;csv!BW389&amp;"–"&amp;csv!BY389&amp;"–"&amp;csv!CA389&amp;"–"&amp;csv!CC389&amp;"–"&amp;csv!CE389&amp;"–"&amp;csv!CG389&amp;"–"&amp;csv!CI389&amp;"–"&amp;csv!CK389&amp;"–"&amp;csv!CM389&amp;"–"&amp;csv!CO389&amp;"–"&amp;csv!CQ389&amp;"–"&amp;csv!CS389&amp;"–"&amp;csv!CU389&amp;"–"&amp;csv!CW388&amp;"–"&amp;csv!CY388)</f>
        <v/>
      </c>
      <c r="F394" s="195" t="s">
        <v>0</v>
      </c>
      <c r="T394" s="195" t="s">
        <v>0</v>
      </c>
    </row>
    <row r="395" spans="1:20" x14ac:dyDescent="0.25">
      <c r="A395" s="195" t="s">
        <v>0</v>
      </c>
      <c r="B395" s="218" t="str">
        <f>IF(csv!E390="","",csv!S390)</f>
        <v/>
      </c>
      <c r="C395" s="219" t="str">
        <f>IF(csv!E390="","",csv!AN390)</f>
        <v/>
      </c>
      <c r="D395" s="219" t="str">
        <f>IF(csv!E390="","",csv!AO390&amp;"–"&amp;csv!AP390&amp;"–"&amp;csv!AQ390)</f>
        <v/>
      </c>
      <c r="E395" s="220" t="str">
        <f>IF(csv!AU390&amp;csv!AW390&amp;csv!AY390&amp;csv!BA390&amp;csv!BC390="","",csv!AU390&amp;"–"&amp;csv!AW390&amp;"–"&amp;csv!AY390&amp;"–"&amp;csv!BA390&amp;"–"&amp;csv!BC390&amp;"–"&amp;csv!BE390&amp;"–"&amp;csv!BG390&amp;"–"&amp;csv!BI390&amp;"–"&amp;csv!BK390&amp;"–"&amp;csv!BM390&amp;"–"&amp;csv!BO390&amp;"–"&amp;csv!BQ390&amp;"–"&amp;csv!BS390&amp;"–"&amp;csv!BU390&amp;"–"&amp;csv!BW390&amp;"–"&amp;csv!BY390&amp;"–"&amp;csv!CA390&amp;"–"&amp;csv!CC390&amp;"–"&amp;csv!CE390&amp;"–"&amp;csv!CG390&amp;"–"&amp;csv!CI390&amp;"–"&amp;csv!CK390&amp;"–"&amp;csv!CM390&amp;"–"&amp;csv!CO390&amp;"–"&amp;csv!CQ390&amp;"–"&amp;csv!CS390&amp;"–"&amp;csv!CU390&amp;"–"&amp;csv!CW389&amp;"–"&amp;csv!CY389)</f>
        <v/>
      </c>
      <c r="F395" s="195" t="s">
        <v>0</v>
      </c>
      <c r="T395" s="195" t="s">
        <v>0</v>
      </c>
    </row>
    <row r="396" spans="1:20" x14ac:dyDescent="0.25">
      <c r="A396" s="195" t="s">
        <v>0</v>
      </c>
      <c r="B396" s="218" t="str">
        <f>IF(csv!E391="","",csv!S391)</f>
        <v/>
      </c>
      <c r="C396" s="219" t="str">
        <f>IF(csv!E391="","",csv!AN391)</f>
        <v/>
      </c>
      <c r="D396" s="219" t="str">
        <f>IF(csv!E391="","",csv!AO391&amp;"–"&amp;csv!AP391&amp;"–"&amp;csv!AQ391)</f>
        <v/>
      </c>
      <c r="E396" s="220" t="str">
        <f>IF(csv!AU391&amp;csv!AW391&amp;csv!AY391&amp;csv!BA391&amp;csv!BC391="","",csv!AU391&amp;"–"&amp;csv!AW391&amp;"–"&amp;csv!AY391&amp;"–"&amp;csv!BA391&amp;"–"&amp;csv!BC391&amp;"–"&amp;csv!BE391&amp;"–"&amp;csv!BG391&amp;"–"&amp;csv!BI391&amp;"–"&amp;csv!BK391&amp;"–"&amp;csv!BM391&amp;"–"&amp;csv!BO391&amp;"–"&amp;csv!BQ391&amp;"–"&amp;csv!BS391&amp;"–"&amp;csv!BU391&amp;"–"&amp;csv!BW391&amp;"–"&amp;csv!BY391&amp;"–"&amp;csv!CA391&amp;"–"&amp;csv!CC391&amp;"–"&amp;csv!CE391&amp;"–"&amp;csv!CG391&amp;"–"&amp;csv!CI391&amp;"–"&amp;csv!CK391&amp;"–"&amp;csv!CM391&amp;"–"&amp;csv!CO391&amp;"–"&amp;csv!CQ391&amp;"–"&amp;csv!CS391&amp;"–"&amp;csv!CU391&amp;"–"&amp;csv!CW390&amp;"–"&amp;csv!CY390)</f>
        <v/>
      </c>
      <c r="F396" s="195" t="s">
        <v>0</v>
      </c>
      <c r="T396" s="195" t="s">
        <v>0</v>
      </c>
    </row>
    <row r="397" spans="1:20" x14ac:dyDescent="0.25">
      <c r="A397" s="195" t="s">
        <v>0</v>
      </c>
      <c r="B397" s="218" t="str">
        <f>IF(csv!E392="","",csv!S392)</f>
        <v/>
      </c>
      <c r="C397" s="219" t="str">
        <f>IF(csv!E392="","",csv!AN392)</f>
        <v/>
      </c>
      <c r="D397" s="219" t="str">
        <f>IF(csv!E392="","",csv!AO392&amp;"–"&amp;csv!AP392&amp;"–"&amp;csv!AQ392)</f>
        <v/>
      </c>
      <c r="E397" s="220" t="str">
        <f>IF(csv!AU392&amp;csv!AW392&amp;csv!AY392&amp;csv!BA392&amp;csv!BC392="","",csv!AU392&amp;"–"&amp;csv!AW392&amp;"–"&amp;csv!AY392&amp;"–"&amp;csv!BA392&amp;"–"&amp;csv!BC392&amp;"–"&amp;csv!BE392&amp;"–"&amp;csv!BG392&amp;"–"&amp;csv!BI392&amp;"–"&amp;csv!BK392&amp;"–"&amp;csv!BM392&amp;"–"&amp;csv!BO392&amp;"–"&amp;csv!BQ392&amp;"–"&amp;csv!BS392&amp;"–"&amp;csv!BU392&amp;"–"&amp;csv!BW392&amp;"–"&amp;csv!BY392&amp;"–"&amp;csv!CA392&amp;"–"&amp;csv!CC392&amp;"–"&amp;csv!CE392&amp;"–"&amp;csv!CG392&amp;"–"&amp;csv!CI392&amp;"–"&amp;csv!CK392&amp;"–"&amp;csv!CM392&amp;"–"&amp;csv!CO392&amp;"–"&amp;csv!CQ392&amp;"–"&amp;csv!CS392&amp;"–"&amp;csv!CU392&amp;"–"&amp;csv!CW391&amp;"–"&amp;csv!CY391)</f>
        <v/>
      </c>
      <c r="F397" s="195" t="s">
        <v>0</v>
      </c>
      <c r="T397" s="195" t="s">
        <v>0</v>
      </c>
    </row>
    <row r="398" spans="1:20" x14ac:dyDescent="0.25">
      <c r="A398" s="195" t="s">
        <v>0</v>
      </c>
      <c r="B398" s="218" t="str">
        <f>IF(csv!E393="","",csv!S393)</f>
        <v/>
      </c>
      <c r="C398" s="219" t="str">
        <f>IF(csv!E393="","",csv!AN393)</f>
        <v/>
      </c>
      <c r="D398" s="219" t="str">
        <f>IF(csv!E393="","",csv!AO393&amp;"–"&amp;csv!AP393&amp;"–"&amp;csv!AQ393)</f>
        <v/>
      </c>
      <c r="E398" s="220" t="str">
        <f>IF(csv!AU393&amp;csv!AW393&amp;csv!AY393&amp;csv!BA393&amp;csv!BC393="","",csv!AU393&amp;"–"&amp;csv!AW393&amp;"–"&amp;csv!AY393&amp;"–"&amp;csv!BA393&amp;"–"&amp;csv!BC393&amp;"–"&amp;csv!BE393&amp;"–"&amp;csv!BG393&amp;"–"&amp;csv!BI393&amp;"–"&amp;csv!BK393&amp;"–"&amp;csv!BM393&amp;"–"&amp;csv!BO393&amp;"–"&amp;csv!BQ393&amp;"–"&amp;csv!BS393&amp;"–"&amp;csv!BU393&amp;"–"&amp;csv!BW393&amp;"–"&amp;csv!BY393&amp;"–"&amp;csv!CA393&amp;"–"&amp;csv!CC393&amp;"–"&amp;csv!CE393&amp;"–"&amp;csv!CG393&amp;"–"&amp;csv!CI393&amp;"–"&amp;csv!CK393&amp;"–"&amp;csv!CM393&amp;"–"&amp;csv!CO393&amp;"–"&amp;csv!CQ393&amp;"–"&amp;csv!CS393&amp;"–"&amp;csv!CU393&amp;"–"&amp;csv!CW392&amp;"–"&amp;csv!CY392)</f>
        <v/>
      </c>
      <c r="F398" s="195" t="s">
        <v>0</v>
      </c>
      <c r="T398" s="195" t="s">
        <v>0</v>
      </c>
    </row>
    <row r="399" spans="1:20" x14ac:dyDescent="0.25">
      <c r="A399" s="195" t="s">
        <v>0</v>
      </c>
      <c r="B399" s="218" t="str">
        <f>IF(csv!E394="","",csv!S394)</f>
        <v/>
      </c>
      <c r="C399" s="219" t="str">
        <f>IF(csv!E394="","",csv!AN394)</f>
        <v/>
      </c>
      <c r="D399" s="219" t="str">
        <f>IF(csv!E394="","",csv!AO394&amp;"–"&amp;csv!AP394&amp;"–"&amp;csv!AQ394)</f>
        <v/>
      </c>
      <c r="E399" s="220" t="str">
        <f>IF(csv!AU394&amp;csv!AW394&amp;csv!AY394&amp;csv!BA394&amp;csv!BC394="","",csv!AU394&amp;"–"&amp;csv!AW394&amp;"–"&amp;csv!AY394&amp;"–"&amp;csv!BA394&amp;"–"&amp;csv!BC394&amp;"–"&amp;csv!BE394&amp;"–"&amp;csv!BG394&amp;"–"&amp;csv!BI394&amp;"–"&amp;csv!BK394&amp;"–"&amp;csv!BM394&amp;"–"&amp;csv!BO394&amp;"–"&amp;csv!BQ394&amp;"–"&amp;csv!BS394&amp;"–"&amp;csv!BU394&amp;"–"&amp;csv!BW394&amp;"–"&amp;csv!BY394&amp;"–"&amp;csv!CA394&amp;"–"&amp;csv!CC394&amp;"–"&amp;csv!CE394&amp;"–"&amp;csv!CG394&amp;"–"&amp;csv!CI394&amp;"–"&amp;csv!CK394&amp;"–"&amp;csv!CM394&amp;"–"&amp;csv!CO394&amp;"–"&amp;csv!CQ394&amp;"–"&amp;csv!CS394&amp;"–"&amp;csv!CU394&amp;"–"&amp;csv!CW393&amp;"–"&amp;csv!CY393)</f>
        <v/>
      </c>
      <c r="F399" s="195" t="s">
        <v>0</v>
      </c>
      <c r="T399" s="195" t="s">
        <v>0</v>
      </c>
    </row>
    <row r="400" spans="1:20" x14ac:dyDescent="0.25">
      <c r="A400" s="195" t="s">
        <v>0</v>
      </c>
      <c r="B400" s="218" t="str">
        <f>IF(csv!E395="","",csv!S395)</f>
        <v/>
      </c>
      <c r="C400" s="219" t="str">
        <f>IF(csv!E395="","",csv!AN395)</f>
        <v/>
      </c>
      <c r="D400" s="219" t="str">
        <f>IF(csv!E395="","",csv!AO395&amp;"–"&amp;csv!AP395&amp;"–"&amp;csv!AQ395)</f>
        <v/>
      </c>
      <c r="E400" s="220" t="str">
        <f>IF(csv!AU395&amp;csv!AW395&amp;csv!AY395&amp;csv!BA395&amp;csv!BC395="","",csv!AU395&amp;"–"&amp;csv!AW395&amp;"–"&amp;csv!AY395&amp;"–"&amp;csv!BA395&amp;"–"&amp;csv!BC395&amp;"–"&amp;csv!BE395&amp;"–"&amp;csv!BG395&amp;"–"&amp;csv!BI395&amp;"–"&amp;csv!BK395&amp;"–"&amp;csv!BM395&amp;"–"&amp;csv!BO395&amp;"–"&amp;csv!BQ395&amp;"–"&amp;csv!BS395&amp;"–"&amp;csv!BU395&amp;"–"&amp;csv!BW395&amp;"–"&amp;csv!BY395&amp;"–"&amp;csv!CA395&amp;"–"&amp;csv!CC395&amp;"–"&amp;csv!CE395&amp;"–"&amp;csv!CG395&amp;"–"&amp;csv!CI395&amp;"–"&amp;csv!CK395&amp;"–"&amp;csv!CM395&amp;"–"&amp;csv!CO395&amp;"–"&amp;csv!CQ395&amp;"–"&amp;csv!CS395&amp;"–"&amp;csv!CU395&amp;"–"&amp;csv!CW394&amp;"–"&amp;csv!CY394)</f>
        <v/>
      </c>
      <c r="F400" s="195" t="s">
        <v>0</v>
      </c>
      <c r="T400" s="195" t="s">
        <v>0</v>
      </c>
    </row>
    <row r="401" spans="1:20" x14ac:dyDescent="0.25">
      <c r="A401" s="195" t="s">
        <v>0</v>
      </c>
      <c r="B401" s="218" t="str">
        <f>IF(csv!E396="","",csv!S396)</f>
        <v/>
      </c>
      <c r="C401" s="219" t="str">
        <f>IF(csv!E396="","",csv!AN396)</f>
        <v/>
      </c>
      <c r="D401" s="219" t="str">
        <f>IF(csv!E396="","",csv!AO396&amp;"–"&amp;csv!AP396&amp;"–"&amp;csv!AQ396)</f>
        <v/>
      </c>
      <c r="E401" s="220" t="str">
        <f>IF(csv!AU396&amp;csv!AW396&amp;csv!AY396&amp;csv!BA396&amp;csv!BC396="","",csv!AU396&amp;"–"&amp;csv!AW396&amp;"–"&amp;csv!AY396&amp;"–"&amp;csv!BA396&amp;"–"&amp;csv!BC396&amp;"–"&amp;csv!BE396&amp;"–"&amp;csv!BG396&amp;"–"&amp;csv!BI396&amp;"–"&amp;csv!BK396&amp;"–"&amp;csv!BM396&amp;"–"&amp;csv!BO396&amp;"–"&amp;csv!BQ396&amp;"–"&amp;csv!BS396&amp;"–"&amp;csv!BU396&amp;"–"&amp;csv!BW396&amp;"–"&amp;csv!BY396&amp;"–"&amp;csv!CA396&amp;"–"&amp;csv!CC396&amp;"–"&amp;csv!CE396&amp;"–"&amp;csv!CG396&amp;"–"&amp;csv!CI396&amp;"–"&amp;csv!CK396&amp;"–"&amp;csv!CM396&amp;"–"&amp;csv!CO396&amp;"–"&amp;csv!CQ396&amp;"–"&amp;csv!CS396&amp;"–"&amp;csv!CU396&amp;"–"&amp;csv!CW395&amp;"–"&amp;csv!CY395)</f>
        <v/>
      </c>
      <c r="F401" s="195" t="s">
        <v>0</v>
      </c>
      <c r="T401" s="195" t="s">
        <v>0</v>
      </c>
    </row>
    <row r="402" spans="1:20" x14ac:dyDescent="0.25">
      <c r="A402" s="195" t="s">
        <v>0</v>
      </c>
      <c r="B402" s="218" t="str">
        <f>IF(csv!E397="","",csv!S397)</f>
        <v/>
      </c>
      <c r="C402" s="219" t="str">
        <f>IF(csv!E397="","",csv!AN397)</f>
        <v/>
      </c>
      <c r="D402" s="219" t="str">
        <f>IF(csv!E397="","",csv!AO397&amp;"–"&amp;csv!AP397&amp;"–"&amp;csv!AQ397)</f>
        <v/>
      </c>
      <c r="E402" s="220" t="str">
        <f>IF(csv!AU397&amp;csv!AW397&amp;csv!AY397&amp;csv!BA397&amp;csv!BC397="","",csv!AU397&amp;"–"&amp;csv!AW397&amp;"–"&amp;csv!AY397&amp;"–"&amp;csv!BA397&amp;"–"&amp;csv!BC397&amp;"–"&amp;csv!BE397&amp;"–"&amp;csv!BG397&amp;"–"&amp;csv!BI397&amp;"–"&amp;csv!BK397&amp;"–"&amp;csv!BM397&amp;"–"&amp;csv!BO397&amp;"–"&amp;csv!BQ397&amp;"–"&amp;csv!BS397&amp;"–"&amp;csv!BU397&amp;"–"&amp;csv!BW397&amp;"–"&amp;csv!BY397&amp;"–"&amp;csv!CA397&amp;"–"&amp;csv!CC397&amp;"–"&amp;csv!CE397&amp;"–"&amp;csv!CG397&amp;"–"&amp;csv!CI397&amp;"–"&amp;csv!CK397&amp;"–"&amp;csv!CM397&amp;"–"&amp;csv!CO397&amp;"–"&amp;csv!CQ397&amp;"–"&amp;csv!CS397&amp;"–"&amp;csv!CU397&amp;"–"&amp;csv!CW396&amp;"–"&amp;csv!CY396)</f>
        <v/>
      </c>
      <c r="F402" s="195" t="s">
        <v>0</v>
      </c>
      <c r="T402" s="195" t="s">
        <v>0</v>
      </c>
    </row>
    <row r="403" spans="1:20" x14ac:dyDescent="0.25">
      <c r="A403" s="195" t="s">
        <v>0</v>
      </c>
      <c r="B403" s="218" t="str">
        <f>IF(csv!E398="","",csv!S398)</f>
        <v/>
      </c>
      <c r="C403" s="219" t="str">
        <f>IF(csv!E398="","",csv!AN398)</f>
        <v/>
      </c>
      <c r="D403" s="219" t="str">
        <f>IF(csv!E398="","",csv!AO398&amp;"–"&amp;csv!AP398&amp;"–"&amp;csv!AQ398)</f>
        <v/>
      </c>
      <c r="E403" s="220" t="str">
        <f>IF(csv!AU398&amp;csv!AW398&amp;csv!AY398&amp;csv!BA398&amp;csv!BC398="","",csv!AU398&amp;"–"&amp;csv!AW398&amp;"–"&amp;csv!AY398&amp;"–"&amp;csv!BA398&amp;"–"&amp;csv!BC398&amp;"–"&amp;csv!BE398&amp;"–"&amp;csv!BG398&amp;"–"&amp;csv!BI398&amp;"–"&amp;csv!BK398&amp;"–"&amp;csv!BM398&amp;"–"&amp;csv!BO398&amp;"–"&amp;csv!BQ398&amp;"–"&amp;csv!BS398&amp;"–"&amp;csv!BU398&amp;"–"&amp;csv!BW398&amp;"–"&amp;csv!BY398&amp;"–"&amp;csv!CA398&amp;"–"&amp;csv!CC398&amp;"–"&amp;csv!CE398&amp;"–"&amp;csv!CG398&amp;"–"&amp;csv!CI398&amp;"–"&amp;csv!CK398&amp;"–"&amp;csv!CM398&amp;"–"&amp;csv!CO398&amp;"–"&amp;csv!CQ398&amp;"–"&amp;csv!CS398&amp;"–"&amp;csv!CU398&amp;"–"&amp;csv!CW397&amp;"–"&amp;csv!CY397)</f>
        <v/>
      </c>
      <c r="F403" s="195" t="s">
        <v>0</v>
      </c>
      <c r="T403" s="195" t="s">
        <v>0</v>
      </c>
    </row>
    <row r="404" spans="1:20" x14ac:dyDescent="0.25">
      <c r="A404" s="195" t="s">
        <v>0</v>
      </c>
      <c r="B404" s="218" t="str">
        <f>IF(csv!E399="","",csv!S399)</f>
        <v/>
      </c>
      <c r="C404" s="219" t="str">
        <f>IF(csv!E399="","",csv!AN399)</f>
        <v/>
      </c>
      <c r="D404" s="219" t="str">
        <f>IF(csv!E399="","",csv!AO399&amp;"–"&amp;csv!AP399&amp;"–"&amp;csv!AQ399)</f>
        <v/>
      </c>
      <c r="E404" s="220" t="str">
        <f>IF(csv!AU399&amp;csv!AW399&amp;csv!AY399&amp;csv!BA399&amp;csv!BC399="","",csv!AU399&amp;"–"&amp;csv!AW399&amp;"–"&amp;csv!AY399&amp;"–"&amp;csv!BA399&amp;"–"&amp;csv!BC399&amp;"–"&amp;csv!BE399&amp;"–"&amp;csv!BG399&amp;"–"&amp;csv!BI399&amp;"–"&amp;csv!BK399&amp;"–"&amp;csv!BM399&amp;"–"&amp;csv!BO399&amp;"–"&amp;csv!BQ399&amp;"–"&amp;csv!BS399&amp;"–"&amp;csv!BU399&amp;"–"&amp;csv!BW399&amp;"–"&amp;csv!BY399&amp;"–"&amp;csv!CA399&amp;"–"&amp;csv!CC399&amp;"–"&amp;csv!CE399&amp;"–"&amp;csv!CG399&amp;"–"&amp;csv!CI399&amp;"–"&amp;csv!CK399&amp;"–"&amp;csv!CM399&amp;"–"&amp;csv!CO399&amp;"–"&amp;csv!CQ399&amp;"–"&amp;csv!CS399&amp;"–"&amp;csv!CU399&amp;"–"&amp;csv!CW398&amp;"–"&amp;csv!CY398)</f>
        <v/>
      </c>
      <c r="F404" s="195" t="s">
        <v>0</v>
      </c>
      <c r="T404" s="195" t="s">
        <v>0</v>
      </c>
    </row>
    <row r="405" spans="1:20" x14ac:dyDescent="0.25">
      <c r="A405" s="195" t="s">
        <v>0</v>
      </c>
      <c r="B405" s="218" t="str">
        <f>IF(csv!E400="","",csv!S400)</f>
        <v/>
      </c>
      <c r="C405" s="219" t="str">
        <f>IF(csv!E400="","",csv!AN400)</f>
        <v/>
      </c>
      <c r="D405" s="219" t="str">
        <f>IF(csv!E400="","",csv!AO400&amp;"–"&amp;csv!AP400&amp;"–"&amp;csv!AQ400)</f>
        <v/>
      </c>
      <c r="E405" s="220" t="str">
        <f>IF(csv!AU400&amp;csv!AW400&amp;csv!AY400&amp;csv!BA400&amp;csv!BC400="","",csv!AU400&amp;"–"&amp;csv!AW400&amp;"–"&amp;csv!AY400&amp;"–"&amp;csv!BA400&amp;"–"&amp;csv!BC400&amp;"–"&amp;csv!BE400&amp;"–"&amp;csv!BG400&amp;"–"&amp;csv!BI400&amp;"–"&amp;csv!BK400&amp;"–"&amp;csv!BM400&amp;"–"&amp;csv!BO400&amp;"–"&amp;csv!BQ400&amp;"–"&amp;csv!BS400&amp;"–"&amp;csv!BU400&amp;"–"&amp;csv!BW400&amp;"–"&amp;csv!BY400&amp;"–"&amp;csv!CA400&amp;"–"&amp;csv!CC400&amp;"–"&amp;csv!CE400&amp;"–"&amp;csv!CG400&amp;"–"&amp;csv!CI400&amp;"–"&amp;csv!CK400&amp;"–"&amp;csv!CM400&amp;"–"&amp;csv!CO400&amp;"–"&amp;csv!CQ400&amp;"–"&amp;csv!CS400&amp;"–"&amp;csv!CU400&amp;"–"&amp;csv!CW399&amp;"–"&amp;csv!CY399)</f>
        <v/>
      </c>
      <c r="F405" s="195" t="s">
        <v>0</v>
      </c>
      <c r="T405" s="195" t="s">
        <v>0</v>
      </c>
    </row>
    <row r="406" spans="1:20" x14ac:dyDescent="0.25">
      <c r="A406" s="195" t="s">
        <v>0</v>
      </c>
      <c r="B406" s="218" t="str">
        <f>IF(csv!E401="","",csv!S401)</f>
        <v/>
      </c>
      <c r="C406" s="219" t="str">
        <f>IF(csv!E401="","",csv!AN401)</f>
        <v/>
      </c>
      <c r="D406" s="219" t="str">
        <f>IF(csv!E401="","",csv!AO401&amp;"–"&amp;csv!AP401&amp;"–"&amp;csv!AQ401)</f>
        <v/>
      </c>
      <c r="E406" s="220" t="str">
        <f>IF(csv!AU401&amp;csv!AW401&amp;csv!AY401&amp;csv!BA401&amp;csv!BC401="","",csv!AU401&amp;"–"&amp;csv!AW401&amp;"–"&amp;csv!AY401&amp;"–"&amp;csv!BA401&amp;"–"&amp;csv!BC401&amp;"–"&amp;csv!BE401&amp;"–"&amp;csv!BG401&amp;"–"&amp;csv!BI401&amp;"–"&amp;csv!BK401&amp;"–"&amp;csv!BM401&amp;"–"&amp;csv!BO401&amp;"–"&amp;csv!BQ401&amp;"–"&amp;csv!BS401&amp;"–"&amp;csv!BU401&amp;"–"&amp;csv!BW401&amp;"–"&amp;csv!BY401&amp;"–"&amp;csv!CA401&amp;"–"&amp;csv!CC401&amp;"–"&amp;csv!CE401&amp;"–"&amp;csv!CG401&amp;"–"&amp;csv!CI401&amp;"–"&amp;csv!CK401&amp;"–"&amp;csv!CM401&amp;"–"&amp;csv!CO401&amp;"–"&amp;csv!CQ401&amp;"–"&amp;csv!CS401&amp;"–"&amp;csv!CU401&amp;"–"&amp;csv!CW400&amp;"–"&amp;csv!CY400)</f>
        <v/>
      </c>
      <c r="F406" s="195" t="s">
        <v>0</v>
      </c>
      <c r="T406" s="195" t="s">
        <v>0</v>
      </c>
    </row>
    <row r="407" spans="1:20" ht="15.75" thickBot="1" x14ac:dyDescent="0.3">
      <c r="A407" s="195" t="s">
        <v>0</v>
      </c>
      <c r="B407" s="226" t="str">
        <f>IF(csv!E402="","",csv!S402)</f>
        <v/>
      </c>
      <c r="C407" s="228" t="str">
        <f>IF(csv!E402="","",csv!AN402)</f>
        <v/>
      </c>
      <c r="D407" s="228" t="str">
        <f>IF(csv!E402="","",csv!AO402&amp;"–"&amp;csv!AP402&amp;"–"&amp;csv!AQ402)</f>
        <v/>
      </c>
      <c r="E407" s="231" t="str">
        <f>IF(csv!AU402&amp;csv!AW402&amp;csv!AY402&amp;csv!BA402&amp;csv!BC402="","",csv!AU402&amp;"–"&amp;csv!AW402&amp;"–"&amp;csv!AY402&amp;"–"&amp;csv!BA402&amp;"–"&amp;csv!BC402&amp;"–"&amp;csv!BE402&amp;"–"&amp;csv!BG402&amp;"–"&amp;csv!BI402&amp;"–"&amp;csv!BK402&amp;"–"&amp;csv!BM402&amp;"–"&amp;csv!BO402&amp;"–"&amp;csv!BQ402&amp;"–"&amp;csv!BS402&amp;"–"&amp;csv!BU402&amp;"–"&amp;csv!BW402&amp;"–"&amp;csv!BY402&amp;"–"&amp;csv!CA402&amp;"–"&amp;csv!CC402&amp;"–"&amp;csv!CE402&amp;"–"&amp;csv!CG402&amp;"–"&amp;csv!CI402&amp;"–"&amp;csv!CK402&amp;"–"&amp;csv!CM402&amp;"–"&amp;csv!CO402&amp;"–"&amp;csv!CQ402&amp;"–"&amp;csv!CS402&amp;"–"&amp;csv!CU402&amp;"–"&amp;csv!CW401&amp;"–"&amp;csv!CY401)</f>
        <v/>
      </c>
      <c r="F407" s="195" t="s">
        <v>0</v>
      </c>
      <c r="T407" s="195" t="s">
        <v>0</v>
      </c>
    </row>
    <row r="408" spans="1:20" x14ac:dyDescent="0.25">
      <c r="A408" s="195" t="s">
        <v>0</v>
      </c>
      <c r="B408" s="208"/>
      <c r="C408" s="208"/>
      <c r="D408" s="208"/>
      <c r="E408" s="208"/>
    </row>
    <row r="409" spans="1:20" x14ac:dyDescent="0.25">
      <c r="A409" s="195" t="s">
        <v>0</v>
      </c>
    </row>
    <row r="410" spans="1:20" x14ac:dyDescent="0.25">
      <c r="A410" s="195" t="s">
        <v>0</v>
      </c>
    </row>
    <row r="411" spans="1:20" x14ac:dyDescent="0.25">
      <c r="A411" s="225" t="s">
        <v>0</v>
      </c>
    </row>
    <row r="412" spans="1:20" x14ac:dyDescent="0.25">
      <c r="A412" s="225"/>
    </row>
  </sheetData>
  <sheetProtection sheet="1" objects="1" scenarios="1"/>
  <mergeCells count="4">
    <mergeCell ref="G4:H4"/>
    <mergeCell ref="B4:E4"/>
    <mergeCell ref="B2:S2"/>
    <mergeCell ref="J4:Q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B1:V60"/>
  <sheetViews>
    <sheetView workbookViewId="0">
      <selection activeCell="I18" sqref="I18"/>
    </sheetView>
  </sheetViews>
  <sheetFormatPr defaultRowHeight="15" x14ac:dyDescent="0.25"/>
  <cols>
    <col min="2" max="2" width="11.42578125" hidden="1" customWidth="1"/>
    <col min="3" max="3" width="11.42578125" customWidth="1"/>
    <col min="4" max="4" width="17.140625" customWidth="1"/>
    <col min="5" max="5" width="11.42578125" style="1" customWidth="1"/>
    <col min="6" max="6" width="19.42578125" style="1" customWidth="1"/>
    <col min="7" max="7" width="11.42578125" style="1" customWidth="1"/>
    <col min="8" max="8" width="2.85546875" customWidth="1"/>
    <col min="9" max="9" width="28.42578125" bestFit="1" customWidth="1"/>
    <col min="10" max="10" width="2.85546875" customWidth="1"/>
    <col min="11" max="11" width="13.7109375" style="1" customWidth="1"/>
    <col min="12" max="12" width="17.140625" style="1" customWidth="1"/>
    <col min="13" max="13" width="2.85546875" customWidth="1"/>
    <col min="14" max="14" width="9.140625" style="3" customWidth="1"/>
    <col min="15" max="15" width="2.85546875" customWidth="1"/>
    <col min="16" max="16" width="13.7109375" style="1" customWidth="1"/>
    <col min="17" max="17" width="11.42578125" style="1" customWidth="1"/>
    <col min="18" max="18" width="13.7109375" style="1" customWidth="1"/>
    <col min="19" max="19" width="9.140625" style="1" customWidth="1"/>
    <col min="20" max="20" width="2.85546875" customWidth="1"/>
    <col min="21" max="21" width="45.85546875" customWidth="1"/>
    <col min="22" max="22" width="2.85546875" customWidth="1"/>
  </cols>
  <sheetData>
    <row r="1" spans="2:22" ht="15.75" thickBot="1" x14ac:dyDescent="0.3"/>
    <row r="2" spans="2:22" ht="32.25" thickBot="1" x14ac:dyDescent="0.55000000000000004">
      <c r="C2" s="272" t="s">
        <v>1286</v>
      </c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4"/>
    </row>
    <row r="8" spans="2:22" x14ac:dyDescent="0.25">
      <c r="B8" s="162" t="s">
        <v>1279</v>
      </c>
      <c r="C8" s="166" t="s">
        <v>1279</v>
      </c>
      <c r="D8" s="77" t="s">
        <v>338</v>
      </c>
      <c r="E8" s="89" t="s">
        <v>1280</v>
      </c>
      <c r="F8" s="89" t="s">
        <v>1281</v>
      </c>
      <c r="G8" s="89" t="s">
        <v>1280</v>
      </c>
      <c r="H8" s="169" t="s">
        <v>0</v>
      </c>
      <c r="I8" s="45" t="s">
        <v>3660</v>
      </c>
      <c r="J8" s="169" t="s">
        <v>0</v>
      </c>
      <c r="K8" s="90" t="s">
        <v>1282</v>
      </c>
      <c r="L8" s="90" t="s">
        <v>1283</v>
      </c>
      <c r="M8" s="169" t="s">
        <v>0</v>
      </c>
      <c r="N8" s="29" t="s">
        <v>1284</v>
      </c>
      <c r="O8" s="169" t="s">
        <v>0</v>
      </c>
      <c r="P8" s="90" t="s">
        <v>1285</v>
      </c>
      <c r="Q8" s="90" t="s">
        <v>1124</v>
      </c>
      <c r="R8" s="90" t="s">
        <v>1280</v>
      </c>
      <c r="S8" s="90" t="s">
        <v>1090</v>
      </c>
      <c r="T8" s="169" t="s">
        <v>0</v>
      </c>
      <c r="U8" s="29" t="s">
        <v>1141</v>
      </c>
      <c r="V8" s="169" t="s">
        <v>0</v>
      </c>
    </row>
    <row r="9" spans="2:22" ht="7.5" customHeight="1" thickBot="1" x14ac:dyDescent="0.3">
      <c r="D9" s="3"/>
      <c r="H9" s="169" t="s">
        <v>0</v>
      </c>
      <c r="I9" s="3"/>
      <c r="J9" s="169" t="s">
        <v>0</v>
      </c>
      <c r="K9" s="186">
        <f>max_kategorijaAlias_id</f>
        <v>10</v>
      </c>
      <c r="M9" s="169" t="s">
        <v>0</v>
      </c>
      <c r="O9" s="169" t="s">
        <v>0</v>
      </c>
      <c r="P9" s="186">
        <f>max_stazakategorija_id</f>
        <v>1000</v>
      </c>
      <c r="T9" s="169" t="s">
        <v>0</v>
      </c>
      <c r="U9" s="3"/>
      <c r="V9" s="169" t="s">
        <v>0</v>
      </c>
    </row>
    <row r="10" spans="2:22" x14ac:dyDescent="0.25">
      <c r="B10" s="163">
        <v>1</v>
      </c>
      <c r="C10" s="32">
        <f>IF(D10="","",B10)</f>
        <v>1</v>
      </c>
      <c r="D10" s="33" t="str">
        <f t="shared" ref="D10:D41" si="0">IFERROR(INDEX(natjecanje_kategorija,MATCH(B10,natjecanje_katnatid,0)),"")</f>
        <v>M12</v>
      </c>
      <c r="E10" s="85">
        <f t="shared" ref="E10:E41" si="1">IF(D10="","",IFERROR(INDEX(kategorija_id,MATCH(D10,kategorija_oznaka,0)),"NEMA"))</f>
        <v>112</v>
      </c>
      <c r="F10" s="85" t="str">
        <f t="shared" ref="F10:F41" si="2">IF(E10&lt;&gt;"NEMA","",IFERROR(INDEX(kategorijaAlias_id,MATCH(D10,kategorijaAlias_oznaka,0)),"NEMA"))</f>
        <v/>
      </c>
      <c r="G10" s="61">
        <f>IF(E10="NEMA",F10,E10)</f>
        <v>112</v>
      </c>
      <c r="H10" s="169" t="s">
        <v>0</v>
      </c>
      <c r="I10" s="47"/>
      <c r="J10" s="169" t="s">
        <v>0</v>
      </c>
      <c r="K10" s="67" t="str">
        <f>IF(I10="","",MAX(K$9:K9)+1)</f>
        <v/>
      </c>
      <c r="L10" s="61" t="str">
        <f t="shared" ref="L10:L41" si="3">IF(I10="","",IFERROR(INDEX(kategorija_id,MATCH(I10,kategorija_oznaka,0)),"NEMA"))</f>
        <v/>
      </c>
      <c r="M10" s="169" t="s">
        <v>0</v>
      </c>
      <c r="N10" s="70" t="str">
        <f>IF(K10="","","INSERT INTO kategorija_alias(id,alias,kategorija_id) VALUES ("&amp;K10&amp;",'"&amp;D10&amp;"',"&amp;L10&amp;");")</f>
        <v/>
      </c>
      <c r="O10" s="169" t="s">
        <v>0</v>
      </c>
      <c r="P10" s="67">
        <f>IF(G10="","",MAX(P$9:P9)+1)</f>
        <v>1001</v>
      </c>
      <c r="Q10" s="85">
        <f t="shared" ref="Q10:Q41" si="4">IF(G10="","",IFERROR(INDEX(natjecanjeStaze_stazaId,MATCH(D10,natjecanjeStaze_kategorija,0)),"NEMA"))</f>
        <v>1001</v>
      </c>
      <c r="R10" s="85">
        <f>G10</f>
        <v>112</v>
      </c>
      <c r="S10" s="61">
        <f t="shared" ref="S10:S41" si="5">IF(G10="","",INDEX(kategorija_rbr,MATCH(G10,kategorija_id,0)))</f>
        <v>12</v>
      </c>
      <c r="T10" s="169" t="s">
        <v>0</v>
      </c>
      <c r="U10" s="22" t="str">
        <f>IF(D10="","",IF(Q10="NEMA","","INSERT INTO staza_kategorija(id, staza_id,kategorija_id,rbr) VALUES ("&amp;'registar kategorije'!L10&amp;","&amp;'registar kategorije'!M10&amp;","&amp;'registar kategorije'!B10&amp;","&amp;'registar kategorije'!K10&amp;");"))</f>
        <v>INSERT INTO staza_kategorija(id, staza_id,kategorija_id,rbr) VALUES (1001,1003,101,1);</v>
      </c>
      <c r="V10" s="169" t="s">
        <v>0</v>
      </c>
    </row>
    <row r="11" spans="2:22" x14ac:dyDescent="0.25">
      <c r="B11" s="164">
        <f>B10+1</f>
        <v>2</v>
      </c>
      <c r="C11" s="35">
        <f t="shared" ref="C11:C59" si="6">IF(D11="","",B11)</f>
        <v>2</v>
      </c>
      <c r="D11" s="36" t="str">
        <f t="shared" si="0"/>
        <v>M14</v>
      </c>
      <c r="E11" s="86">
        <f t="shared" si="1"/>
        <v>111</v>
      </c>
      <c r="F11" s="86" t="str">
        <f t="shared" si="2"/>
        <v/>
      </c>
      <c r="G11" s="63">
        <f t="shared" ref="G11:G59" si="7">IF(E11="NEMA",F11,E11)</f>
        <v>111</v>
      </c>
      <c r="H11" s="169" t="s">
        <v>0</v>
      </c>
      <c r="I11" s="48"/>
      <c r="J11" s="169" t="s">
        <v>0</v>
      </c>
      <c r="K11" s="68" t="str">
        <f>IF(I11="","",MAX(K$9:K10)+1)</f>
        <v/>
      </c>
      <c r="L11" s="63" t="str">
        <f t="shared" si="3"/>
        <v/>
      </c>
      <c r="M11" s="169" t="s">
        <v>0</v>
      </c>
      <c r="N11" s="167" t="str">
        <f t="shared" ref="N11:N59" si="8">IF(K11="","","INSERT INTO kategorija_alias(id,alias,kategorija_id) VALUES ("&amp;K11&amp;",'"&amp;D11&amp;"',"&amp;L11&amp;");")</f>
        <v/>
      </c>
      <c r="O11" s="169" t="s">
        <v>0</v>
      </c>
      <c r="P11" s="68">
        <f>IF(G11="","",MAX(P$9:P10)+1)</f>
        <v>1002</v>
      </c>
      <c r="Q11" s="86">
        <f t="shared" si="4"/>
        <v>1006</v>
      </c>
      <c r="R11" s="86">
        <f t="shared" ref="R11:R59" si="9">G11</f>
        <v>111</v>
      </c>
      <c r="S11" s="63">
        <f t="shared" si="5"/>
        <v>11</v>
      </c>
      <c r="T11" s="169" t="s">
        <v>0</v>
      </c>
      <c r="U11" s="23" t="str">
        <f>IF(D11="","",IF(Q11="NEMA","","INSERT INTO staza_kategorija(id, staza_id,kategorija_id,rbr) VALUES ("&amp;'registar kategorije'!L11&amp;","&amp;'registar kategorije'!M11&amp;","&amp;'registar kategorije'!B11&amp;","&amp;'registar kategorije'!K11&amp;");"))</f>
        <v>INSERT INTO staza_kategorija(id, staza_id,kategorija_id,rbr) VALUES (1002,1010,102,2);</v>
      </c>
      <c r="V11" s="169" t="s">
        <v>0</v>
      </c>
    </row>
    <row r="12" spans="2:22" x14ac:dyDescent="0.25">
      <c r="B12" s="164">
        <f t="shared" ref="B12:B59" si="10">B11+1</f>
        <v>3</v>
      </c>
      <c r="C12" s="35">
        <f t="shared" si="6"/>
        <v>3</v>
      </c>
      <c r="D12" s="36" t="str">
        <f t="shared" si="0"/>
        <v>M16</v>
      </c>
      <c r="E12" s="86">
        <f t="shared" si="1"/>
        <v>110</v>
      </c>
      <c r="F12" s="86" t="str">
        <f t="shared" si="2"/>
        <v/>
      </c>
      <c r="G12" s="63">
        <f t="shared" si="7"/>
        <v>110</v>
      </c>
      <c r="H12" s="169" t="s">
        <v>0</v>
      </c>
      <c r="I12" s="48"/>
      <c r="J12" s="169" t="s">
        <v>0</v>
      </c>
      <c r="K12" s="68" t="str">
        <f>IF(I12="","",MAX(K$9:K11)+1)</f>
        <v/>
      </c>
      <c r="L12" s="63" t="str">
        <f t="shared" si="3"/>
        <v/>
      </c>
      <c r="M12" s="169" t="s">
        <v>0</v>
      </c>
      <c r="N12" s="167" t="str">
        <f t="shared" si="8"/>
        <v/>
      </c>
      <c r="O12" s="169" t="s">
        <v>0</v>
      </c>
      <c r="P12" s="68">
        <f>IF(G12="","",MAX(P$9:P11)+1)</f>
        <v>1003</v>
      </c>
      <c r="Q12" s="86">
        <f t="shared" si="4"/>
        <v>1009</v>
      </c>
      <c r="R12" s="86">
        <f t="shared" si="9"/>
        <v>110</v>
      </c>
      <c r="S12" s="63">
        <f t="shared" si="5"/>
        <v>10</v>
      </c>
      <c r="T12" s="169" t="s">
        <v>0</v>
      </c>
      <c r="U12" s="23" t="str">
        <f>IF(D12="","",IF(Q12="NEMA","","INSERT INTO staza_kategorija(id, staza_id,kategorija_id,rbr) VALUES ("&amp;'registar kategorije'!L12&amp;","&amp;'registar kategorije'!M12&amp;","&amp;'registar kategorije'!B12&amp;","&amp;'registar kategorije'!K12&amp;");"))</f>
        <v>INSERT INTO staza_kategorija(id, staza_id,kategorija_id,rbr) VALUES (1003,1008,103,3);</v>
      </c>
      <c r="V12" s="169" t="s">
        <v>0</v>
      </c>
    </row>
    <row r="13" spans="2:22" x14ac:dyDescent="0.25">
      <c r="B13" s="164">
        <f t="shared" si="10"/>
        <v>4</v>
      </c>
      <c r="C13" s="35">
        <f t="shared" si="6"/>
        <v>4</v>
      </c>
      <c r="D13" s="36" t="str">
        <f t="shared" si="0"/>
        <v>M20</v>
      </c>
      <c r="E13" s="86">
        <f t="shared" si="1"/>
        <v>109</v>
      </c>
      <c r="F13" s="86" t="str">
        <f t="shared" si="2"/>
        <v/>
      </c>
      <c r="G13" s="63">
        <f t="shared" si="7"/>
        <v>109</v>
      </c>
      <c r="H13" s="169" t="s">
        <v>0</v>
      </c>
      <c r="I13" s="48"/>
      <c r="J13" s="169" t="s">
        <v>0</v>
      </c>
      <c r="K13" s="68" t="str">
        <f>IF(I13="","",MAX(K$9:K12)+1)</f>
        <v/>
      </c>
      <c r="L13" s="63" t="str">
        <f t="shared" si="3"/>
        <v/>
      </c>
      <c r="M13" s="169" t="s">
        <v>0</v>
      </c>
      <c r="N13" s="167" t="str">
        <f t="shared" si="8"/>
        <v/>
      </c>
      <c r="O13" s="169" t="s">
        <v>0</v>
      </c>
      <c r="P13" s="68">
        <f>IF(G13="","",MAX(P$9:P12)+1)</f>
        <v>1004</v>
      </c>
      <c r="Q13" s="86">
        <f t="shared" si="4"/>
        <v>1010</v>
      </c>
      <c r="R13" s="86">
        <f t="shared" si="9"/>
        <v>109</v>
      </c>
      <c r="S13" s="63">
        <f t="shared" si="5"/>
        <v>9</v>
      </c>
      <c r="T13" s="169" t="s">
        <v>0</v>
      </c>
      <c r="U13" s="23" t="str">
        <f>IF(D13="","",IF(Q13="NEMA","","INSERT INTO staza_kategorija(id, staza_id,kategorija_id,rbr) VALUES ("&amp;'registar kategorije'!L13&amp;","&amp;'registar kategorije'!M13&amp;","&amp;'registar kategorije'!B13&amp;","&amp;'registar kategorije'!K13&amp;");"))</f>
        <v>INSERT INTO staza_kategorija(id, staza_id,kategorija_id,rbr) VALUES (1004,1008,104,4);</v>
      </c>
      <c r="V13" s="169" t="s">
        <v>0</v>
      </c>
    </row>
    <row r="14" spans="2:22" x14ac:dyDescent="0.25">
      <c r="B14" s="164">
        <f t="shared" si="10"/>
        <v>5</v>
      </c>
      <c r="C14" s="35">
        <f t="shared" si="6"/>
        <v>5</v>
      </c>
      <c r="D14" s="36" t="str">
        <f t="shared" si="0"/>
        <v>M21A</v>
      </c>
      <c r="E14" s="86">
        <f t="shared" si="1"/>
        <v>101</v>
      </c>
      <c r="F14" s="86" t="str">
        <f t="shared" si="2"/>
        <v/>
      </c>
      <c r="G14" s="63">
        <f t="shared" si="7"/>
        <v>101</v>
      </c>
      <c r="H14" s="169" t="s">
        <v>0</v>
      </c>
      <c r="I14" s="48"/>
      <c r="J14" s="169" t="s">
        <v>0</v>
      </c>
      <c r="K14" s="68" t="str">
        <f>IF(I14="","",MAX(K$9:K13)+1)</f>
        <v/>
      </c>
      <c r="L14" s="63" t="str">
        <f t="shared" si="3"/>
        <v/>
      </c>
      <c r="M14" s="169" t="s">
        <v>0</v>
      </c>
      <c r="N14" s="167" t="str">
        <f t="shared" si="8"/>
        <v/>
      </c>
      <c r="O14" s="169" t="s">
        <v>0</v>
      </c>
      <c r="P14" s="68">
        <f>IF(G14="","",MAX(P$9:P13)+1)</f>
        <v>1005</v>
      </c>
      <c r="Q14" s="86">
        <f t="shared" si="4"/>
        <v>1003</v>
      </c>
      <c r="R14" s="86">
        <f t="shared" si="9"/>
        <v>101</v>
      </c>
      <c r="S14" s="63">
        <f t="shared" si="5"/>
        <v>1</v>
      </c>
      <c r="T14" s="169" t="s">
        <v>0</v>
      </c>
      <c r="U14" s="23" t="str">
        <f>IF(D14="","",IF(Q14="NEMA","","INSERT INTO staza_kategorija(id, staza_id,kategorija_id,rbr) VALUES ("&amp;'registar kategorije'!L14&amp;","&amp;'registar kategorije'!M14&amp;","&amp;'registar kategorije'!B14&amp;","&amp;'registar kategorije'!K14&amp;");"))</f>
        <v>INSERT INTO staza_kategorija(id, staza_id,kategorija_id,rbr) VALUES (1005,1012,105,5);</v>
      </c>
      <c r="V14" s="169" t="s">
        <v>0</v>
      </c>
    </row>
    <row r="15" spans="2:22" x14ac:dyDescent="0.25">
      <c r="B15" s="164">
        <f t="shared" si="10"/>
        <v>6</v>
      </c>
      <c r="C15" s="35">
        <f t="shared" si="6"/>
        <v>6</v>
      </c>
      <c r="D15" s="36" t="str">
        <f t="shared" si="0"/>
        <v>M21B</v>
      </c>
      <c r="E15" s="86">
        <f t="shared" si="1"/>
        <v>108</v>
      </c>
      <c r="F15" s="86" t="str">
        <f t="shared" si="2"/>
        <v/>
      </c>
      <c r="G15" s="63">
        <f t="shared" si="7"/>
        <v>108</v>
      </c>
      <c r="H15" s="169" t="s">
        <v>0</v>
      </c>
      <c r="I15" s="48"/>
      <c r="J15" s="169" t="s">
        <v>0</v>
      </c>
      <c r="K15" s="68" t="str">
        <f>IF(I15="","",MAX(K$9:K14)+1)</f>
        <v/>
      </c>
      <c r="L15" s="63" t="str">
        <f t="shared" si="3"/>
        <v/>
      </c>
      <c r="M15" s="169" t="s">
        <v>0</v>
      </c>
      <c r="N15" s="167" t="str">
        <f t="shared" si="8"/>
        <v/>
      </c>
      <c r="O15" s="169" t="s">
        <v>0</v>
      </c>
      <c r="P15" s="68">
        <f>IF(G15="","",MAX(P$9:P14)+1)</f>
        <v>1006</v>
      </c>
      <c r="Q15" s="86">
        <f t="shared" si="4"/>
        <v>1009</v>
      </c>
      <c r="R15" s="86">
        <f t="shared" si="9"/>
        <v>108</v>
      </c>
      <c r="S15" s="63">
        <f t="shared" si="5"/>
        <v>8</v>
      </c>
      <c r="T15" s="169" t="s">
        <v>0</v>
      </c>
      <c r="U15" s="23" t="str">
        <f>IF(D15="","",IF(Q15="NEMA","","INSERT INTO staza_kategorija(id, staza_id,kategorija_id,rbr) VALUES ("&amp;'registar kategorije'!L15&amp;","&amp;'registar kategorije'!M15&amp;","&amp;'registar kategorije'!B15&amp;","&amp;'registar kategorije'!K15&amp;");"))</f>
        <v>INSERT INTO staza_kategorija(id, staza_id,kategorija_id,rbr) VALUES (1006,1011,106,6);</v>
      </c>
      <c r="V15" s="169" t="s">
        <v>0</v>
      </c>
    </row>
    <row r="16" spans="2:22" x14ac:dyDescent="0.25">
      <c r="B16" s="164">
        <f t="shared" si="10"/>
        <v>7</v>
      </c>
      <c r="C16" s="35">
        <f t="shared" si="6"/>
        <v>7</v>
      </c>
      <c r="D16" s="36" t="str">
        <f t="shared" si="0"/>
        <v>M35</v>
      </c>
      <c r="E16" s="86">
        <f t="shared" si="1"/>
        <v>107</v>
      </c>
      <c r="F16" s="86" t="str">
        <f t="shared" si="2"/>
        <v/>
      </c>
      <c r="G16" s="63">
        <f t="shared" si="7"/>
        <v>107</v>
      </c>
      <c r="H16" s="169" t="s">
        <v>0</v>
      </c>
      <c r="I16" s="48"/>
      <c r="J16" s="169" t="s">
        <v>0</v>
      </c>
      <c r="K16" s="68" t="str">
        <f>IF(I16="","",MAX(K$9:K15)+1)</f>
        <v/>
      </c>
      <c r="L16" s="63" t="str">
        <f t="shared" si="3"/>
        <v/>
      </c>
      <c r="M16" s="169" t="s">
        <v>0</v>
      </c>
      <c r="N16" s="167" t="str">
        <f t="shared" si="8"/>
        <v/>
      </c>
      <c r="O16" s="169" t="s">
        <v>0</v>
      </c>
      <c r="P16" s="68">
        <f>IF(G16="","",MAX(P$9:P15)+1)</f>
        <v>1007</v>
      </c>
      <c r="Q16" s="86">
        <f t="shared" si="4"/>
        <v>1002</v>
      </c>
      <c r="R16" s="86">
        <f t="shared" si="9"/>
        <v>107</v>
      </c>
      <c r="S16" s="63">
        <f t="shared" si="5"/>
        <v>7</v>
      </c>
      <c r="T16" s="169" t="s">
        <v>0</v>
      </c>
      <c r="U16" s="23" t="str">
        <f>IF(D16="","",IF(Q16="NEMA","","INSERT INTO staza_kategorija(id, staza_id,kategorija_id,rbr) VALUES ("&amp;'registar kategorije'!L16&amp;","&amp;'registar kategorije'!M16&amp;","&amp;'registar kategorije'!B16&amp;","&amp;'registar kategorije'!K16&amp;");"))</f>
        <v>INSERT INTO staza_kategorija(id, staza_id,kategorija_id,rbr) VALUES (1007,1002,107,7);</v>
      </c>
      <c r="V16" s="169" t="s">
        <v>0</v>
      </c>
    </row>
    <row r="17" spans="2:22" x14ac:dyDescent="0.25">
      <c r="B17" s="164">
        <f t="shared" si="10"/>
        <v>8</v>
      </c>
      <c r="C17" s="35">
        <f t="shared" si="6"/>
        <v>8</v>
      </c>
      <c r="D17" s="36" t="str">
        <f t="shared" si="0"/>
        <v>M45</v>
      </c>
      <c r="E17" s="86">
        <f t="shared" si="1"/>
        <v>106</v>
      </c>
      <c r="F17" s="86" t="str">
        <f t="shared" si="2"/>
        <v/>
      </c>
      <c r="G17" s="63">
        <f t="shared" si="7"/>
        <v>106</v>
      </c>
      <c r="H17" s="169" t="s">
        <v>0</v>
      </c>
      <c r="I17" s="48"/>
      <c r="J17" s="169" t="s">
        <v>0</v>
      </c>
      <c r="K17" s="68" t="str">
        <f>IF(I17="","",MAX(K$9:K16)+1)</f>
        <v/>
      </c>
      <c r="L17" s="63" t="str">
        <f t="shared" si="3"/>
        <v/>
      </c>
      <c r="M17" s="169" t="s">
        <v>0</v>
      </c>
      <c r="N17" s="167" t="str">
        <f t="shared" si="8"/>
        <v/>
      </c>
      <c r="O17" s="169" t="s">
        <v>0</v>
      </c>
      <c r="P17" s="68">
        <f>IF(G17="","",MAX(P$9:P16)+1)</f>
        <v>1008</v>
      </c>
      <c r="Q17" s="86">
        <f t="shared" si="4"/>
        <v>1011</v>
      </c>
      <c r="R17" s="86">
        <f t="shared" si="9"/>
        <v>106</v>
      </c>
      <c r="S17" s="63">
        <f t="shared" si="5"/>
        <v>6</v>
      </c>
      <c r="T17" s="169" t="s">
        <v>0</v>
      </c>
      <c r="U17" s="23" t="str">
        <f>IF(D17="","",IF(Q17="NEMA","","INSERT INTO staza_kategorija(id, staza_id,kategorija_id,rbr) VALUES ("&amp;'registar kategorije'!L17&amp;","&amp;'registar kategorije'!M17&amp;","&amp;'registar kategorije'!B17&amp;","&amp;'registar kategorije'!K17&amp;");"))</f>
        <v>INSERT INTO staza_kategorija(id, staza_id,kategorija_id,rbr) VALUES (1008,1009,108,8);</v>
      </c>
      <c r="V17" s="169" t="s">
        <v>0</v>
      </c>
    </row>
    <row r="18" spans="2:22" x14ac:dyDescent="0.25">
      <c r="B18" s="164">
        <f t="shared" si="10"/>
        <v>9</v>
      </c>
      <c r="C18" s="35">
        <f t="shared" si="6"/>
        <v>9</v>
      </c>
      <c r="D18" s="36" t="str">
        <f t="shared" si="0"/>
        <v>M55</v>
      </c>
      <c r="E18" s="86">
        <f t="shared" si="1"/>
        <v>105</v>
      </c>
      <c r="F18" s="86" t="str">
        <f t="shared" si="2"/>
        <v/>
      </c>
      <c r="G18" s="63">
        <f t="shared" si="7"/>
        <v>105</v>
      </c>
      <c r="H18" s="169" t="s">
        <v>0</v>
      </c>
      <c r="I18" s="48"/>
      <c r="J18" s="169" t="s">
        <v>0</v>
      </c>
      <c r="K18" s="68" t="str">
        <f>IF(I18="","",MAX(K$9:K17)+1)</f>
        <v/>
      </c>
      <c r="L18" s="63" t="str">
        <f t="shared" si="3"/>
        <v/>
      </c>
      <c r="M18" s="169" t="s">
        <v>0</v>
      </c>
      <c r="N18" s="167" t="str">
        <f t="shared" si="8"/>
        <v/>
      </c>
      <c r="O18" s="169" t="s">
        <v>0</v>
      </c>
      <c r="P18" s="68">
        <f>IF(G18="","",MAX(P$9:P17)+1)</f>
        <v>1009</v>
      </c>
      <c r="Q18" s="86">
        <f t="shared" si="4"/>
        <v>1012</v>
      </c>
      <c r="R18" s="86">
        <f t="shared" si="9"/>
        <v>105</v>
      </c>
      <c r="S18" s="63">
        <f t="shared" si="5"/>
        <v>5</v>
      </c>
      <c r="T18" s="169" t="s">
        <v>0</v>
      </c>
      <c r="U18" s="23" t="str">
        <f>IF(D18="","",IF(Q18="NEMA","","INSERT INTO staza_kategorija(id, staza_id,kategorija_id,rbr) VALUES ("&amp;'registar kategorije'!L18&amp;","&amp;'registar kategorije'!M18&amp;","&amp;'registar kategorije'!B18&amp;","&amp;'registar kategorije'!K18&amp;");"))</f>
        <v>INSERT INTO staza_kategorija(id, staza_id,kategorija_id,rbr) VALUES (1009,1010,109,9);</v>
      </c>
      <c r="V18" s="169" t="s">
        <v>0</v>
      </c>
    </row>
    <row r="19" spans="2:22" x14ac:dyDescent="0.25">
      <c r="B19" s="164">
        <f t="shared" si="10"/>
        <v>10</v>
      </c>
      <c r="C19" s="35">
        <f t="shared" si="6"/>
        <v>10</v>
      </c>
      <c r="D19" s="36" t="str">
        <f t="shared" si="0"/>
        <v>M65</v>
      </c>
      <c r="E19" s="86">
        <f t="shared" si="1"/>
        <v>104</v>
      </c>
      <c r="F19" s="86" t="str">
        <f t="shared" si="2"/>
        <v/>
      </c>
      <c r="G19" s="63">
        <f t="shared" si="7"/>
        <v>104</v>
      </c>
      <c r="H19" s="169" t="s">
        <v>0</v>
      </c>
      <c r="I19" s="48"/>
      <c r="J19" s="169" t="s">
        <v>0</v>
      </c>
      <c r="K19" s="68" t="str">
        <f>IF(I19="","",MAX(K$9:K18)+1)</f>
        <v/>
      </c>
      <c r="L19" s="63" t="str">
        <f t="shared" si="3"/>
        <v/>
      </c>
      <c r="M19" s="169" t="s">
        <v>0</v>
      </c>
      <c r="N19" s="167" t="str">
        <f t="shared" si="8"/>
        <v/>
      </c>
      <c r="O19" s="169" t="s">
        <v>0</v>
      </c>
      <c r="P19" s="68">
        <f>IF(G19="","",MAX(P$9:P18)+1)</f>
        <v>1010</v>
      </c>
      <c r="Q19" s="86">
        <f t="shared" si="4"/>
        <v>1008</v>
      </c>
      <c r="R19" s="86">
        <f t="shared" si="9"/>
        <v>104</v>
      </c>
      <c r="S19" s="63">
        <f t="shared" si="5"/>
        <v>4</v>
      </c>
      <c r="T19" s="169" t="s">
        <v>0</v>
      </c>
      <c r="U19" s="23" t="str">
        <f>IF(D19="","",IF(Q19="NEMA","","INSERT INTO staza_kategorija(id, staza_id,kategorija_id,rbr) VALUES ("&amp;'registar kategorije'!L19&amp;","&amp;'registar kategorije'!M19&amp;","&amp;'registar kategorije'!B19&amp;","&amp;'registar kategorije'!K19&amp;");"))</f>
        <v>INSERT INTO staza_kategorija(id, staza_id,kategorija_id,rbr) VALUES (1010,1009,110,10);</v>
      </c>
      <c r="V19" s="169" t="s">
        <v>0</v>
      </c>
    </row>
    <row r="20" spans="2:22" x14ac:dyDescent="0.25">
      <c r="B20" s="164">
        <f t="shared" si="10"/>
        <v>11</v>
      </c>
      <c r="C20" s="35">
        <f t="shared" si="6"/>
        <v>11</v>
      </c>
      <c r="D20" s="36" t="str">
        <f t="shared" si="0"/>
        <v>M70</v>
      </c>
      <c r="E20" s="86">
        <f t="shared" si="1"/>
        <v>103</v>
      </c>
      <c r="F20" s="86" t="str">
        <f t="shared" si="2"/>
        <v/>
      </c>
      <c r="G20" s="63">
        <f t="shared" si="7"/>
        <v>103</v>
      </c>
      <c r="H20" s="169" t="s">
        <v>0</v>
      </c>
      <c r="I20" s="48"/>
      <c r="J20" s="169" t="s">
        <v>0</v>
      </c>
      <c r="K20" s="68" t="str">
        <f>IF(I20="","",MAX(K$9:K19)+1)</f>
        <v/>
      </c>
      <c r="L20" s="63" t="str">
        <f t="shared" si="3"/>
        <v/>
      </c>
      <c r="M20" s="169" t="s">
        <v>0</v>
      </c>
      <c r="N20" s="167" t="str">
        <f t="shared" si="8"/>
        <v/>
      </c>
      <c r="O20" s="169" t="s">
        <v>0</v>
      </c>
      <c r="P20" s="68">
        <f>IF(G20="","",MAX(P$9:P19)+1)</f>
        <v>1011</v>
      </c>
      <c r="Q20" s="86">
        <f t="shared" si="4"/>
        <v>1008</v>
      </c>
      <c r="R20" s="86">
        <f t="shared" si="9"/>
        <v>103</v>
      </c>
      <c r="S20" s="63">
        <f t="shared" si="5"/>
        <v>3</v>
      </c>
      <c r="T20" s="169" t="s">
        <v>0</v>
      </c>
      <c r="U20" s="23" t="str">
        <f>IF(D20="","",IF(Q20="NEMA","","INSERT INTO staza_kategorija(id, staza_id,kategorija_id,rbr) VALUES ("&amp;'registar kategorije'!L20&amp;","&amp;'registar kategorije'!M20&amp;","&amp;'registar kategorije'!B20&amp;","&amp;'registar kategorije'!K20&amp;");"))</f>
        <v>INSERT INTO staza_kategorija(id, staza_id,kategorija_id,rbr) VALUES (1011,1006,111,11);</v>
      </c>
      <c r="V20" s="169" t="s">
        <v>0</v>
      </c>
    </row>
    <row r="21" spans="2:22" x14ac:dyDescent="0.25">
      <c r="B21" s="164">
        <f t="shared" si="10"/>
        <v>12</v>
      </c>
      <c r="C21" s="35">
        <f t="shared" si="6"/>
        <v>12</v>
      </c>
      <c r="D21" s="36" t="str">
        <f t="shared" si="0"/>
        <v>OPEN</v>
      </c>
      <c r="E21" s="86" t="str">
        <f t="shared" si="1"/>
        <v>NEMA</v>
      </c>
      <c r="F21" s="86">
        <f t="shared" si="2"/>
        <v>291</v>
      </c>
      <c r="G21" s="63">
        <f t="shared" si="7"/>
        <v>291</v>
      </c>
      <c r="H21" s="169" t="s">
        <v>0</v>
      </c>
      <c r="I21" s="48"/>
      <c r="J21" s="169" t="s">
        <v>0</v>
      </c>
      <c r="K21" s="68" t="str">
        <f>IF(I21="","",MAX(K$9:K20)+1)</f>
        <v/>
      </c>
      <c r="L21" s="63" t="str">
        <f t="shared" si="3"/>
        <v/>
      </c>
      <c r="M21" s="169" t="s">
        <v>0</v>
      </c>
      <c r="N21" s="167" t="str">
        <f t="shared" si="8"/>
        <v/>
      </c>
      <c r="O21" s="169" t="s">
        <v>0</v>
      </c>
      <c r="P21" s="68">
        <f>IF(G21="","",MAX(P$9:P20)+1)</f>
        <v>1012</v>
      </c>
      <c r="Q21" s="86">
        <f t="shared" si="4"/>
        <v>1004</v>
      </c>
      <c r="R21" s="86">
        <f t="shared" si="9"/>
        <v>291</v>
      </c>
      <c r="S21" s="63">
        <f t="shared" si="5"/>
        <v>23</v>
      </c>
      <c r="T21" s="169" t="s">
        <v>0</v>
      </c>
      <c r="U21" s="23" t="str">
        <f>IF(D21="","",IF(Q21="NEMA","","INSERT INTO staza_kategorija(id, staza_id,kategorija_id,rbr) VALUES ("&amp;'registar kategorije'!L21&amp;","&amp;'registar kategorije'!M21&amp;","&amp;'registar kategorije'!B21&amp;","&amp;'registar kategorije'!K21&amp;");"))</f>
        <v>INSERT INTO staza_kategorija(id, staza_id,kategorija_id,rbr) VALUES (1012,1001,112,12);</v>
      </c>
      <c r="V21" s="169" t="s">
        <v>0</v>
      </c>
    </row>
    <row r="22" spans="2:22" x14ac:dyDescent="0.25">
      <c r="B22" s="164">
        <f t="shared" si="10"/>
        <v>13</v>
      </c>
      <c r="C22" s="35">
        <f t="shared" si="6"/>
        <v>13</v>
      </c>
      <c r="D22" s="36" t="str">
        <f t="shared" si="0"/>
        <v>Ž12</v>
      </c>
      <c r="E22" s="86">
        <f t="shared" si="1"/>
        <v>122</v>
      </c>
      <c r="F22" s="86" t="str">
        <f t="shared" si="2"/>
        <v/>
      </c>
      <c r="G22" s="63">
        <f t="shared" si="7"/>
        <v>122</v>
      </c>
      <c r="H22" s="169" t="s">
        <v>0</v>
      </c>
      <c r="I22" s="48"/>
      <c r="J22" s="169" t="s">
        <v>0</v>
      </c>
      <c r="K22" s="68" t="str">
        <f>IF(I22="","",MAX(K$9:K21)+1)</f>
        <v/>
      </c>
      <c r="L22" s="63" t="str">
        <f t="shared" si="3"/>
        <v/>
      </c>
      <c r="M22" s="169" t="s">
        <v>0</v>
      </c>
      <c r="N22" s="167" t="str">
        <f t="shared" si="8"/>
        <v/>
      </c>
      <c r="O22" s="169" t="s">
        <v>0</v>
      </c>
      <c r="P22" s="68">
        <f>IF(G22="","",MAX(P$9:P21)+1)</f>
        <v>1013</v>
      </c>
      <c r="Q22" s="86">
        <f t="shared" si="4"/>
        <v>1001</v>
      </c>
      <c r="R22" s="86">
        <f t="shared" si="9"/>
        <v>122</v>
      </c>
      <c r="S22" s="63">
        <f t="shared" si="5"/>
        <v>22</v>
      </c>
      <c r="T22" s="169" t="s">
        <v>0</v>
      </c>
      <c r="U22" s="23" t="str">
        <f>IF(D22="","",IF(Q22="NEMA","","INSERT INTO staza_kategorija(id, staza_id,kategorija_id,rbr) VALUES ("&amp;'registar kategorije'!L22&amp;","&amp;'registar kategorije'!M22&amp;","&amp;'registar kategorije'!B22&amp;","&amp;'registar kategorije'!K22&amp;");"))</f>
        <v>INSERT INTO staza_kategorija(id, staza_id,kategorija_id,rbr) VALUES (1013,,113,13);</v>
      </c>
      <c r="V22" s="169" t="s">
        <v>0</v>
      </c>
    </row>
    <row r="23" spans="2:22" x14ac:dyDescent="0.25">
      <c r="B23" s="164">
        <f t="shared" si="10"/>
        <v>14</v>
      </c>
      <c r="C23" s="35">
        <f t="shared" si="6"/>
        <v>14</v>
      </c>
      <c r="D23" s="36" t="str">
        <f t="shared" si="0"/>
        <v>Ž14</v>
      </c>
      <c r="E23" s="86">
        <f t="shared" si="1"/>
        <v>121</v>
      </c>
      <c r="F23" s="86" t="str">
        <f t="shared" si="2"/>
        <v/>
      </c>
      <c r="G23" s="63">
        <f t="shared" si="7"/>
        <v>121</v>
      </c>
      <c r="H23" s="169" t="s">
        <v>0</v>
      </c>
      <c r="I23" s="48"/>
      <c r="J23" s="169" t="s">
        <v>0</v>
      </c>
      <c r="K23" s="68" t="str">
        <f>IF(I23="","",MAX(K$9:K22)+1)</f>
        <v/>
      </c>
      <c r="L23" s="63" t="str">
        <f t="shared" si="3"/>
        <v/>
      </c>
      <c r="M23" s="169" t="s">
        <v>0</v>
      </c>
      <c r="N23" s="167" t="str">
        <f t="shared" si="8"/>
        <v/>
      </c>
      <c r="O23" s="169" t="s">
        <v>0</v>
      </c>
      <c r="P23" s="68">
        <f>IF(G23="","",MAX(P$9:P22)+1)</f>
        <v>1014</v>
      </c>
      <c r="Q23" s="86">
        <f t="shared" si="4"/>
        <v>1006</v>
      </c>
      <c r="R23" s="86">
        <f t="shared" si="9"/>
        <v>121</v>
      </c>
      <c r="S23" s="63">
        <f t="shared" si="5"/>
        <v>21</v>
      </c>
      <c r="T23" s="169" t="s">
        <v>0</v>
      </c>
      <c r="U23" s="23" t="str">
        <f>IF(D23="","",IF(Q23="NEMA","","INSERT INTO staza_kategorija(id, staza_id,kategorija_id,rbr) VALUES ("&amp;'registar kategorije'!L23&amp;","&amp;'registar kategorije'!M23&amp;","&amp;'registar kategorije'!B23&amp;","&amp;'registar kategorije'!K23&amp;");"))</f>
        <v>INSERT INTO staza_kategorija(id, staza_id,kategorija_id,rbr) VALUES (1014,1005,114,14);</v>
      </c>
      <c r="V23" s="169" t="s">
        <v>0</v>
      </c>
    </row>
    <row r="24" spans="2:22" x14ac:dyDescent="0.25">
      <c r="B24" s="164">
        <f t="shared" si="10"/>
        <v>15</v>
      </c>
      <c r="C24" s="35">
        <f t="shared" si="6"/>
        <v>15</v>
      </c>
      <c r="D24" s="36" t="str">
        <f t="shared" si="0"/>
        <v>Ž16</v>
      </c>
      <c r="E24" s="86">
        <f t="shared" si="1"/>
        <v>120</v>
      </c>
      <c r="F24" s="86" t="str">
        <f t="shared" si="2"/>
        <v/>
      </c>
      <c r="G24" s="63">
        <f t="shared" si="7"/>
        <v>120</v>
      </c>
      <c r="H24" s="169" t="s">
        <v>0</v>
      </c>
      <c r="I24" s="48"/>
      <c r="J24" s="169" t="s">
        <v>0</v>
      </c>
      <c r="K24" s="68" t="str">
        <f>IF(I24="","",MAX(K$9:K23)+1)</f>
        <v/>
      </c>
      <c r="L24" s="63" t="str">
        <f t="shared" si="3"/>
        <v/>
      </c>
      <c r="M24" s="169" t="s">
        <v>0</v>
      </c>
      <c r="N24" s="167" t="str">
        <f t="shared" si="8"/>
        <v/>
      </c>
      <c r="O24" s="169" t="s">
        <v>0</v>
      </c>
      <c r="P24" s="68">
        <f>IF(G24="","",MAX(P$9:P23)+1)</f>
        <v>1015</v>
      </c>
      <c r="Q24" s="86">
        <f t="shared" si="4"/>
        <v>1007</v>
      </c>
      <c r="R24" s="86">
        <f t="shared" si="9"/>
        <v>120</v>
      </c>
      <c r="S24" s="63">
        <f t="shared" si="5"/>
        <v>20</v>
      </c>
      <c r="T24" s="169" t="s">
        <v>0</v>
      </c>
      <c r="U24" s="23" t="str">
        <f>IF(D24="","",IF(Q24="NEMA","","INSERT INTO staza_kategorija(id, staza_id,kategorija_id,rbr) VALUES ("&amp;'registar kategorije'!L24&amp;","&amp;'registar kategorije'!M24&amp;","&amp;'registar kategorije'!B24&amp;","&amp;'registar kategorije'!K24&amp;");"))</f>
        <v>INSERT INTO staza_kategorija(id, staza_id,kategorija_id,rbr) VALUES (1015,1008,115,15);</v>
      </c>
      <c r="V24" s="169" t="s">
        <v>0</v>
      </c>
    </row>
    <row r="25" spans="2:22" x14ac:dyDescent="0.25">
      <c r="B25" s="164">
        <f t="shared" si="10"/>
        <v>16</v>
      </c>
      <c r="C25" s="35">
        <f t="shared" si="6"/>
        <v>16</v>
      </c>
      <c r="D25" s="36" t="str">
        <f t="shared" si="0"/>
        <v>Ž20</v>
      </c>
      <c r="E25" s="86">
        <f t="shared" si="1"/>
        <v>119</v>
      </c>
      <c r="F25" s="86" t="str">
        <f t="shared" si="2"/>
        <v/>
      </c>
      <c r="G25" s="63">
        <f t="shared" si="7"/>
        <v>119</v>
      </c>
      <c r="H25" s="169" t="s">
        <v>0</v>
      </c>
      <c r="I25" s="48"/>
      <c r="J25" s="169" t="s">
        <v>0</v>
      </c>
      <c r="K25" s="68" t="str">
        <f>IF(I25="","",MAX(K$9:K24)+1)</f>
        <v/>
      </c>
      <c r="L25" s="63" t="str">
        <f t="shared" si="3"/>
        <v/>
      </c>
      <c r="M25" s="169" t="s">
        <v>0</v>
      </c>
      <c r="N25" s="167" t="str">
        <f t="shared" si="8"/>
        <v/>
      </c>
      <c r="O25" s="169" t="s">
        <v>0</v>
      </c>
      <c r="P25" s="68">
        <f>IF(G25="","",MAX(P$9:P24)+1)</f>
        <v>1016</v>
      </c>
      <c r="Q25" s="86">
        <f t="shared" si="4"/>
        <v>1011</v>
      </c>
      <c r="R25" s="86">
        <f t="shared" si="9"/>
        <v>119</v>
      </c>
      <c r="S25" s="63">
        <f t="shared" si="5"/>
        <v>19</v>
      </c>
      <c r="T25" s="169" t="s">
        <v>0</v>
      </c>
      <c r="U25" s="23" t="str">
        <f>IF(D25="","",IF(Q25="NEMA","","INSERT INTO staza_kategorija(id, staza_id,kategorija_id,rbr) VALUES ("&amp;'registar kategorije'!L25&amp;","&amp;'registar kategorije'!M25&amp;","&amp;'registar kategorije'!B25&amp;","&amp;'registar kategorije'!K25&amp;");"))</f>
        <v>INSERT INTO staza_kategorija(id, staza_id,kategorija_id,rbr) VALUES (1016,1012,116,16);</v>
      </c>
      <c r="V25" s="169" t="s">
        <v>0</v>
      </c>
    </row>
    <row r="26" spans="2:22" x14ac:dyDescent="0.25">
      <c r="B26" s="164">
        <f t="shared" si="10"/>
        <v>17</v>
      </c>
      <c r="C26" s="35">
        <f t="shared" si="6"/>
        <v>17</v>
      </c>
      <c r="D26" s="36" t="str">
        <f t="shared" si="0"/>
        <v>Ž21A</v>
      </c>
      <c r="E26" s="86">
        <f t="shared" si="1"/>
        <v>102</v>
      </c>
      <c r="F26" s="86" t="str">
        <f t="shared" si="2"/>
        <v/>
      </c>
      <c r="G26" s="63">
        <f t="shared" si="7"/>
        <v>102</v>
      </c>
      <c r="H26" s="169" t="s">
        <v>0</v>
      </c>
      <c r="I26" s="48"/>
      <c r="J26" s="169" t="s">
        <v>0</v>
      </c>
      <c r="K26" s="68" t="str">
        <f>IF(I26="","",MAX(K$9:K25)+1)</f>
        <v/>
      </c>
      <c r="L26" s="63" t="str">
        <f t="shared" si="3"/>
        <v/>
      </c>
      <c r="M26" s="169" t="s">
        <v>0</v>
      </c>
      <c r="N26" s="167" t="str">
        <f t="shared" si="8"/>
        <v/>
      </c>
      <c r="O26" s="169" t="s">
        <v>0</v>
      </c>
      <c r="P26" s="68">
        <f>IF(G26="","",MAX(P$9:P25)+1)</f>
        <v>1017</v>
      </c>
      <c r="Q26" s="86">
        <f t="shared" si="4"/>
        <v>1010</v>
      </c>
      <c r="R26" s="86">
        <f t="shared" si="9"/>
        <v>102</v>
      </c>
      <c r="S26" s="63">
        <f t="shared" si="5"/>
        <v>2</v>
      </c>
      <c r="T26" s="169" t="s">
        <v>0</v>
      </c>
      <c r="U26" s="23" t="str">
        <f>IF(D26="","",IF(Q26="NEMA","","INSERT INTO staza_kategorija(id, staza_id,kategorija_id,rbr) VALUES ("&amp;'registar kategorije'!L26&amp;","&amp;'registar kategorije'!M26&amp;","&amp;'registar kategorije'!B26&amp;","&amp;'registar kategorije'!K26&amp;");"))</f>
        <v>INSERT INTO staza_kategorija(id, staza_id,kategorija_id,rbr) VALUES (1017,1011,117,17);</v>
      </c>
      <c r="V26" s="169" t="s">
        <v>0</v>
      </c>
    </row>
    <row r="27" spans="2:22" x14ac:dyDescent="0.25">
      <c r="B27" s="164">
        <f t="shared" si="10"/>
        <v>18</v>
      </c>
      <c r="C27" s="35">
        <f t="shared" si="6"/>
        <v>18</v>
      </c>
      <c r="D27" s="36" t="str">
        <f t="shared" si="0"/>
        <v>Ž21B</v>
      </c>
      <c r="E27" s="86">
        <f t="shared" si="1"/>
        <v>118</v>
      </c>
      <c r="F27" s="86" t="str">
        <f t="shared" si="2"/>
        <v/>
      </c>
      <c r="G27" s="63">
        <f t="shared" si="7"/>
        <v>118</v>
      </c>
      <c r="H27" s="169" t="s">
        <v>0</v>
      </c>
      <c r="I27" s="48"/>
      <c r="J27" s="169" t="s">
        <v>0</v>
      </c>
      <c r="K27" s="68" t="str">
        <f>IF(I27="","",MAX(K$9:K26)+1)</f>
        <v/>
      </c>
      <c r="L27" s="63" t="str">
        <f t="shared" si="3"/>
        <v/>
      </c>
      <c r="M27" s="169" t="s">
        <v>0</v>
      </c>
      <c r="N27" s="167" t="str">
        <f t="shared" si="8"/>
        <v/>
      </c>
      <c r="O27" s="169" t="s">
        <v>0</v>
      </c>
      <c r="P27" s="68">
        <f>IF(G27="","",MAX(P$9:P26)+1)</f>
        <v>1018</v>
      </c>
      <c r="Q27" s="86">
        <f t="shared" si="4"/>
        <v>1007</v>
      </c>
      <c r="R27" s="86">
        <f t="shared" si="9"/>
        <v>118</v>
      </c>
      <c r="S27" s="63">
        <f t="shared" si="5"/>
        <v>18</v>
      </c>
      <c r="T27" s="169" t="s">
        <v>0</v>
      </c>
      <c r="U27" s="23" t="str">
        <f>IF(D27="","",IF(Q27="NEMA","","INSERT INTO staza_kategorija(id, staza_id,kategorija_id,rbr) VALUES ("&amp;'registar kategorije'!L27&amp;","&amp;'registar kategorije'!M27&amp;","&amp;'registar kategorije'!B27&amp;","&amp;'registar kategorije'!K27&amp;");"))</f>
        <v>INSERT INTO staza_kategorija(id, staza_id,kategorija_id,rbr) VALUES (1018,1007,118,18);</v>
      </c>
      <c r="V27" s="169" t="s">
        <v>0</v>
      </c>
    </row>
    <row r="28" spans="2:22" x14ac:dyDescent="0.25">
      <c r="B28" s="164">
        <f t="shared" si="10"/>
        <v>19</v>
      </c>
      <c r="C28" s="35">
        <f t="shared" si="6"/>
        <v>19</v>
      </c>
      <c r="D28" s="36" t="str">
        <f t="shared" si="0"/>
        <v>Ž35</v>
      </c>
      <c r="E28" s="86">
        <f t="shared" si="1"/>
        <v>117</v>
      </c>
      <c r="F28" s="86" t="str">
        <f t="shared" si="2"/>
        <v/>
      </c>
      <c r="G28" s="63">
        <f t="shared" si="7"/>
        <v>117</v>
      </c>
      <c r="H28" s="169" t="s">
        <v>0</v>
      </c>
      <c r="I28" s="48"/>
      <c r="J28" s="169" t="s">
        <v>0</v>
      </c>
      <c r="K28" s="68" t="str">
        <f>IF(I28="","",MAX(K$9:K27)+1)</f>
        <v/>
      </c>
      <c r="L28" s="63" t="str">
        <f t="shared" si="3"/>
        <v/>
      </c>
      <c r="M28" s="169" t="s">
        <v>0</v>
      </c>
      <c r="N28" s="167" t="str">
        <f t="shared" si="8"/>
        <v/>
      </c>
      <c r="O28" s="169" t="s">
        <v>0</v>
      </c>
      <c r="P28" s="68">
        <f>IF(G28="","",MAX(P$9:P27)+1)</f>
        <v>1019</v>
      </c>
      <c r="Q28" s="86">
        <f t="shared" si="4"/>
        <v>1011</v>
      </c>
      <c r="R28" s="86">
        <f t="shared" si="9"/>
        <v>117</v>
      </c>
      <c r="S28" s="63">
        <f t="shared" si="5"/>
        <v>17</v>
      </c>
      <c r="T28" s="169" t="s">
        <v>0</v>
      </c>
      <c r="U28" s="23" t="str">
        <f>IF(D28="","",IF(Q28="NEMA","","INSERT INTO staza_kategorija(id, staza_id,kategorija_id,rbr) VALUES ("&amp;'registar kategorije'!L28&amp;","&amp;'registar kategorije'!M28&amp;","&amp;'registar kategorije'!B28&amp;","&amp;'registar kategorije'!K28&amp;");"))</f>
        <v>INSERT INTO staza_kategorija(id, staza_id,kategorija_id,rbr) VALUES (1019,1011,119,19);</v>
      </c>
      <c r="V28" s="169" t="s">
        <v>0</v>
      </c>
    </row>
    <row r="29" spans="2:22" x14ac:dyDescent="0.25">
      <c r="B29" s="164">
        <f t="shared" si="10"/>
        <v>20</v>
      </c>
      <c r="C29" s="35">
        <f t="shared" si="6"/>
        <v>20</v>
      </c>
      <c r="D29" s="36" t="str">
        <f t="shared" si="0"/>
        <v>Ž45</v>
      </c>
      <c r="E29" s="86">
        <f t="shared" si="1"/>
        <v>116</v>
      </c>
      <c r="F29" s="86" t="str">
        <f t="shared" si="2"/>
        <v/>
      </c>
      <c r="G29" s="63">
        <f t="shared" si="7"/>
        <v>116</v>
      </c>
      <c r="H29" s="169" t="s">
        <v>0</v>
      </c>
      <c r="I29" s="48"/>
      <c r="J29" s="169" t="s">
        <v>0</v>
      </c>
      <c r="K29" s="68" t="str">
        <f>IF(I29="","",MAX(K$9:K28)+1)</f>
        <v/>
      </c>
      <c r="L29" s="63" t="str">
        <f t="shared" si="3"/>
        <v/>
      </c>
      <c r="M29" s="169" t="s">
        <v>0</v>
      </c>
      <c r="N29" s="167" t="str">
        <f t="shared" si="8"/>
        <v/>
      </c>
      <c r="O29" s="169" t="s">
        <v>0</v>
      </c>
      <c r="P29" s="68">
        <f>IF(G29="","",MAX(P$9:P28)+1)</f>
        <v>1020</v>
      </c>
      <c r="Q29" s="86">
        <f t="shared" si="4"/>
        <v>1012</v>
      </c>
      <c r="R29" s="86">
        <f t="shared" si="9"/>
        <v>116</v>
      </c>
      <c r="S29" s="63">
        <f t="shared" si="5"/>
        <v>16</v>
      </c>
      <c r="T29" s="169" t="s">
        <v>0</v>
      </c>
      <c r="U29" s="23" t="str">
        <f>IF(D29="","",IF(Q29="NEMA","","INSERT INTO staza_kategorija(id, staza_id,kategorija_id,rbr) VALUES ("&amp;'registar kategorije'!L29&amp;","&amp;'registar kategorije'!M29&amp;","&amp;'registar kategorije'!B29&amp;","&amp;'registar kategorije'!K29&amp;");"))</f>
        <v>INSERT INTO staza_kategorija(id, staza_id,kategorija_id,rbr) VALUES (1020,1007,120,20);</v>
      </c>
      <c r="V29" s="169" t="s">
        <v>0</v>
      </c>
    </row>
    <row r="30" spans="2:22" x14ac:dyDescent="0.25">
      <c r="B30" s="164">
        <f t="shared" si="10"/>
        <v>21</v>
      </c>
      <c r="C30" s="35">
        <f t="shared" si="6"/>
        <v>21</v>
      </c>
      <c r="D30" s="36" t="str">
        <f t="shared" si="0"/>
        <v>Ž55</v>
      </c>
      <c r="E30" s="86">
        <f t="shared" si="1"/>
        <v>115</v>
      </c>
      <c r="F30" s="86" t="str">
        <f t="shared" si="2"/>
        <v/>
      </c>
      <c r="G30" s="63">
        <f t="shared" si="7"/>
        <v>115</v>
      </c>
      <c r="H30" s="169" t="s">
        <v>0</v>
      </c>
      <c r="I30" s="48"/>
      <c r="J30" s="169" t="s">
        <v>0</v>
      </c>
      <c r="K30" s="68" t="str">
        <f>IF(I30="","",MAX(K$9:K29)+1)</f>
        <v/>
      </c>
      <c r="L30" s="63" t="str">
        <f t="shared" si="3"/>
        <v/>
      </c>
      <c r="M30" s="169" t="s">
        <v>0</v>
      </c>
      <c r="N30" s="167" t="str">
        <f t="shared" si="8"/>
        <v/>
      </c>
      <c r="O30" s="169" t="s">
        <v>0</v>
      </c>
      <c r="P30" s="68">
        <f>IF(G30="","",MAX(P$9:P29)+1)</f>
        <v>1021</v>
      </c>
      <c r="Q30" s="86">
        <f t="shared" si="4"/>
        <v>1008</v>
      </c>
      <c r="R30" s="86">
        <f t="shared" si="9"/>
        <v>115</v>
      </c>
      <c r="S30" s="63">
        <f t="shared" si="5"/>
        <v>15</v>
      </c>
      <c r="T30" s="169" t="s">
        <v>0</v>
      </c>
      <c r="U30" s="23" t="str">
        <f>IF(D30="","",IF(Q30="NEMA","","INSERT INTO staza_kategorija(id, staza_id,kategorija_id,rbr) VALUES ("&amp;'registar kategorije'!L30&amp;","&amp;'registar kategorije'!M30&amp;","&amp;'registar kategorije'!B30&amp;","&amp;'registar kategorije'!K30&amp;");"))</f>
        <v>INSERT INTO staza_kategorija(id, staza_id,kategorija_id,rbr) VALUES (1021,1006,121,21);</v>
      </c>
      <c r="V30" s="169" t="s">
        <v>0</v>
      </c>
    </row>
    <row r="31" spans="2:22" x14ac:dyDescent="0.25">
      <c r="B31" s="164">
        <f t="shared" si="10"/>
        <v>22</v>
      </c>
      <c r="C31" s="35">
        <f t="shared" si="6"/>
        <v>22</v>
      </c>
      <c r="D31" s="36" t="str">
        <f t="shared" si="0"/>
        <v>Ž65</v>
      </c>
      <c r="E31" s="86">
        <f t="shared" si="1"/>
        <v>114</v>
      </c>
      <c r="F31" s="86" t="str">
        <f t="shared" si="2"/>
        <v/>
      </c>
      <c r="G31" s="63">
        <f t="shared" si="7"/>
        <v>114</v>
      </c>
      <c r="H31" s="169" t="s">
        <v>0</v>
      </c>
      <c r="I31" s="48"/>
      <c r="J31" s="169" t="s">
        <v>0</v>
      </c>
      <c r="K31" s="68" t="str">
        <f>IF(I31="","",MAX(K$9:K30)+1)</f>
        <v/>
      </c>
      <c r="L31" s="63" t="str">
        <f t="shared" si="3"/>
        <v/>
      </c>
      <c r="M31" s="169" t="s">
        <v>0</v>
      </c>
      <c r="N31" s="167" t="str">
        <f t="shared" si="8"/>
        <v/>
      </c>
      <c r="O31" s="169" t="s">
        <v>0</v>
      </c>
      <c r="P31" s="68">
        <f>IF(G31="","",MAX(P$9:P30)+1)</f>
        <v>1022</v>
      </c>
      <c r="Q31" s="86">
        <f t="shared" si="4"/>
        <v>1005</v>
      </c>
      <c r="R31" s="86">
        <f t="shared" si="9"/>
        <v>114</v>
      </c>
      <c r="S31" s="63">
        <f t="shared" si="5"/>
        <v>14</v>
      </c>
      <c r="T31" s="169" t="s">
        <v>0</v>
      </c>
      <c r="U31" s="23" t="str">
        <f>IF(D31="","",IF(Q31="NEMA","","INSERT INTO staza_kategorija(id, staza_id,kategorija_id,rbr) VALUES ("&amp;'registar kategorije'!L31&amp;","&amp;'registar kategorije'!M31&amp;","&amp;'registar kategorije'!B31&amp;","&amp;'registar kategorije'!K31&amp;");"))</f>
        <v>INSERT INTO staza_kategorija(id, staza_id,kategorija_id,rbr) VALUES (1022,1001,122,22);</v>
      </c>
      <c r="V31" s="169" t="s">
        <v>0</v>
      </c>
    </row>
    <row r="32" spans="2:22" x14ac:dyDescent="0.25">
      <c r="B32" s="164">
        <f t="shared" si="10"/>
        <v>23</v>
      </c>
      <c r="C32" s="35">
        <f t="shared" si="6"/>
        <v>23</v>
      </c>
      <c r="D32" s="36" t="str">
        <f t="shared" si="0"/>
        <v>Ž70</v>
      </c>
      <c r="E32" s="86">
        <f t="shared" si="1"/>
        <v>113</v>
      </c>
      <c r="F32" s="86" t="str">
        <f t="shared" si="2"/>
        <v/>
      </c>
      <c r="G32" s="63">
        <f t="shared" si="7"/>
        <v>113</v>
      </c>
      <c r="H32" s="169" t="s">
        <v>0</v>
      </c>
      <c r="I32" s="48"/>
      <c r="J32" s="169" t="s">
        <v>0</v>
      </c>
      <c r="K32" s="68" t="str">
        <f>IF(I32="","",MAX(K$9:K31)+1)</f>
        <v/>
      </c>
      <c r="L32" s="63" t="str">
        <f t="shared" si="3"/>
        <v/>
      </c>
      <c r="M32" s="169" t="s">
        <v>0</v>
      </c>
      <c r="N32" s="167" t="str">
        <f t="shared" si="8"/>
        <v/>
      </c>
      <c r="O32" s="169" t="s">
        <v>0</v>
      </c>
      <c r="P32" s="68">
        <f>IF(G32="","",MAX(P$9:P31)+1)</f>
        <v>1023</v>
      </c>
      <c r="Q32" s="86" t="str">
        <f t="shared" si="4"/>
        <v>NEMA</v>
      </c>
      <c r="R32" s="86">
        <f t="shared" si="9"/>
        <v>113</v>
      </c>
      <c r="S32" s="63">
        <f t="shared" si="5"/>
        <v>13</v>
      </c>
      <c r="T32" s="169" t="s">
        <v>0</v>
      </c>
      <c r="U32" s="23" t="str">
        <f>IF(D32="","",IF(Q32="NEMA","","INSERT INTO staza_kategorija(id, staza_id,kategorija_id,rbr) VALUES ("&amp;'registar kategorije'!L32&amp;","&amp;'registar kategorije'!M32&amp;","&amp;'registar kategorije'!B32&amp;","&amp;'registar kategorije'!K32&amp;");"))</f>
        <v/>
      </c>
      <c r="V32" s="169" t="s">
        <v>0</v>
      </c>
    </row>
    <row r="33" spans="2:22" x14ac:dyDescent="0.25">
      <c r="B33" s="164">
        <f t="shared" si="10"/>
        <v>24</v>
      </c>
      <c r="C33" s="35" t="str">
        <f t="shared" si="6"/>
        <v/>
      </c>
      <c r="D33" s="36" t="str">
        <f t="shared" si="0"/>
        <v/>
      </c>
      <c r="E33" s="86" t="str">
        <f t="shared" si="1"/>
        <v/>
      </c>
      <c r="F33" s="86" t="str">
        <f t="shared" si="2"/>
        <v/>
      </c>
      <c r="G33" s="63" t="str">
        <f t="shared" si="7"/>
        <v/>
      </c>
      <c r="H33" s="169" t="s">
        <v>0</v>
      </c>
      <c r="I33" s="48"/>
      <c r="J33" s="169" t="s">
        <v>0</v>
      </c>
      <c r="K33" s="68" t="str">
        <f>IF(I33="","",MAX(K$9:K32)+1)</f>
        <v/>
      </c>
      <c r="L33" s="63" t="str">
        <f t="shared" si="3"/>
        <v/>
      </c>
      <c r="M33" s="169" t="s">
        <v>0</v>
      </c>
      <c r="N33" s="167" t="str">
        <f t="shared" si="8"/>
        <v/>
      </c>
      <c r="O33" s="169" t="s">
        <v>0</v>
      </c>
      <c r="P33" s="68" t="str">
        <f>IF(G33="","",MAX(P$9:P32)+1)</f>
        <v/>
      </c>
      <c r="Q33" s="86" t="str">
        <f t="shared" si="4"/>
        <v/>
      </c>
      <c r="R33" s="86" t="str">
        <f t="shared" si="9"/>
        <v/>
      </c>
      <c r="S33" s="63" t="str">
        <f t="shared" si="5"/>
        <v/>
      </c>
      <c r="T33" s="169" t="s">
        <v>0</v>
      </c>
      <c r="U33" s="23" t="str">
        <f>IF(D33="","",IF(Q33="NEMA","","INSERT INTO staza_kategorija(id, staza_id,kategorija_id,rbr) VALUES ("&amp;'registar kategorije'!L33&amp;","&amp;'registar kategorije'!M33&amp;","&amp;'registar kategorije'!B33&amp;","&amp;'registar kategorije'!K33&amp;");"))</f>
        <v/>
      </c>
      <c r="V33" s="169" t="s">
        <v>0</v>
      </c>
    </row>
    <row r="34" spans="2:22" x14ac:dyDescent="0.25">
      <c r="B34" s="164">
        <f t="shared" si="10"/>
        <v>25</v>
      </c>
      <c r="C34" s="35" t="str">
        <f t="shared" si="6"/>
        <v/>
      </c>
      <c r="D34" s="36" t="str">
        <f t="shared" si="0"/>
        <v/>
      </c>
      <c r="E34" s="86" t="str">
        <f t="shared" si="1"/>
        <v/>
      </c>
      <c r="F34" s="86" t="str">
        <f t="shared" si="2"/>
        <v/>
      </c>
      <c r="G34" s="63" t="str">
        <f t="shared" si="7"/>
        <v/>
      </c>
      <c r="H34" s="169" t="s">
        <v>0</v>
      </c>
      <c r="I34" s="48"/>
      <c r="J34" s="169" t="s">
        <v>0</v>
      </c>
      <c r="K34" s="68" t="str">
        <f>IF(I34="","",MAX(K$9:K33)+1)</f>
        <v/>
      </c>
      <c r="L34" s="63" t="str">
        <f t="shared" si="3"/>
        <v/>
      </c>
      <c r="M34" s="169" t="s">
        <v>0</v>
      </c>
      <c r="N34" s="167" t="str">
        <f t="shared" si="8"/>
        <v/>
      </c>
      <c r="O34" s="169" t="s">
        <v>0</v>
      </c>
      <c r="P34" s="68" t="str">
        <f>IF(G34="","",MAX(P$9:P33)+1)</f>
        <v/>
      </c>
      <c r="Q34" s="86" t="str">
        <f t="shared" si="4"/>
        <v/>
      </c>
      <c r="R34" s="86" t="str">
        <f t="shared" si="9"/>
        <v/>
      </c>
      <c r="S34" s="63" t="str">
        <f t="shared" si="5"/>
        <v/>
      </c>
      <c r="T34" s="169" t="s">
        <v>0</v>
      </c>
      <c r="U34" s="23" t="str">
        <f>IF(D34="","",IF(Q34="NEMA","","INSERT INTO staza_kategorija(id, staza_id,kategorija_id,rbr) VALUES ("&amp;'registar kategorije'!L34&amp;","&amp;'registar kategorije'!M34&amp;","&amp;'registar kategorije'!B34&amp;","&amp;'registar kategorije'!K34&amp;");"))</f>
        <v/>
      </c>
      <c r="V34" s="169" t="s">
        <v>0</v>
      </c>
    </row>
    <row r="35" spans="2:22" x14ac:dyDescent="0.25">
      <c r="B35" s="164">
        <f t="shared" si="10"/>
        <v>26</v>
      </c>
      <c r="C35" s="35" t="str">
        <f t="shared" si="6"/>
        <v/>
      </c>
      <c r="D35" s="36" t="str">
        <f t="shared" si="0"/>
        <v/>
      </c>
      <c r="E35" s="86" t="str">
        <f t="shared" si="1"/>
        <v/>
      </c>
      <c r="F35" s="86" t="str">
        <f t="shared" si="2"/>
        <v/>
      </c>
      <c r="G35" s="63" t="str">
        <f t="shared" si="7"/>
        <v/>
      </c>
      <c r="H35" s="169" t="s">
        <v>0</v>
      </c>
      <c r="I35" s="48"/>
      <c r="J35" s="169" t="s">
        <v>0</v>
      </c>
      <c r="K35" s="68" t="str">
        <f>IF(I35="","",MAX(K$9:K34)+1)</f>
        <v/>
      </c>
      <c r="L35" s="63" t="str">
        <f t="shared" si="3"/>
        <v/>
      </c>
      <c r="M35" s="169" t="s">
        <v>0</v>
      </c>
      <c r="N35" s="167" t="str">
        <f t="shared" si="8"/>
        <v/>
      </c>
      <c r="O35" s="169" t="s">
        <v>0</v>
      </c>
      <c r="P35" s="68" t="str">
        <f>IF(G35="","",MAX(P$9:P34)+1)</f>
        <v/>
      </c>
      <c r="Q35" s="86" t="str">
        <f t="shared" si="4"/>
        <v/>
      </c>
      <c r="R35" s="86" t="str">
        <f t="shared" si="9"/>
        <v/>
      </c>
      <c r="S35" s="63" t="str">
        <f t="shared" si="5"/>
        <v/>
      </c>
      <c r="T35" s="169" t="s">
        <v>0</v>
      </c>
      <c r="U35" s="23" t="str">
        <f>IF(D35="","",IF(Q35="NEMA","","INSERT INTO staza_kategorija(id, staza_id,kategorija_id,rbr) VALUES ("&amp;'registar kategorije'!L35&amp;","&amp;'registar kategorije'!M35&amp;","&amp;'registar kategorije'!B35&amp;","&amp;'registar kategorije'!K35&amp;");"))</f>
        <v/>
      </c>
      <c r="V35" s="169" t="s">
        <v>0</v>
      </c>
    </row>
    <row r="36" spans="2:22" x14ac:dyDescent="0.25">
      <c r="B36" s="164">
        <f t="shared" si="10"/>
        <v>27</v>
      </c>
      <c r="C36" s="35" t="str">
        <f t="shared" si="6"/>
        <v/>
      </c>
      <c r="D36" s="36" t="str">
        <f t="shared" si="0"/>
        <v/>
      </c>
      <c r="E36" s="86" t="str">
        <f t="shared" si="1"/>
        <v/>
      </c>
      <c r="F36" s="86" t="str">
        <f t="shared" si="2"/>
        <v/>
      </c>
      <c r="G36" s="63" t="str">
        <f t="shared" si="7"/>
        <v/>
      </c>
      <c r="H36" s="169" t="s">
        <v>0</v>
      </c>
      <c r="I36" s="48"/>
      <c r="J36" s="169" t="s">
        <v>0</v>
      </c>
      <c r="K36" s="68" t="str">
        <f>IF(I36="","",MAX(K$9:K35)+1)</f>
        <v/>
      </c>
      <c r="L36" s="63" t="str">
        <f t="shared" si="3"/>
        <v/>
      </c>
      <c r="M36" s="169" t="s">
        <v>0</v>
      </c>
      <c r="N36" s="167" t="str">
        <f t="shared" si="8"/>
        <v/>
      </c>
      <c r="O36" s="169" t="s">
        <v>0</v>
      </c>
      <c r="P36" s="68" t="str">
        <f>IF(G36="","",MAX(P$9:P35)+1)</f>
        <v/>
      </c>
      <c r="Q36" s="86" t="str">
        <f t="shared" si="4"/>
        <v/>
      </c>
      <c r="R36" s="86" t="str">
        <f t="shared" si="9"/>
        <v/>
      </c>
      <c r="S36" s="63" t="str">
        <f t="shared" si="5"/>
        <v/>
      </c>
      <c r="T36" s="169" t="s">
        <v>0</v>
      </c>
      <c r="U36" s="23" t="str">
        <f>IF(D36="","",IF(Q36="NEMA","","INSERT INTO staza_kategorija(id, staza_id,kategorija_id,rbr) VALUES ("&amp;'registar kategorije'!L36&amp;","&amp;'registar kategorije'!M36&amp;","&amp;'registar kategorije'!B36&amp;","&amp;'registar kategorije'!K36&amp;");"))</f>
        <v/>
      </c>
      <c r="V36" s="169" t="s">
        <v>0</v>
      </c>
    </row>
    <row r="37" spans="2:22" x14ac:dyDescent="0.25">
      <c r="B37" s="164">
        <f t="shared" si="10"/>
        <v>28</v>
      </c>
      <c r="C37" s="35" t="str">
        <f t="shared" si="6"/>
        <v/>
      </c>
      <c r="D37" s="36" t="str">
        <f t="shared" si="0"/>
        <v/>
      </c>
      <c r="E37" s="86" t="str">
        <f t="shared" si="1"/>
        <v/>
      </c>
      <c r="F37" s="86" t="str">
        <f t="shared" si="2"/>
        <v/>
      </c>
      <c r="G37" s="63" t="str">
        <f t="shared" si="7"/>
        <v/>
      </c>
      <c r="H37" s="169" t="s">
        <v>0</v>
      </c>
      <c r="I37" s="48"/>
      <c r="J37" s="169" t="s">
        <v>0</v>
      </c>
      <c r="K37" s="68" t="str">
        <f>IF(I37="","",MAX(K$9:K36)+1)</f>
        <v/>
      </c>
      <c r="L37" s="63" t="str">
        <f t="shared" si="3"/>
        <v/>
      </c>
      <c r="M37" s="169" t="s">
        <v>0</v>
      </c>
      <c r="N37" s="167" t="str">
        <f t="shared" si="8"/>
        <v/>
      </c>
      <c r="O37" s="169" t="s">
        <v>0</v>
      </c>
      <c r="P37" s="68" t="str">
        <f>IF(G37="","",MAX(P$9:P36)+1)</f>
        <v/>
      </c>
      <c r="Q37" s="86" t="str">
        <f t="shared" si="4"/>
        <v/>
      </c>
      <c r="R37" s="86" t="str">
        <f t="shared" si="9"/>
        <v/>
      </c>
      <c r="S37" s="63" t="str">
        <f t="shared" si="5"/>
        <v/>
      </c>
      <c r="T37" s="169" t="s">
        <v>0</v>
      </c>
      <c r="U37" s="23" t="str">
        <f>IF(D37="","",IF(Q37="NEMA","","INSERT INTO staza_kategorija(id, staza_id,kategorija_id,rbr) VALUES ("&amp;'registar kategorije'!L37&amp;","&amp;'registar kategorije'!M37&amp;","&amp;'registar kategorije'!B37&amp;","&amp;'registar kategorije'!K37&amp;");"))</f>
        <v/>
      </c>
      <c r="V37" s="169" t="s">
        <v>0</v>
      </c>
    </row>
    <row r="38" spans="2:22" x14ac:dyDescent="0.25">
      <c r="B38" s="164">
        <f t="shared" si="10"/>
        <v>29</v>
      </c>
      <c r="C38" s="35" t="str">
        <f t="shared" si="6"/>
        <v/>
      </c>
      <c r="D38" s="36" t="str">
        <f t="shared" si="0"/>
        <v/>
      </c>
      <c r="E38" s="86" t="str">
        <f t="shared" si="1"/>
        <v/>
      </c>
      <c r="F38" s="86" t="str">
        <f t="shared" si="2"/>
        <v/>
      </c>
      <c r="G38" s="63" t="str">
        <f t="shared" si="7"/>
        <v/>
      </c>
      <c r="H38" s="169" t="s">
        <v>0</v>
      </c>
      <c r="I38" s="48"/>
      <c r="J38" s="169" t="s">
        <v>0</v>
      </c>
      <c r="K38" s="68" t="str">
        <f>IF(I38="","",MAX(K$9:K37)+1)</f>
        <v/>
      </c>
      <c r="L38" s="63" t="str">
        <f t="shared" si="3"/>
        <v/>
      </c>
      <c r="M38" s="169" t="s">
        <v>0</v>
      </c>
      <c r="N38" s="167" t="str">
        <f t="shared" si="8"/>
        <v/>
      </c>
      <c r="O38" s="169" t="s">
        <v>0</v>
      </c>
      <c r="P38" s="68" t="str">
        <f>IF(G38="","",MAX(P$9:P37)+1)</f>
        <v/>
      </c>
      <c r="Q38" s="86" t="str">
        <f t="shared" si="4"/>
        <v/>
      </c>
      <c r="R38" s="86" t="str">
        <f t="shared" si="9"/>
        <v/>
      </c>
      <c r="S38" s="63" t="str">
        <f t="shared" si="5"/>
        <v/>
      </c>
      <c r="T38" s="169" t="s">
        <v>0</v>
      </c>
      <c r="U38" s="23" t="str">
        <f>IF(D38="","",IF(Q38="NEMA","","INSERT INTO staza_kategorija(id, staza_id,kategorija_id,rbr) VALUES ("&amp;'registar kategorije'!L38&amp;","&amp;'registar kategorije'!M38&amp;","&amp;'registar kategorije'!B38&amp;","&amp;'registar kategorije'!K38&amp;");"))</f>
        <v/>
      </c>
      <c r="V38" s="169" t="s">
        <v>0</v>
      </c>
    </row>
    <row r="39" spans="2:22" x14ac:dyDescent="0.25">
      <c r="B39" s="164">
        <f t="shared" si="10"/>
        <v>30</v>
      </c>
      <c r="C39" s="35" t="str">
        <f t="shared" si="6"/>
        <v/>
      </c>
      <c r="D39" s="36" t="str">
        <f t="shared" si="0"/>
        <v/>
      </c>
      <c r="E39" s="86" t="str">
        <f t="shared" si="1"/>
        <v/>
      </c>
      <c r="F39" s="86" t="str">
        <f t="shared" si="2"/>
        <v/>
      </c>
      <c r="G39" s="63" t="str">
        <f t="shared" si="7"/>
        <v/>
      </c>
      <c r="H39" s="169" t="s">
        <v>0</v>
      </c>
      <c r="I39" s="48"/>
      <c r="J39" s="169" t="s">
        <v>0</v>
      </c>
      <c r="K39" s="68" t="str">
        <f>IF(I39="","",MAX(K$9:K38)+1)</f>
        <v/>
      </c>
      <c r="L39" s="63" t="str">
        <f t="shared" si="3"/>
        <v/>
      </c>
      <c r="M39" s="169" t="s">
        <v>0</v>
      </c>
      <c r="N39" s="167" t="str">
        <f t="shared" si="8"/>
        <v/>
      </c>
      <c r="O39" s="169" t="s">
        <v>0</v>
      </c>
      <c r="P39" s="68" t="str">
        <f>IF(G39="","",MAX(P$9:P38)+1)</f>
        <v/>
      </c>
      <c r="Q39" s="86" t="str">
        <f t="shared" si="4"/>
        <v/>
      </c>
      <c r="R39" s="86" t="str">
        <f t="shared" si="9"/>
        <v/>
      </c>
      <c r="S39" s="63" t="str">
        <f t="shared" si="5"/>
        <v/>
      </c>
      <c r="T39" s="169" t="s">
        <v>0</v>
      </c>
      <c r="U39" s="23" t="str">
        <f>IF(D39="","",IF(Q39="NEMA","","INSERT INTO staza_kategorija(id, staza_id,kategorija_id,rbr) VALUES ("&amp;'registar kategorije'!L39&amp;","&amp;'registar kategorije'!M39&amp;","&amp;'registar kategorije'!B39&amp;","&amp;'registar kategorije'!K39&amp;");"))</f>
        <v/>
      </c>
      <c r="V39" s="169" t="s">
        <v>0</v>
      </c>
    </row>
    <row r="40" spans="2:22" x14ac:dyDescent="0.25">
      <c r="B40" s="164">
        <f t="shared" si="10"/>
        <v>31</v>
      </c>
      <c r="C40" s="35" t="str">
        <f t="shared" si="6"/>
        <v/>
      </c>
      <c r="D40" s="36" t="str">
        <f t="shared" si="0"/>
        <v/>
      </c>
      <c r="E40" s="86" t="str">
        <f t="shared" si="1"/>
        <v/>
      </c>
      <c r="F40" s="86" t="str">
        <f t="shared" si="2"/>
        <v/>
      </c>
      <c r="G40" s="63" t="str">
        <f t="shared" si="7"/>
        <v/>
      </c>
      <c r="H40" s="169" t="s">
        <v>0</v>
      </c>
      <c r="I40" s="48"/>
      <c r="J40" s="169" t="s">
        <v>0</v>
      </c>
      <c r="K40" s="68" t="str">
        <f>IF(I40="","",MAX(K$9:K39)+1)</f>
        <v/>
      </c>
      <c r="L40" s="63" t="str">
        <f t="shared" si="3"/>
        <v/>
      </c>
      <c r="M40" s="169" t="s">
        <v>0</v>
      </c>
      <c r="N40" s="167" t="str">
        <f t="shared" si="8"/>
        <v/>
      </c>
      <c r="O40" s="169" t="s">
        <v>0</v>
      </c>
      <c r="P40" s="68" t="str">
        <f>IF(G40="","",MAX(P$9:P39)+1)</f>
        <v/>
      </c>
      <c r="Q40" s="86" t="str">
        <f t="shared" si="4"/>
        <v/>
      </c>
      <c r="R40" s="86" t="str">
        <f t="shared" si="9"/>
        <v/>
      </c>
      <c r="S40" s="63" t="str">
        <f t="shared" si="5"/>
        <v/>
      </c>
      <c r="T40" s="169" t="s">
        <v>0</v>
      </c>
      <c r="U40" s="23" t="str">
        <f>IF(D40="","",IF(Q40="NEMA","","INSERT INTO staza_kategorija(id, staza_id,kategorija_id,rbr) VALUES ("&amp;'registar kategorije'!L40&amp;","&amp;'registar kategorije'!M40&amp;","&amp;'registar kategorije'!B40&amp;","&amp;'registar kategorije'!K40&amp;");"))</f>
        <v/>
      </c>
      <c r="V40" s="169" t="s">
        <v>0</v>
      </c>
    </row>
    <row r="41" spans="2:22" x14ac:dyDescent="0.25">
      <c r="B41" s="164">
        <f t="shared" si="10"/>
        <v>32</v>
      </c>
      <c r="C41" s="35" t="str">
        <f t="shared" si="6"/>
        <v/>
      </c>
      <c r="D41" s="36" t="str">
        <f t="shared" si="0"/>
        <v/>
      </c>
      <c r="E41" s="86" t="str">
        <f t="shared" si="1"/>
        <v/>
      </c>
      <c r="F41" s="86" t="str">
        <f t="shared" si="2"/>
        <v/>
      </c>
      <c r="G41" s="63" t="str">
        <f t="shared" si="7"/>
        <v/>
      </c>
      <c r="H41" s="169" t="s">
        <v>0</v>
      </c>
      <c r="I41" s="48"/>
      <c r="J41" s="169" t="s">
        <v>0</v>
      </c>
      <c r="K41" s="68" t="str">
        <f>IF(I41="","",MAX(K$9:K40)+1)</f>
        <v/>
      </c>
      <c r="L41" s="63" t="str">
        <f t="shared" si="3"/>
        <v/>
      </c>
      <c r="M41" s="169" t="s">
        <v>0</v>
      </c>
      <c r="N41" s="167" t="str">
        <f t="shared" si="8"/>
        <v/>
      </c>
      <c r="O41" s="169" t="s">
        <v>0</v>
      </c>
      <c r="P41" s="68" t="str">
        <f>IF(G41="","",MAX(P$9:P40)+1)</f>
        <v/>
      </c>
      <c r="Q41" s="86" t="str">
        <f t="shared" si="4"/>
        <v/>
      </c>
      <c r="R41" s="86" t="str">
        <f t="shared" si="9"/>
        <v/>
      </c>
      <c r="S41" s="63" t="str">
        <f t="shared" si="5"/>
        <v/>
      </c>
      <c r="T41" s="169" t="s">
        <v>0</v>
      </c>
      <c r="U41" s="23" t="str">
        <f>IF(D41="","",IF(Q41="NEMA","","INSERT INTO staza_kategorija(id, staza_id,kategorija_id,rbr) VALUES ("&amp;'registar kategorije'!L41&amp;","&amp;'registar kategorije'!M41&amp;","&amp;'registar kategorije'!B41&amp;","&amp;'registar kategorije'!K41&amp;");"))</f>
        <v/>
      </c>
      <c r="V41" s="169" t="s">
        <v>0</v>
      </c>
    </row>
    <row r="42" spans="2:22" x14ac:dyDescent="0.25">
      <c r="B42" s="164">
        <f t="shared" si="10"/>
        <v>33</v>
      </c>
      <c r="C42" s="35" t="str">
        <f t="shared" si="6"/>
        <v/>
      </c>
      <c r="D42" s="36" t="str">
        <f t="shared" ref="D42:D59" si="11">IFERROR(INDEX(natjecanje_kategorija,MATCH(B42,natjecanje_katnatid,0)),"")</f>
        <v/>
      </c>
      <c r="E42" s="86" t="str">
        <f t="shared" ref="E42:E73" si="12">IF(D42="","",IFERROR(INDEX(kategorija_id,MATCH(D42,kategorija_oznaka,0)),"NEMA"))</f>
        <v/>
      </c>
      <c r="F42" s="86" t="str">
        <f t="shared" ref="F42:F73" si="13">IF(E42&lt;&gt;"NEMA","",IFERROR(INDEX(kategorijaAlias_id,MATCH(D42,kategorijaAlias_oznaka,0)),"NEMA"))</f>
        <v/>
      </c>
      <c r="G42" s="63" t="str">
        <f t="shared" si="7"/>
        <v/>
      </c>
      <c r="H42" s="169" t="s">
        <v>0</v>
      </c>
      <c r="I42" s="48"/>
      <c r="J42" s="169" t="s">
        <v>0</v>
      </c>
      <c r="K42" s="68" t="str">
        <f>IF(I42="","",MAX(K$9:K41)+1)</f>
        <v/>
      </c>
      <c r="L42" s="63" t="str">
        <f t="shared" ref="L42:L59" si="14">IF(I42="","",IFERROR(INDEX(kategorija_id,MATCH(I42,kategorija_oznaka,0)),"NEMA"))</f>
        <v/>
      </c>
      <c r="M42" s="169" t="s">
        <v>0</v>
      </c>
      <c r="N42" s="167" t="str">
        <f t="shared" si="8"/>
        <v/>
      </c>
      <c r="O42" s="169" t="s">
        <v>0</v>
      </c>
      <c r="P42" s="68" t="str">
        <f>IF(G42="","",MAX(P$9:P41)+1)</f>
        <v/>
      </c>
      <c r="Q42" s="86" t="str">
        <f t="shared" ref="Q42:Q59" si="15">IF(G42="","",IFERROR(INDEX(natjecanjeStaze_stazaId,MATCH(D42,natjecanjeStaze_kategorija,0)),"NEMA"))</f>
        <v/>
      </c>
      <c r="R42" s="86" t="str">
        <f t="shared" si="9"/>
        <v/>
      </c>
      <c r="S42" s="63" t="str">
        <f t="shared" ref="S42:S59" si="16">IF(G42="","",INDEX(kategorija_rbr,MATCH(G42,kategorija_id,0)))</f>
        <v/>
      </c>
      <c r="T42" s="169" t="s">
        <v>0</v>
      </c>
      <c r="U42" s="23" t="str">
        <f>IF(D42="","",IF(Q42="NEMA","","INSERT INTO staza_kategorija(id, staza_id,kategorija_id,rbr) VALUES ("&amp;'registar kategorije'!L42&amp;","&amp;'registar kategorije'!M42&amp;","&amp;'registar kategorije'!B42&amp;","&amp;'registar kategorije'!K42&amp;");"))</f>
        <v/>
      </c>
      <c r="V42" s="169" t="s">
        <v>0</v>
      </c>
    </row>
    <row r="43" spans="2:22" x14ac:dyDescent="0.25">
      <c r="B43" s="164">
        <f t="shared" si="10"/>
        <v>34</v>
      </c>
      <c r="C43" s="35" t="str">
        <f t="shared" si="6"/>
        <v/>
      </c>
      <c r="D43" s="36" t="str">
        <f t="shared" si="11"/>
        <v/>
      </c>
      <c r="E43" s="86" t="str">
        <f t="shared" si="12"/>
        <v/>
      </c>
      <c r="F43" s="86" t="str">
        <f t="shared" si="13"/>
        <v/>
      </c>
      <c r="G43" s="63" t="str">
        <f t="shared" si="7"/>
        <v/>
      </c>
      <c r="H43" s="169" t="s">
        <v>0</v>
      </c>
      <c r="I43" s="48"/>
      <c r="J43" s="169" t="s">
        <v>0</v>
      </c>
      <c r="K43" s="68" t="str">
        <f>IF(I43="","",MAX(K$9:K42)+1)</f>
        <v/>
      </c>
      <c r="L43" s="63" t="str">
        <f t="shared" si="14"/>
        <v/>
      </c>
      <c r="M43" s="169" t="s">
        <v>0</v>
      </c>
      <c r="N43" s="167" t="str">
        <f t="shared" si="8"/>
        <v/>
      </c>
      <c r="O43" s="169" t="s">
        <v>0</v>
      </c>
      <c r="P43" s="68" t="str">
        <f>IF(G43="","",MAX(P$9:P42)+1)</f>
        <v/>
      </c>
      <c r="Q43" s="86" t="str">
        <f t="shared" si="15"/>
        <v/>
      </c>
      <c r="R43" s="86" t="str">
        <f t="shared" si="9"/>
        <v/>
      </c>
      <c r="S43" s="63" t="str">
        <f t="shared" si="16"/>
        <v/>
      </c>
      <c r="T43" s="169" t="s">
        <v>0</v>
      </c>
      <c r="U43" s="23" t="str">
        <f>IF(D43="","",IF(Q43="NEMA","","INSERT INTO staza_kategorija(id, staza_id,kategorija_id,rbr) VALUES ("&amp;'registar kategorije'!L43&amp;","&amp;'registar kategorije'!M43&amp;","&amp;'registar kategorije'!B43&amp;","&amp;'registar kategorije'!K43&amp;");"))</f>
        <v/>
      </c>
      <c r="V43" s="169" t="s">
        <v>0</v>
      </c>
    </row>
    <row r="44" spans="2:22" x14ac:dyDescent="0.25">
      <c r="B44" s="164">
        <f t="shared" si="10"/>
        <v>35</v>
      </c>
      <c r="C44" s="35" t="str">
        <f t="shared" si="6"/>
        <v/>
      </c>
      <c r="D44" s="36" t="str">
        <f t="shared" si="11"/>
        <v/>
      </c>
      <c r="E44" s="86" t="str">
        <f t="shared" si="12"/>
        <v/>
      </c>
      <c r="F44" s="86" t="str">
        <f t="shared" si="13"/>
        <v/>
      </c>
      <c r="G44" s="63" t="str">
        <f t="shared" si="7"/>
        <v/>
      </c>
      <c r="H44" s="169" t="s">
        <v>0</v>
      </c>
      <c r="I44" s="48"/>
      <c r="J44" s="169" t="s">
        <v>0</v>
      </c>
      <c r="K44" s="68" t="str">
        <f>IF(I44="","",MAX(K$9:K43)+1)</f>
        <v/>
      </c>
      <c r="L44" s="63" t="str">
        <f t="shared" si="14"/>
        <v/>
      </c>
      <c r="M44" s="169" t="s">
        <v>0</v>
      </c>
      <c r="N44" s="167" t="str">
        <f t="shared" si="8"/>
        <v/>
      </c>
      <c r="O44" s="169" t="s">
        <v>0</v>
      </c>
      <c r="P44" s="68" t="str">
        <f>IF(G44="","",MAX(P$9:P43)+1)</f>
        <v/>
      </c>
      <c r="Q44" s="86" t="str">
        <f t="shared" si="15"/>
        <v/>
      </c>
      <c r="R44" s="86" t="str">
        <f t="shared" si="9"/>
        <v/>
      </c>
      <c r="S44" s="63" t="str">
        <f t="shared" si="16"/>
        <v/>
      </c>
      <c r="T44" s="169" t="s">
        <v>0</v>
      </c>
      <c r="U44" s="23" t="str">
        <f>IF(D44="","",IF(Q44="NEMA","","INSERT INTO staza_kategorija(id, staza_id,kategorija_id,rbr) VALUES ("&amp;'registar kategorije'!L44&amp;","&amp;'registar kategorije'!M44&amp;","&amp;'registar kategorije'!B44&amp;","&amp;'registar kategorije'!K44&amp;");"))</f>
        <v/>
      </c>
      <c r="V44" s="169" t="s">
        <v>0</v>
      </c>
    </row>
    <row r="45" spans="2:22" x14ac:dyDescent="0.25">
      <c r="B45" s="164">
        <f t="shared" si="10"/>
        <v>36</v>
      </c>
      <c r="C45" s="35" t="str">
        <f t="shared" si="6"/>
        <v/>
      </c>
      <c r="D45" s="36" t="str">
        <f t="shared" si="11"/>
        <v/>
      </c>
      <c r="E45" s="86" t="str">
        <f t="shared" si="12"/>
        <v/>
      </c>
      <c r="F45" s="86" t="str">
        <f t="shared" si="13"/>
        <v/>
      </c>
      <c r="G45" s="63" t="str">
        <f t="shared" si="7"/>
        <v/>
      </c>
      <c r="H45" s="169" t="s">
        <v>0</v>
      </c>
      <c r="I45" s="48"/>
      <c r="J45" s="169" t="s">
        <v>0</v>
      </c>
      <c r="K45" s="68" t="str">
        <f>IF(I45="","",MAX(K$9:K44)+1)</f>
        <v/>
      </c>
      <c r="L45" s="63" t="str">
        <f t="shared" si="14"/>
        <v/>
      </c>
      <c r="M45" s="169" t="s">
        <v>0</v>
      </c>
      <c r="N45" s="167" t="str">
        <f t="shared" si="8"/>
        <v/>
      </c>
      <c r="O45" s="169" t="s">
        <v>0</v>
      </c>
      <c r="P45" s="68" t="str">
        <f>IF(G45="","",MAX(P$9:P44)+1)</f>
        <v/>
      </c>
      <c r="Q45" s="86" t="str">
        <f t="shared" si="15"/>
        <v/>
      </c>
      <c r="R45" s="86" t="str">
        <f t="shared" si="9"/>
        <v/>
      </c>
      <c r="S45" s="63" t="str">
        <f t="shared" si="16"/>
        <v/>
      </c>
      <c r="T45" s="169" t="s">
        <v>0</v>
      </c>
      <c r="U45" s="23" t="str">
        <f>IF(D45="","",IF(Q45="NEMA","","INSERT INTO staza_kategorija(id, staza_id,kategorija_id,rbr) VALUES ("&amp;'registar kategorije'!L45&amp;","&amp;'registar kategorije'!M45&amp;","&amp;'registar kategorije'!B45&amp;","&amp;'registar kategorije'!K45&amp;");"))</f>
        <v/>
      </c>
      <c r="V45" s="169" t="s">
        <v>0</v>
      </c>
    </row>
    <row r="46" spans="2:22" x14ac:dyDescent="0.25">
      <c r="B46" s="164">
        <f t="shared" si="10"/>
        <v>37</v>
      </c>
      <c r="C46" s="35" t="str">
        <f t="shared" si="6"/>
        <v/>
      </c>
      <c r="D46" s="36" t="str">
        <f t="shared" si="11"/>
        <v/>
      </c>
      <c r="E46" s="86" t="str">
        <f t="shared" si="12"/>
        <v/>
      </c>
      <c r="F46" s="86" t="str">
        <f t="shared" si="13"/>
        <v/>
      </c>
      <c r="G46" s="63" t="str">
        <f t="shared" si="7"/>
        <v/>
      </c>
      <c r="H46" s="169" t="s">
        <v>0</v>
      </c>
      <c r="I46" s="48"/>
      <c r="J46" s="169" t="s">
        <v>0</v>
      </c>
      <c r="K46" s="68" t="str">
        <f>IF(I46="","",MAX(K$9:K45)+1)</f>
        <v/>
      </c>
      <c r="L46" s="63" t="str">
        <f t="shared" si="14"/>
        <v/>
      </c>
      <c r="M46" s="169" t="s">
        <v>0</v>
      </c>
      <c r="N46" s="167" t="str">
        <f t="shared" si="8"/>
        <v/>
      </c>
      <c r="O46" s="169" t="s">
        <v>0</v>
      </c>
      <c r="P46" s="68" t="str">
        <f>IF(G46="","",MAX(P$9:P45)+1)</f>
        <v/>
      </c>
      <c r="Q46" s="86" t="str">
        <f t="shared" si="15"/>
        <v/>
      </c>
      <c r="R46" s="86" t="str">
        <f t="shared" si="9"/>
        <v/>
      </c>
      <c r="S46" s="63" t="str">
        <f t="shared" si="16"/>
        <v/>
      </c>
      <c r="T46" s="169" t="s">
        <v>0</v>
      </c>
      <c r="U46" s="23" t="str">
        <f>IF(D46="","",IF(Q46="NEMA","","INSERT INTO staza_kategorija(id, staza_id,kategorija_id,rbr) VALUES ("&amp;'registar kategorije'!L46&amp;","&amp;'registar kategorije'!M46&amp;","&amp;'registar kategorije'!B46&amp;","&amp;'registar kategorije'!K46&amp;");"))</f>
        <v/>
      </c>
      <c r="V46" s="169" t="s">
        <v>0</v>
      </c>
    </row>
    <row r="47" spans="2:22" x14ac:dyDescent="0.25">
      <c r="B47" s="164">
        <f t="shared" si="10"/>
        <v>38</v>
      </c>
      <c r="C47" s="35" t="str">
        <f t="shared" si="6"/>
        <v/>
      </c>
      <c r="D47" s="36" t="str">
        <f t="shared" si="11"/>
        <v/>
      </c>
      <c r="E47" s="86" t="str">
        <f t="shared" si="12"/>
        <v/>
      </c>
      <c r="F47" s="86" t="str">
        <f t="shared" si="13"/>
        <v/>
      </c>
      <c r="G47" s="63" t="str">
        <f t="shared" si="7"/>
        <v/>
      </c>
      <c r="H47" s="169" t="s">
        <v>0</v>
      </c>
      <c r="I47" s="48"/>
      <c r="J47" s="169" t="s">
        <v>0</v>
      </c>
      <c r="K47" s="68" t="str">
        <f>IF(I47="","",MAX(K$9:K46)+1)</f>
        <v/>
      </c>
      <c r="L47" s="63" t="str">
        <f t="shared" si="14"/>
        <v/>
      </c>
      <c r="M47" s="169" t="s">
        <v>0</v>
      </c>
      <c r="N47" s="167" t="str">
        <f t="shared" si="8"/>
        <v/>
      </c>
      <c r="O47" s="169" t="s">
        <v>0</v>
      </c>
      <c r="P47" s="68" t="str">
        <f>IF(G47="","",MAX(P$9:P46)+1)</f>
        <v/>
      </c>
      <c r="Q47" s="86" t="str">
        <f t="shared" si="15"/>
        <v/>
      </c>
      <c r="R47" s="86" t="str">
        <f t="shared" si="9"/>
        <v/>
      </c>
      <c r="S47" s="63" t="str">
        <f t="shared" si="16"/>
        <v/>
      </c>
      <c r="T47" s="169" t="s">
        <v>0</v>
      </c>
      <c r="U47" s="23" t="str">
        <f>IF(D47="","",IF(Q47="NEMA","","INSERT INTO staza_kategorija(id, staza_id,kategorija_id,rbr) VALUES ("&amp;'registar kategorije'!L47&amp;","&amp;'registar kategorije'!M47&amp;","&amp;'registar kategorije'!B47&amp;","&amp;'registar kategorije'!K47&amp;");"))</f>
        <v/>
      </c>
      <c r="V47" s="169" t="s">
        <v>0</v>
      </c>
    </row>
    <row r="48" spans="2:22" x14ac:dyDescent="0.25">
      <c r="B48" s="164">
        <f t="shared" si="10"/>
        <v>39</v>
      </c>
      <c r="C48" s="35" t="str">
        <f t="shared" si="6"/>
        <v/>
      </c>
      <c r="D48" s="36" t="str">
        <f t="shared" si="11"/>
        <v/>
      </c>
      <c r="E48" s="86" t="str">
        <f t="shared" si="12"/>
        <v/>
      </c>
      <c r="F48" s="86" t="str">
        <f t="shared" si="13"/>
        <v/>
      </c>
      <c r="G48" s="63" t="str">
        <f t="shared" si="7"/>
        <v/>
      </c>
      <c r="H48" s="169" t="s">
        <v>0</v>
      </c>
      <c r="I48" s="48"/>
      <c r="J48" s="169" t="s">
        <v>0</v>
      </c>
      <c r="K48" s="68" t="str">
        <f>IF(I48="","",MAX(K$9:K47)+1)</f>
        <v/>
      </c>
      <c r="L48" s="63" t="str">
        <f t="shared" si="14"/>
        <v/>
      </c>
      <c r="M48" s="169" t="s">
        <v>0</v>
      </c>
      <c r="N48" s="167" t="str">
        <f t="shared" si="8"/>
        <v/>
      </c>
      <c r="O48" s="169" t="s">
        <v>0</v>
      </c>
      <c r="P48" s="68" t="str">
        <f>IF(G48="","",MAX(P$9:P47)+1)</f>
        <v/>
      </c>
      <c r="Q48" s="86" t="str">
        <f t="shared" si="15"/>
        <v/>
      </c>
      <c r="R48" s="86" t="str">
        <f t="shared" si="9"/>
        <v/>
      </c>
      <c r="S48" s="63" t="str">
        <f t="shared" si="16"/>
        <v/>
      </c>
      <c r="T48" s="169" t="s">
        <v>0</v>
      </c>
      <c r="U48" s="23" t="str">
        <f>IF(D48="","",IF(Q48="NEMA","","INSERT INTO staza_kategorija(id, staza_id,kategorija_id,rbr) VALUES ("&amp;'registar kategorije'!L48&amp;","&amp;'registar kategorije'!M48&amp;","&amp;'registar kategorije'!B48&amp;","&amp;'registar kategorije'!K48&amp;");"))</f>
        <v/>
      </c>
      <c r="V48" s="169" t="s">
        <v>0</v>
      </c>
    </row>
    <row r="49" spans="2:22" x14ac:dyDescent="0.25">
      <c r="B49" s="164">
        <f t="shared" si="10"/>
        <v>40</v>
      </c>
      <c r="C49" s="35" t="str">
        <f t="shared" si="6"/>
        <v/>
      </c>
      <c r="D49" s="36" t="str">
        <f t="shared" si="11"/>
        <v/>
      </c>
      <c r="E49" s="86" t="str">
        <f t="shared" si="12"/>
        <v/>
      </c>
      <c r="F49" s="86" t="str">
        <f t="shared" si="13"/>
        <v/>
      </c>
      <c r="G49" s="63" t="str">
        <f t="shared" si="7"/>
        <v/>
      </c>
      <c r="H49" s="169" t="s">
        <v>0</v>
      </c>
      <c r="I49" s="48"/>
      <c r="J49" s="169" t="s">
        <v>0</v>
      </c>
      <c r="K49" s="68" t="str">
        <f>IF(I49="","",MAX(K$9:K48)+1)</f>
        <v/>
      </c>
      <c r="L49" s="63" t="str">
        <f t="shared" si="14"/>
        <v/>
      </c>
      <c r="M49" s="169" t="s">
        <v>0</v>
      </c>
      <c r="N49" s="167" t="str">
        <f t="shared" si="8"/>
        <v/>
      </c>
      <c r="O49" s="169" t="s">
        <v>0</v>
      </c>
      <c r="P49" s="68" t="str">
        <f>IF(G49="","",MAX(P$9:P48)+1)</f>
        <v/>
      </c>
      <c r="Q49" s="86" t="str">
        <f t="shared" si="15"/>
        <v/>
      </c>
      <c r="R49" s="86" t="str">
        <f t="shared" si="9"/>
        <v/>
      </c>
      <c r="S49" s="63" t="str">
        <f t="shared" si="16"/>
        <v/>
      </c>
      <c r="T49" s="169" t="s">
        <v>0</v>
      </c>
      <c r="U49" s="23" t="str">
        <f>IF(D49="","",IF(Q49="NEMA","","INSERT INTO staza_kategorija(id, staza_id,kategorija_id,rbr) VALUES ("&amp;'registar kategorije'!L49&amp;","&amp;'registar kategorije'!M49&amp;","&amp;'registar kategorije'!B49&amp;","&amp;'registar kategorije'!K49&amp;");"))</f>
        <v/>
      </c>
      <c r="V49" s="169" t="s">
        <v>0</v>
      </c>
    </row>
    <row r="50" spans="2:22" x14ac:dyDescent="0.25">
      <c r="B50" s="164">
        <f t="shared" si="10"/>
        <v>41</v>
      </c>
      <c r="C50" s="35" t="str">
        <f t="shared" si="6"/>
        <v/>
      </c>
      <c r="D50" s="36" t="str">
        <f t="shared" si="11"/>
        <v/>
      </c>
      <c r="E50" s="86" t="str">
        <f t="shared" si="12"/>
        <v/>
      </c>
      <c r="F50" s="86" t="str">
        <f t="shared" si="13"/>
        <v/>
      </c>
      <c r="G50" s="63" t="str">
        <f t="shared" si="7"/>
        <v/>
      </c>
      <c r="H50" s="169" t="s">
        <v>0</v>
      </c>
      <c r="I50" s="48"/>
      <c r="J50" s="169" t="s">
        <v>0</v>
      </c>
      <c r="K50" s="68" t="str">
        <f>IF(I50="","",MAX(K$9:K49)+1)</f>
        <v/>
      </c>
      <c r="L50" s="63" t="str">
        <f t="shared" si="14"/>
        <v/>
      </c>
      <c r="M50" s="169" t="s">
        <v>0</v>
      </c>
      <c r="N50" s="167" t="str">
        <f t="shared" si="8"/>
        <v/>
      </c>
      <c r="O50" s="169" t="s">
        <v>0</v>
      </c>
      <c r="P50" s="68" t="str">
        <f>IF(G50="","",MAX(P$9:P49)+1)</f>
        <v/>
      </c>
      <c r="Q50" s="86" t="str">
        <f t="shared" si="15"/>
        <v/>
      </c>
      <c r="R50" s="86" t="str">
        <f t="shared" si="9"/>
        <v/>
      </c>
      <c r="S50" s="63" t="str">
        <f t="shared" si="16"/>
        <v/>
      </c>
      <c r="T50" s="169" t="s">
        <v>0</v>
      </c>
      <c r="U50" s="23" t="str">
        <f>IF(D50="","",IF(Q50="NEMA","","INSERT INTO staza_kategorija(id, staza_id,kategorija_id,rbr) VALUES ("&amp;'registar kategorije'!L50&amp;","&amp;'registar kategorije'!M50&amp;","&amp;'registar kategorije'!B50&amp;","&amp;'registar kategorije'!K50&amp;");"))</f>
        <v/>
      </c>
      <c r="V50" s="169" t="s">
        <v>0</v>
      </c>
    </row>
    <row r="51" spans="2:22" x14ac:dyDescent="0.25">
      <c r="B51" s="164">
        <f t="shared" si="10"/>
        <v>42</v>
      </c>
      <c r="C51" s="35" t="str">
        <f t="shared" si="6"/>
        <v/>
      </c>
      <c r="D51" s="36" t="str">
        <f t="shared" si="11"/>
        <v/>
      </c>
      <c r="E51" s="86" t="str">
        <f t="shared" si="12"/>
        <v/>
      </c>
      <c r="F51" s="86" t="str">
        <f t="shared" si="13"/>
        <v/>
      </c>
      <c r="G51" s="63" t="str">
        <f t="shared" si="7"/>
        <v/>
      </c>
      <c r="H51" s="169" t="s">
        <v>0</v>
      </c>
      <c r="I51" s="48"/>
      <c r="J51" s="169" t="s">
        <v>0</v>
      </c>
      <c r="K51" s="68" t="str">
        <f>IF(I51="","",MAX(K$9:K50)+1)</f>
        <v/>
      </c>
      <c r="L51" s="63" t="str">
        <f t="shared" si="14"/>
        <v/>
      </c>
      <c r="M51" s="169" t="s">
        <v>0</v>
      </c>
      <c r="N51" s="167" t="str">
        <f t="shared" si="8"/>
        <v/>
      </c>
      <c r="O51" s="169" t="s">
        <v>0</v>
      </c>
      <c r="P51" s="68" t="str">
        <f>IF(G51="","",MAX(P$9:P50)+1)</f>
        <v/>
      </c>
      <c r="Q51" s="86" t="str">
        <f t="shared" si="15"/>
        <v/>
      </c>
      <c r="R51" s="86" t="str">
        <f t="shared" si="9"/>
        <v/>
      </c>
      <c r="S51" s="63" t="str">
        <f t="shared" si="16"/>
        <v/>
      </c>
      <c r="T51" s="169" t="s">
        <v>0</v>
      </c>
      <c r="U51" s="23" t="str">
        <f>IF(D51="","",IF(Q51="NEMA","","INSERT INTO staza_kategorija(id, staza_id,kategorija_id,rbr) VALUES ("&amp;'registar kategorije'!L51&amp;","&amp;'registar kategorije'!M51&amp;","&amp;'registar kategorije'!B51&amp;","&amp;'registar kategorije'!K51&amp;");"))</f>
        <v/>
      </c>
      <c r="V51" s="169" t="s">
        <v>0</v>
      </c>
    </row>
    <row r="52" spans="2:22" x14ac:dyDescent="0.25">
      <c r="B52" s="164">
        <f t="shared" si="10"/>
        <v>43</v>
      </c>
      <c r="C52" s="35" t="str">
        <f t="shared" si="6"/>
        <v/>
      </c>
      <c r="D52" s="36" t="str">
        <f t="shared" si="11"/>
        <v/>
      </c>
      <c r="E52" s="86" t="str">
        <f t="shared" si="12"/>
        <v/>
      </c>
      <c r="F52" s="86" t="str">
        <f t="shared" si="13"/>
        <v/>
      </c>
      <c r="G52" s="63" t="str">
        <f t="shared" si="7"/>
        <v/>
      </c>
      <c r="H52" s="169" t="s">
        <v>0</v>
      </c>
      <c r="I52" s="48"/>
      <c r="J52" s="169" t="s">
        <v>0</v>
      </c>
      <c r="K52" s="68" t="str">
        <f>IF(I52="","",MAX(K$9:K51)+1)</f>
        <v/>
      </c>
      <c r="L52" s="63" t="str">
        <f t="shared" si="14"/>
        <v/>
      </c>
      <c r="M52" s="169" t="s">
        <v>0</v>
      </c>
      <c r="N52" s="167" t="str">
        <f t="shared" si="8"/>
        <v/>
      </c>
      <c r="O52" s="169" t="s">
        <v>0</v>
      </c>
      <c r="P52" s="68" t="str">
        <f>IF(G52="","",MAX(P$9:P51)+1)</f>
        <v/>
      </c>
      <c r="Q52" s="86" t="str">
        <f t="shared" si="15"/>
        <v/>
      </c>
      <c r="R52" s="86" t="str">
        <f t="shared" si="9"/>
        <v/>
      </c>
      <c r="S52" s="63" t="str">
        <f t="shared" si="16"/>
        <v/>
      </c>
      <c r="T52" s="169" t="s">
        <v>0</v>
      </c>
      <c r="U52" s="23" t="str">
        <f>IF(D52="","",IF(Q52="NEMA","","INSERT INTO staza_kategorija(id, staza_id,kategorija_id,rbr) VALUES ("&amp;'registar kategorije'!L52&amp;","&amp;'registar kategorije'!M52&amp;","&amp;'registar kategorije'!B52&amp;","&amp;'registar kategorije'!K52&amp;");"))</f>
        <v/>
      </c>
      <c r="V52" s="169" t="s">
        <v>0</v>
      </c>
    </row>
    <row r="53" spans="2:22" x14ac:dyDescent="0.25">
      <c r="B53" s="164">
        <f t="shared" si="10"/>
        <v>44</v>
      </c>
      <c r="C53" s="35" t="str">
        <f t="shared" si="6"/>
        <v/>
      </c>
      <c r="D53" s="36" t="str">
        <f t="shared" si="11"/>
        <v/>
      </c>
      <c r="E53" s="86" t="str">
        <f t="shared" si="12"/>
        <v/>
      </c>
      <c r="F53" s="86" t="str">
        <f t="shared" si="13"/>
        <v/>
      </c>
      <c r="G53" s="63" t="str">
        <f t="shared" si="7"/>
        <v/>
      </c>
      <c r="H53" s="169" t="s">
        <v>0</v>
      </c>
      <c r="I53" s="48"/>
      <c r="J53" s="169" t="s">
        <v>0</v>
      </c>
      <c r="K53" s="68" t="str">
        <f>IF(I53="","",MAX(K$9:K52)+1)</f>
        <v/>
      </c>
      <c r="L53" s="63" t="str">
        <f t="shared" si="14"/>
        <v/>
      </c>
      <c r="M53" s="169" t="s">
        <v>0</v>
      </c>
      <c r="N53" s="167" t="str">
        <f t="shared" si="8"/>
        <v/>
      </c>
      <c r="O53" s="169" t="s">
        <v>0</v>
      </c>
      <c r="P53" s="68" t="str">
        <f>IF(G53="","",MAX(P$9:P52)+1)</f>
        <v/>
      </c>
      <c r="Q53" s="86" t="str">
        <f t="shared" si="15"/>
        <v/>
      </c>
      <c r="R53" s="86" t="str">
        <f t="shared" si="9"/>
        <v/>
      </c>
      <c r="S53" s="63" t="str">
        <f t="shared" si="16"/>
        <v/>
      </c>
      <c r="T53" s="169" t="s">
        <v>0</v>
      </c>
      <c r="U53" s="23" t="str">
        <f>IF(D53="","",IF(Q53="NEMA","","INSERT INTO staza_kategorija(id, staza_id,kategorija_id,rbr) VALUES ("&amp;'registar kategorije'!L53&amp;","&amp;'registar kategorije'!M53&amp;","&amp;'registar kategorije'!B53&amp;","&amp;'registar kategorije'!K53&amp;");"))</f>
        <v/>
      </c>
      <c r="V53" s="169" t="s">
        <v>0</v>
      </c>
    </row>
    <row r="54" spans="2:22" x14ac:dyDescent="0.25">
      <c r="B54" s="164">
        <f t="shared" si="10"/>
        <v>45</v>
      </c>
      <c r="C54" s="35" t="str">
        <f t="shared" si="6"/>
        <v/>
      </c>
      <c r="D54" s="36" t="str">
        <f t="shared" si="11"/>
        <v/>
      </c>
      <c r="E54" s="86" t="str">
        <f t="shared" si="12"/>
        <v/>
      </c>
      <c r="F54" s="86" t="str">
        <f t="shared" si="13"/>
        <v/>
      </c>
      <c r="G54" s="63" t="str">
        <f t="shared" si="7"/>
        <v/>
      </c>
      <c r="H54" s="169" t="s">
        <v>0</v>
      </c>
      <c r="I54" s="48"/>
      <c r="J54" s="169" t="s">
        <v>0</v>
      </c>
      <c r="K54" s="68" t="str">
        <f>IF(I54="","",MAX(K$9:K53)+1)</f>
        <v/>
      </c>
      <c r="L54" s="63" t="str">
        <f t="shared" si="14"/>
        <v/>
      </c>
      <c r="M54" s="169" t="s">
        <v>0</v>
      </c>
      <c r="N54" s="167" t="str">
        <f t="shared" si="8"/>
        <v/>
      </c>
      <c r="O54" s="169" t="s">
        <v>0</v>
      </c>
      <c r="P54" s="68" t="str">
        <f>IF(G54="","",MAX(P$9:P53)+1)</f>
        <v/>
      </c>
      <c r="Q54" s="86" t="str">
        <f t="shared" si="15"/>
        <v/>
      </c>
      <c r="R54" s="86" t="str">
        <f t="shared" si="9"/>
        <v/>
      </c>
      <c r="S54" s="63" t="str">
        <f t="shared" si="16"/>
        <v/>
      </c>
      <c r="T54" s="169" t="s">
        <v>0</v>
      </c>
      <c r="U54" s="23" t="str">
        <f>IF(D54="","",IF(Q54="NEMA","","INSERT INTO staza_kategorija(id, staza_id,kategorija_id,rbr) VALUES ("&amp;'registar kategorije'!L54&amp;","&amp;'registar kategorije'!M54&amp;","&amp;'registar kategorije'!B54&amp;","&amp;'registar kategorije'!K54&amp;");"))</f>
        <v/>
      </c>
      <c r="V54" s="169" t="s">
        <v>0</v>
      </c>
    </row>
    <row r="55" spans="2:22" x14ac:dyDescent="0.25">
      <c r="B55" s="164">
        <f t="shared" si="10"/>
        <v>46</v>
      </c>
      <c r="C55" s="35" t="str">
        <f t="shared" si="6"/>
        <v/>
      </c>
      <c r="D55" s="36" t="str">
        <f t="shared" si="11"/>
        <v/>
      </c>
      <c r="E55" s="86" t="str">
        <f t="shared" si="12"/>
        <v/>
      </c>
      <c r="F55" s="86" t="str">
        <f t="shared" si="13"/>
        <v/>
      </c>
      <c r="G55" s="63" t="str">
        <f t="shared" si="7"/>
        <v/>
      </c>
      <c r="H55" s="169" t="s">
        <v>0</v>
      </c>
      <c r="I55" s="48"/>
      <c r="J55" s="169" t="s">
        <v>0</v>
      </c>
      <c r="K55" s="68" t="str">
        <f>IF(I55="","",MAX(K$9:K54)+1)</f>
        <v/>
      </c>
      <c r="L55" s="63" t="str">
        <f t="shared" si="14"/>
        <v/>
      </c>
      <c r="M55" s="169" t="s">
        <v>0</v>
      </c>
      <c r="N55" s="167" t="str">
        <f t="shared" si="8"/>
        <v/>
      </c>
      <c r="O55" s="169" t="s">
        <v>0</v>
      </c>
      <c r="P55" s="68" t="str">
        <f>IF(G55="","",MAX(P$9:P54)+1)</f>
        <v/>
      </c>
      <c r="Q55" s="86" t="str">
        <f t="shared" si="15"/>
        <v/>
      </c>
      <c r="R55" s="86" t="str">
        <f t="shared" si="9"/>
        <v/>
      </c>
      <c r="S55" s="63" t="str">
        <f t="shared" si="16"/>
        <v/>
      </c>
      <c r="T55" s="169" t="s">
        <v>0</v>
      </c>
      <c r="U55" s="23" t="str">
        <f>IF(D55="","",IF(Q55="NEMA","","INSERT INTO staza_kategorija(id, staza_id,kategorija_id,rbr) VALUES ("&amp;'registar kategorije'!L55&amp;","&amp;'registar kategorije'!M55&amp;","&amp;'registar kategorije'!B55&amp;","&amp;'registar kategorije'!K55&amp;");"))</f>
        <v/>
      </c>
      <c r="V55" s="169" t="s">
        <v>0</v>
      </c>
    </row>
    <row r="56" spans="2:22" x14ac:dyDescent="0.25">
      <c r="B56" s="164">
        <f t="shared" si="10"/>
        <v>47</v>
      </c>
      <c r="C56" s="35" t="str">
        <f t="shared" si="6"/>
        <v/>
      </c>
      <c r="D56" s="36" t="str">
        <f t="shared" si="11"/>
        <v/>
      </c>
      <c r="E56" s="86" t="str">
        <f t="shared" si="12"/>
        <v/>
      </c>
      <c r="F56" s="86" t="str">
        <f t="shared" si="13"/>
        <v/>
      </c>
      <c r="G56" s="63" t="str">
        <f t="shared" si="7"/>
        <v/>
      </c>
      <c r="H56" s="169" t="s">
        <v>0</v>
      </c>
      <c r="I56" s="48"/>
      <c r="J56" s="169" t="s">
        <v>0</v>
      </c>
      <c r="K56" s="68" t="str">
        <f>IF(I56="","",MAX(K$9:K55)+1)</f>
        <v/>
      </c>
      <c r="L56" s="63" t="str">
        <f t="shared" si="14"/>
        <v/>
      </c>
      <c r="M56" s="169" t="s">
        <v>0</v>
      </c>
      <c r="N56" s="167" t="str">
        <f t="shared" si="8"/>
        <v/>
      </c>
      <c r="O56" s="169" t="s">
        <v>0</v>
      </c>
      <c r="P56" s="68" t="str">
        <f>IF(G56="","",MAX(P$9:P55)+1)</f>
        <v/>
      </c>
      <c r="Q56" s="86" t="str">
        <f t="shared" si="15"/>
        <v/>
      </c>
      <c r="R56" s="86" t="str">
        <f t="shared" si="9"/>
        <v/>
      </c>
      <c r="S56" s="63" t="str">
        <f t="shared" si="16"/>
        <v/>
      </c>
      <c r="T56" s="169" t="s">
        <v>0</v>
      </c>
      <c r="U56" s="23" t="str">
        <f>IF(D56="","",IF(Q56="NEMA","","INSERT INTO staza_kategorija(id, staza_id,kategorija_id,rbr) VALUES ("&amp;'registar kategorije'!L56&amp;","&amp;'registar kategorije'!M56&amp;","&amp;'registar kategorije'!B56&amp;","&amp;'registar kategorije'!K56&amp;");"))</f>
        <v/>
      </c>
      <c r="V56" s="169" t="s">
        <v>0</v>
      </c>
    </row>
    <row r="57" spans="2:22" x14ac:dyDescent="0.25">
      <c r="B57" s="164">
        <f t="shared" si="10"/>
        <v>48</v>
      </c>
      <c r="C57" s="35" t="str">
        <f t="shared" si="6"/>
        <v/>
      </c>
      <c r="D57" s="36" t="str">
        <f t="shared" si="11"/>
        <v/>
      </c>
      <c r="E57" s="86" t="str">
        <f t="shared" si="12"/>
        <v/>
      </c>
      <c r="F57" s="86" t="str">
        <f t="shared" si="13"/>
        <v/>
      </c>
      <c r="G57" s="63" t="str">
        <f t="shared" si="7"/>
        <v/>
      </c>
      <c r="H57" s="169" t="s">
        <v>0</v>
      </c>
      <c r="I57" s="48"/>
      <c r="J57" s="169" t="s">
        <v>0</v>
      </c>
      <c r="K57" s="68" t="str">
        <f>IF(I57="","",MAX(K$9:K56)+1)</f>
        <v/>
      </c>
      <c r="L57" s="63" t="str">
        <f t="shared" si="14"/>
        <v/>
      </c>
      <c r="M57" s="169" t="s">
        <v>0</v>
      </c>
      <c r="N57" s="167" t="str">
        <f t="shared" si="8"/>
        <v/>
      </c>
      <c r="O57" s="169" t="s">
        <v>0</v>
      </c>
      <c r="P57" s="68" t="str">
        <f>IF(G57="","",MAX(P$9:P56)+1)</f>
        <v/>
      </c>
      <c r="Q57" s="86" t="str">
        <f t="shared" si="15"/>
        <v/>
      </c>
      <c r="R57" s="86" t="str">
        <f t="shared" si="9"/>
        <v/>
      </c>
      <c r="S57" s="63" t="str">
        <f t="shared" si="16"/>
        <v/>
      </c>
      <c r="T57" s="169" t="s">
        <v>0</v>
      </c>
      <c r="U57" s="23" t="str">
        <f>IF(D57="","",IF(Q57="NEMA","","INSERT INTO staza_kategorija(id, staza_id,kategorija_id,rbr) VALUES ("&amp;'registar kategorije'!L57&amp;","&amp;'registar kategorije'!M57&amp;","&amp;'registar kategorije'!B57&amp;","&amp;'registar kategorije'!K57&amp;");"))</f>
        <v/>
      </c>
      <c r="V57" s="169" t="s">
        <v>0</v>
      </c>
    </row>
    <row r="58" spans="2:22" x14ac:dyDescent="0.25">
      <c r="B58" s="164">
        <f t="shared" si="10"/>
        <v>49</v>
      </c>
      <c r="C58" s="35" t="str">
        <f t="shared" si="6"/>
        <v/>
      </c>
      <c r="D58" s="36" t="str">
        <f t="shared" si="11"/>
        <v/>
      </c>
      <c r="E58" s="86" t="str">
        <f t="shared" si="12"/>
        <v/>
      </c>
      <c r="F58" s="86" t="str">
        <f t="shared" si="13"/>
        <v/>
      </c>
      <c r="G58" s="63" t="str">
        <f t="shared" si="7"/>
        <v/>
      </c>
      <c r="H58" s="169" t="s">
        <v>0</v>
      </c>
      <c r="I58" s="48"/>
      <c r="J58" s="169" t="s">
        <v>0</v>
      </c>
      <c r="K58" s="68" t="str">
        <f>IF(I58="","",MAX(K$9:K57)+1)</f>
        <v/>
      </c>
      <c r="L58" s="63" t="str">
        <f t="shared" si="14"/>
        <v/>
      </c>
      <c r="M58" s="169" t="s">
        <v>0</v>
      </c>
      <c r="N58" s="167" t="str">
        <f t="shared" si="8"/>
        <v/>
      </c>
      <c r="O58" s="169" t="s">
        <v>0</v>
      </c>
      <c r="P58" s="68" t="str">
        <f>IF(G58="","",MAX(P$9:P57)+1)</f>
        <v/>
      </c>
      <c r="Q58" s="86" t="str">
        <f t="shared" si="15"/>
        <v/>
      </c>
      <c r="R58" s="86" t="str">
        <f t="shared" si="9"/>
        <v/>
      </c>
      <c r="S58" s="63" t="str">
        <f t="shared" si="16"/>
        <v/>
      </c>
      <c r="T58" s="169" t="s">
        <v>0</v>
      </c>
      <c r="U58" s="23" t="str">
        <f>IF(D58="","",IF(Q58="NEMA","","INSERT INTO staza_kategorija(id, staza_id,kategorija_id,rbr) VALUES ("&amp;'registar kategorije'!L58&amp;","&amp;'registar kategorije'!M58&amp;","&amp;'registar kategorije'!B58&amp;","&amp;'registar kategorije'!K58&amp;");"))</f>
        <v/>
      </c>
      <c r="V58" s="169" t="s">
        <v>0</v>
      </c>
    </row>
    <row r="59" spans="2:22" ht="15.75" thickBot="1" x14ac:dyDescent="0.3">
      <c r="B59" s="165">
        <f t="shared" si="10"/>
        <v>50</v>
      </c>
      <c r="C59" s="38" t="str">
        <f t="shared" si="6"/>
        <v/>
      </c>
      <c r="D59" s="39" t="str">
        <f t="shared" si="11"/>
        <v/>
      </c>
      <c r="E59" s="87" t="str">
        <f t="shared" si="12"/>
        <v/>
      </c>
      <c r="F59" s="87" t="str">
        <f t="shared" si="13"/>
        <v/>
      </c>
      <c r="G59" s="65" t="str">
        <f t="shared" si="7"/>
        <v/>
      </c>
      <c r="H59" s="169" t="s">
        <v>0</v>
      </c>
      <c r="I59" s="49"/>
      <c r="J59" s="169" t="s">
        <v>0</v>
      </c>
      <c r="K59" s="69" t="str">
        <f>IF(I59="","",MAX(K$9:K58)+1)</f>
        <v/>
      </c>
      <c r="L59" s="65" t="str">
        <f t="shared" si="14"/>
        <v/>
      </c>
      <c r="M59" s="169" t="s">
        <v>0</v>
      </c>
      <c r="N59" s="168" t="str">
        <f t="shared" si="8"/>
        <v/>
      </c>
      <c r="O59" s="169" t="s">
        <v>0</v>
      </c>
      <c r="P59" s="69" t="str">
        <f>IF(G59="","",MAX(P$9:P58)+1)</f>
        <v/>
      </c>
      <c r="Q59" s="87" t="str">
        <f t="shared" si="15"/>
        <v/>
      </c>
      <c r="R59" s="87" t="str">
        <f t="shared" si="9"/>
        <v/>
      </c>
      <c r="S59" s="65" t="str">
        <f t="shared" si="16"/>
        <v/>
      </c>
      <c r="T59" s="169" t="s">
        <v>0</v>
      </c>
      <c r="U59" s="24" t="str">
        <f>IF(D59="","",IF(Q59="NEMA","","INSERT INTO staza_kategorija(id, staza_id,kategorija_id,rbr) VALUES ("&amp;'registar kategorije'!L59&amp;","&amp;'registar kategorije'!M59&amp;","&amp;'registar kategorije'!B59&amp;","&amp;'registar kategorije'!K59&amp;");"))</f>
        <v/>
      </c>
      <c r="V59" s="169" t="s">
        <v>0</v>
      </c>
    </row>
    <row r="60" spans="2:22" x14ac:dyDescent="0.25">
      <c r="B60" s="4"/>
      <c r="C60" s="4"/>
    </row>
  </sheetData>
  <sheetProtection sheet="1" objects="1" scenarios="1"/>
  <mergeCells count="1">
    <mergeCell ref="C2:U2"/>
  </mergeCells>
  <conditionalFormatting sqref="E10:E59">
    <cfRule type="cellIs" dxfId="8" priority="10" operator="equal">
      <formula>"NEMA"</formula>
    </cfRule>
  </conditionalFormatting>
  <conditionalFormatting sqref="L10:L59">
    <cfRule type="cellIs" dxfId="7" priority="6" operator="equal">
      <formula>"NEMA"</formula>
    </cfRule>
  </conditionalFormatting>
  <conditionalFormatting sqref="F10:F59">
    <cfRule type="cellIs" dxfId="6" priority="9" operator="equal">
      <formula>"NEMA"</formula>
    </cfRule>
  </conditionalFormatting>
  <conditionalFormatting sqref="G10:G59">
    <cfRule type="cellIs" dxfId="5" priority="8" operator="equal">
      <formula>"NEMA"</formula>
    </cfRule>
  </conditionalFormatting>
  <conditionalFormatting sqref="K10:K59">
    <cfRule type="cellIs" dxfId="4" priority="7" operator="equal">
      <formula>"NEMA"</formula>
    </cfRule>
  </conditionalFormatting>
  <conditionalFormatting sqref="R10:R59">
    <cfRule type="cellIs" dxfId="3" priority="4" operator="equal">
      <formula>"NEMA"</formula>
    </cfRule>
  </conditionalFormatting>
  <conditionalFormatting sqref="S10:S59">
    <cfRule type="cellIs" dxfId="2" priority="3" operator="equal">
      <formula>"NEMA"</formula>
    </cfRule>
  </conditionalFormatting>
  <conditionalFormatting sqref="Q10:Q59">
    <cfRule type="cellIs" dxfId="1" priority="2" operator="equal">
      <formula>"NEMA"</formula>
    </cfRule>
  </conditionalFormatting>
  <conditionalFormatting sqref="P10:P59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C18" sqref="C18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72" t="s">
        <v>1143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4"/>
    </row>
    <row r="3" spans="2:16" ht="15.75" thickBot="1" x14ac:dyDescent="0.3"/>
    <row r="4" spans="2:16" ht="21.75" thickBot="1" x14ac:dyDescent="0.4">
      <c r="B4" s="278" t="s">
        <v>1137</v>
      </c>
      <c r="C4" s="279"/>
      <c r="D4" s="279"/>
      <c r="E4" s="279"/>
      <c r="F4" s="280"/>
      <c r="J4"/>
      <c r="L4"/>
      <c r="N4" s="278" t="s">
        <v>1138</v>
      </c>
      <c r="O4" s="279"/>
      <c r="P4" s="280"/>
    </row>
    <row r="5" spans="2:16" ht="15.75" thickBot="1" x14ac:dyDescent="0.3"/>
    <row r="6" spans="2:16" ht="123.75" customHeight="1" thickBot="1" x14ac:dyDescent="0.3">
      <c r="B6" s="275" t="str">
        <f>"SELECT
	imeprezime_id,
	ime,
    prezime,
   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klub,
    CASE
		WHEN IfNull (registarkup_datumod,'2100-01-01') &gt; '2021-04-24' THEN ''
		ELSE IfNull (registarkup_kategorija,'')
	END AS kategorija
FROM
	v_natjecatelj_export</v>
      </c>
      <c r="C6" s="276"/>
      <c r="D6" s="276"/>
      <c r="E6" s="276"/>
      <c r="F6" s="277"/>
      <c r="N6" s="275" t="s">
        <v>1263</v>
      </c>
      <c r="O6" s="276"/>
      <c r="P6" s="277"/>
    </row>
    <row r="7" spans="2:16" x14ac:dyDescent="0.25">
      <c r="H7" s="6"/>
    </row>
    <row r="8" spans="2:16" x14ac:dyDescent="0.25">
      <c r="B8" s="46" t="s">
        <v>1255</v>
      </c>
      <c r="C8" s="27" t="s">
        <v>335</v>
      </c>
      <c r="D8" s="27" t="s">
        <v>336</v>
      </c>
      <c r="E8" s="27" t="s">
        <v>337</v>
      </c>
      <c r="F8" s="28" t="s">
        <v>338</v>
      </c>
      <c r="H8" s="52" t="s">
        <v>1073</v>
      </c>
      <c r="J8" s="52" t="s">
        <v>1072</v>
      </c>
      <c r="L8" s="52" t="s">
        <v>1074</v>
      </c>
      <c r="N8" s="46" t="s">
        <v>1258</v>
      </c>
      <c r="O8" s="27" t="s">
        <v>1257</v>
      </c>
      <c r="P8" s="28" t="s">
        <v>1264</v>
      </c>
    </row>
    <row r="9" spans="2:16" ht="7.5" customHeight="1" thickBot="1" x14ac:dyDescent="0.3">
      <c r="N9" s="3"/>
      <c r="O9" s="3"/>
      <c r="P9" s="3"/>
    </row>
    <row r="10" spans="2:16" x14ac:dyDescent="0.25">
      <c r="B10" s="124">
        <v>1952</v>
      </c>
      <c r="C10" s="125" t="s">
        <v>593</v>
      </c>
      <c r="D10" s="125" t="s">
        <v>171</v>
      </c>
      <c r="E10" s="125" t="s">
        <v>1210</v>
      </c>
      <c r="F10" s="126"/>
      <c r="H10" s="53" t="str">
        <f>IF(C10="","",C10) &amp; IF(D10="",""," – " &amp; D10) &amp; IF(E10="",""," – " &amp; E10) &amp; IF(F10="",""," – " &amp; F10)</f>
        <v>Ivo – Lukačić – NULL</v>
      </c>
      <c r="J10" s="53" t="str">
        <f>IF(C10="","",C10) &amp; IF(D10="",""," – " &amp; D10) &amp; IF(E10="",""," – " &amp; E10)</f>
        <v>Ivo – Lukačić – NULL</v>
      </c>
      <c r="L10" s="53" t="str">
        <f>IF(C10="","",C10) &amp; IF(D10="",""," – " &amp; D10)</f>
        <v>Ivo – Lukačić</v>
      </c>
      <c r="N10" s="124">
        <v>2</v>
      </c>
      <c r="O10" s="125" t="s">
        <v>3669</v>
      </c>
      <c r="P10" s="126">
        <v>1106</v>
      </c>
    </row>
    <row r="11" spans="2:16" x14ac:dyDescent="0.25">
      <c r="B11" s="127">
        <v>1208</v>
      </c>
      <c r="C11" s="128" t="s">
        <v>339</v>
      </c>
      <c r="D11" s="128" t="s">
        <v>340</v>
      </c>
      <c r="E11" s="128" t="s">
        <v>117</v>
      </c>
      <c r="F11" s="129"/>
      <c r="H11" s="54" t="str">
        <f t="shared" ref="H11:H74" si="0">IF(C11="","",C11) &amp; IF(D11="",""," – " &amp; D11) &amp; IF(E11="",""," – " &amp; E11) &amp; IF(F11="",""," – " &amp; F11)</f>
        <v>Željko – Belaj – OK Bjelovar</v>
      </c>
      <c r="J11" s="54" t="str">
        <f t="shared" ref="J11:J74" si="1">IF(C11="","",C11) &amp; IF(D11="",""," – " &amp; D11) &amp; IF(E11="",""," – " &amp; E11)</f>
        <v>Željko – Belaj – OK Bjelovar</v>
      </c>
      <c r="L11" s="54" t="str">
        <f t="shared" ref="L11:L74" si="2">IF(C11="","",C11) &amp; IF(D11="",""," – " &amp; D11)</f>
        <v>Željko – Belaj</v>
      </c>
      <c r="N11" s="127"/>
      <c r="O11" s="128"/>
      <c r="P11" s="129"/>
    </row>
    <row r="12" spans="2:16" x14ac:dyDescent="0.25">
      <c r="B12" s="127">
        <v>1537</v>
      </c>
      <c r="C12" s="128" t="s">
        <v>84</v>
      </c>
      <c r="D12" s="128" t="s">
        <v>116</v>
      </c>
      <c r="E12" s="128" t="s">
        <v>117</v>
      </c>
      <c r="F12" s="129" t="s">
        <v>115</v>
      </c>
      <c r="H12" s="54" t="str">
        <f t="shared" si="0"/>
        <v>Vedran – Bijelić – OK Bjelovar – M35</v>
      </c>
      <c r="J12" s="54" t="str">
        <f t="shared" si="1"/>
        <v>Vedran – Bijelić – OK Bjelovar</v>
      </c>
      <c r="L12" s="54" t="str">
        <f t="shared" si="2"/>
        <v>Vedran – Bijelić</v>
      </c>
      <c r="N12" s="127"/>
      <c r="O12" s="128"/>
      <c r="P12" s="129"/>
    </row>
    <row r="13" spans="2:16" x14ac:dyDescent="0.25">
      <c r="B13" s="127">
        <v>1793</v>
      </c>
      <c r="C13" s="128" t="s">
        <v>120</v>
      </c>
      <c r="D13" s="128" t="s">
        <v>341</v>
      </c>
      <c r="E13" s="128" t="s">
        <v>117</v>
      </c>
      <c r="F13" s="129"/>
      <c r="H13" s="54" t="str">
        <f t="shared" si="0"/>
        <v>Tihomir – Despetović – OK Bjelovar</v>
      </c>
      <c r="J13" s="54" t="str">
        <f t="shared" si="1"/>
        <v>Tihomir – Despetović – OK Bjelovar</v>
      </c>
      <c r="L13" s="54" t="str">
        <f t="shared" si="2"/>
        <v>Tihomir – Despetović</v>
      </c>
      <c r="N13" s="127"/>
      <c r="O13" s="128"/>
      <c r="P13" s="129"/>
    </row>
    <row r="14" spans="2:16" x14ac:dyDescent="0.25">
      <c r="B14" s="127">
        <v>1284</v>
      </c>
      <c r="C14" s="128" t="s">
        <v>342</v>
      </c>
      <c r="D14" s="128" t="s">
        <v>343</v>
      </c>
      <c r="E14" s="128" t="s">
        <v>117</v>
      </c>
      <c r="F14" s="129"/>
      <c r="H14" s="54" t="str">
        <f t="shared" si="0"/>
        <v>Bože – Đipalo – OK Bjelovar</v>
      </c>
      <c r="J14" s="54" t="str">
        <f t="shared" si="1"/>
        <v>Bože – Đipalo – OK Bjelovar</v>
      </c>
      <c r="L14" s="54" t="str">
        <f t="shared" si="2"/>
        <v>Bože – Đipalo</v>
      </c>
      <c r="N14" s="127"/>
      <c r="O14" s="128"/>
      <c r="P14" s="129"/>
    </row>
    <row r="15" spans="2:16" x14ac:dyDescent="0.25">
      <c r="B15" s="127">
        <v>1610</v>
      </c>
      <c r="C15" s="128" t="s">
        <v>57</v>
      </c>
      <c r="D15" s="128" t="s">
        <v>344</v>
      </c>
      <c r="E15" s="128" t="s">
        <v>117</v>
      </c>
      <c r="F15" s="129"/>
      <c r="H15" s="54" t="str">
        <f t="shared" si="0"/>
        <v>Ivan – Draušnik – OK Bjelovar</v>
      </c>
      <c r="J15" s="54" t="str">
        <f t="shared" si="1"/>
        <v>Ivan – Draušnik – OK Bjelovar</v>
      </c>
      <c r="L15" s="54" t="str">
        <f t="shared" si="2"/>
        <v>Ivan – Draušnik</v>
      </c>
      <c r="N15" s="127"/>
      <c r="O15" s="128"/>
      <c r="P15" s="129"/>
    </row>
    <row r="16" spans="2:16" x14ac:dyDescent="0.25">
      <c r="B16" s="127">
        <v>1824</v>
      </c>
      <c r="C16" s="128" t="s">
        <v>345</v>
      </c>
      <c r="D16" s="128" t="s">
        <v>346</v>
      </c>
      <c r="E16" s="128" t="s">
        <v>117</v>
      </c>
      <c r="F16" s="129"/>
      <c r="H16" s="54" t="str">
        <f t="shared" si="0"/>
        <v>Matej – Drmanović – OK Bjelovar</v>
      </c>
      <c r="J16" s="54" t="str">
        <f t="shared" si="1"/>
        <v>Matej – Drmanović – OK Bjelovar</v>
      </c>
      <c r="L16" s="54" t="str">
        <f t="shared" si="2"/>
        <v>Matej – Drmanović</v>
      </c>
      <c r="N16" s="127"/>
      <c r="O16" s="128"/>
      <c r="P16" s="129"/>
    </row>
    <row r="17" spans="2:16" x14ac:dyDescent="0.25">
      <c r="B17" s="127">
        <v>1825</v>
      </c>
      <c r="C17" s="128" t="s">
        <v>347</v>
      </c>
      <c r="D17" s="128" t="s">
        <v>348</v>
      </c>
      <c r="E17" s="128" t="s">
        <v>117</v>
      </c>
      <c r="F17" s="129"/>
      <c r="H17" s="54" t="str">
        <f t="shared" si="0"/>
        <v>Mihael – Grgić – OK Bjelovar</v>
      </c>
      <c r="J17" s="54" t="str">
        <f t="shared" si="1"/>
        <v>Mihael – Grgić – OK Bjelovar</v>
      </c>
      <c r="L17" s="54" t="str">
        <f t="shared" si="2"/>
        <v>Mihael – Grgić</v>
      </c>
      <c r="N17" s="127"/>
      <c r="O17" s="128"/>
      <c r="P17" s="129"/>
    </row>
    <row r="18" spans="2:16" x14ac:dyDescent="0.25">
      <c r="B18" s="127">
        <v>1826</v>
      </c>
      <c r="C18" s="128" t="s">
        <v>306</v>
      </c>
      <c r="D18" s="128" t="s">
        <v>349</v>
      </c>
      <c r="E18" s="128" t="s">
        <v>117</v>
      </c>
      <c r="F18" s="129"/>
      <c r="H18" s="54" t="str">
        <f t="shared" si="0"/>
        <v>Marija – Kaučić Perković – OK Bjelovar</v>
      </c>
      <c r="J18" s="54" t="str">
        <f t="shared" si="1"/>
        <v>Marija – Kaučić Perković – OK Bjelovar</v>
      </c>
      <c r="L18" s="54" t="str">
        <f t="shared" si="2"/>
        <v>Marija – Kaučić Perković</v>
      </c>
      <c r="N18" s="127"/>
      <c r="O18" s="133"/>
      <c r="P18" s="129"/>
    </row>
    <row r="19" spans="2:16" x14ac:dyDescent="0.25">
      <c r="B19" s="127">
        <v>1577</v>
      </c>
      <c r="C19" s="128" t="s">
        <v>69</v>
      </c>
      <c r="D19" s="128" t="s">
        <v>350</v>
      </c>
      <c r="E19" s="128" t="s">
        <v>117</v>
      </c>
      <c r="F19" s="129"/>
      <c r="H19" s="54" t="str">
        <f t="shared" si="0"/>
        <v>Damir – Klobučarić – OK Bjelovar</v>
      </c>
      <c r="J19" s="54" t="str">
        <f t="shared" si="1"/>
        <v>Damir – Klobučarić – OK Bjelovar</v>
      </c>
      <c r="L19" s="54" t="str">
        <f t="shared" si="2"/>
        <v>Damir – Klobučarić</v>
      </c>
      <c r="N19" s="127"/>
      <c r="O19" s="128"/>
      <c r="P19" s="129"/>
    </row>
    <row r="20" spans="2:16" x14ac:dyDescent="0.25">
      <c r="B20" s="127">
        <v>1794</v>
      </c>
      <c r="C20" s="128" t="s">
        <v>277</v>
      </c>
      <c r="D20" s="128" t="s">
        <v>351</v>
      </c>
      <c r="E20" s="128" t="s">
        <v>117</v>
      </c>
      <c r="F20" s="129"/>
      <c r="H20" s="54" t="str">
        <f t="shared" si="0"/>
        <v>Željka – Krupka – OK Bjelovar</v>
      </c>
      <c r="J20" s="54" t="str">
        <f t="shared" si="1"/>
        <v>Željka – Krupka – OK Bjelovar</v>
      </c>
      <c r="L20" s="54" t="str">
        <f t="shared" si="2"/>
        <v>Željka – Krupka</v>
      </c>
      <c r="N20" s="127"/>
      <c r="O20" s="128"/>
      <c r="P20" s="129"/>
    </row>
    <row r="21" spans="2:16" x14ac:dyDescent="0.25">
      <c r="B21" s="127">
        <v>1679</v>
      </c>
      <c r="C21" s="128" t="s">
        <v>352</v>
      </c>
      <c r="D21" s="128" t="s">
        <v>353</v>
      </c>
      <c r="E21" s="128" t="s">
        <v>117</v>
      </c>
      <c r="F21" s="129"/>
      <c r="H21" s="54" t="str">
        <f t="shared" si="0"/>
        <v>Siniša – Muhtić – OK Bjelovar</v>
      </c>
      <c r="J21" s="54" t="str">
        <f t="shared" si="1"/>
        <v>Siniša – Muhtić – OK Bjelovar</v>
      </c>
      <c r="L21" s="54" t="str">
        <f t="shared" si="2"/>
        <v>Siniša – Muhtić</v>
      </c>
      <c r="N21" s="127"/>
      <c r="O21" s="128"/>
      <c r="P21" s="129"/>
    </row>
    <row r="22" spans="2:16" x14ac:dyDescent="0.25">
      <c r="B22" s="127">
        <v>1453</v>
      </c>
      <c r="C22" s="128" t="s">
        <v>140</v>
      </c>
      <c r="D22" s="128" t="s">
        <v>139</v>
      </c>
      <c r="E22" s="128" t="s">
        <v>117</v>
      </c>
      <c r="F22" s="129" t="s">
        <v>141</v>
      </c>
      <c r="H22" s="54" t="str">
        <f t="shared" si="0"/>
        <v>Robert – Orehoci – OK Bjelovar – M45</v>
      </c>
      <c r="J22" s="54" t="str">
        <f t="shared" si="1"/>
        <v>Robert – Orehoci – OK Bjelovar</v>
      </c>
      <c r="L22" s="54" t="str">
        <f t="shared" si="2"/>
        <v>Robert – Orehoci</v>
      </c>
      <c r="N22" s="127"/>
      <c r="O22" s="128"/>
      <c r="P22" s="129"/>
    </row>
    <row r="23" spans="2:16" x14ac:dyDescent="0.25">
      <c r="B23" s="127">
        <v>1269</v>
      </c>
      <c r="C23" s="128" t="s">
        <v>354</v>
      </c>
      <c r="D23" s="128" t="s">
        <v>355</v>
      </c>
      <c r="E23" s="128" t="s">
        <v>117</v>
      </c>
      <c r="F23" s="129" t="s">
        <v>231</v>
      </c>
      <c r="H23" s="54" t="str">
        <f t="shared" si="0"/>
        <v>Antonija – Orlić – OK Bjelovar – Ž21A</v>
      </c>
      <c r="J23" s="54" t="str">
        <f t="shared" si="1"/>
        <v>Antonija – Orlić – OK Bjelovar</v>
      </c>
      <c r="L23" s="54" t="str">
        <f t="shared" si="2"/>
        <v>Antonija – Orlić</v>
      </c>
      <c r="N23" s="127"/>
      <c r="O23" s="128"/>
      <c r="P23" s="129"/>
    </row>
    <row r="24" spans="2:16" x14ac:dyDescent="0.25">
      <c r="B24" s="127">
        <v>1677</v>
      </c>
      <c r="C24" s="128" t="s">
        <v>153</v>
      </c>
      <c r="D24" s="128" t="s">
        <v>356</v>
      </c>
      <c r="E24" s="128" t="s">
        <v>117</v>
      </c>
      <c r="F24" s="129"/>
      <c r="H24" s="54" t="str">
        <f t="shared" si="0"/>
        <v>Mladen – Perica – OK Bjelovar</v>
      </c>
      <c r="J24" s="54" t="str">
        <f t="shared" si="1"/>
        <v>Mladen – Perica – OK Bjelovar</v>
      </c>
      <c r="L24" s="54" t="str">
        <f t="shared" si="2"/>
        <v>Mladen – Perica</v>
      </c>
      <c r="N24" s="127"/>
      <c r="O24" s="128"/>
      <c r="P24" s="129"/>
    </row>
    <row r="25" spans="2:16" x14ac:dyDescent="0.25">
      <c r="B25" s="127">
        <v>1678</v>
      </c>
      <c r="C25" s="128" t="s">
        <v>114</v>
      </c>
      <c r="D25" s="128" t="s">
        <v>356</v>
      </c>
      <c r="E25" s="128" t="s">
        <v>117</v>
      </c>
      <c r="F25" s="129"/>
      <c r="H25" s="54" t="str">
        <f t="shared" si="0"/>
        <v>Petar – Perica – OK Bjelovar</v>
      </c>
      <c r="J25" s="54" t="str">
        <f t="shared" si="1"/>
        <v>Petar – Perica – OK Bjelovar</v>
      </c>
      <c r="L25" s="54" t="str">
        <f t="shared" si="2"/>
        <v>Petar – Perica</v>
      </c>
      <c r="N25" s="127"/>
      <c r="O25" s="128"/>
      <c r="P25" s="129"/>
    </row>
    <row r="26" spans="2:16" x14ac:dyDescent="0.25">
      <c r="B26" s="127">
        <v>1627</v>
      </c>
      <c r="C26" s="128" t="s">
        <v>93</v>
      </c>
      <c r="D26" s="128" t="s">
        <v>262</v>
      </c>
      <c r="E26" s="128" t="s">
        <v>117</v>
      </c>
      <c r="F26" s="129"/>
      <c r="H26" s="54" t="str">
        <f t="shared" si="0"/>
        <v>Eduard – Perković – OK Bjelovar</v>
      </c>
      <c r="J26" s="54" t="str">
        <f t="shared" si="1"/>
        <v>Eduard – Perković – OK Bjelovar</v>
      </c>
      <c r="L26" s="54" t="str">
        <f t="shared" si="2"/>
        <v>Eduard – Perković</v>
      </c>
      <c r="N26" s="127"/>
      <c r="O26" s="128"/>
      <c r="P26" s="129"/>
    </row>
    <row r="27" spans="2:16" x14ac:dyDescent="0.25">
      <c r="B27" s="127">
        <v>1140</v>
      </c>
      <c r="C27" s="128" t="s">
        <v>218</v>
      </c>
      <c r="D27" s="128" t="s">
        <v>246</v>
      </c>
      <c r="E27" s="128" t="s">
        <v>117</v>
      </c>
      <c r="F27" s="129" t="s">
        <v>247</v>
      </c>
      <c r="H27" s="54" t="str">
        <f t="shared" si="0"/>
        <v>Petra – Plevnik – OK Bjelovar – Ž21B</v>
      </c>
      <c r="J27" s="54" t="str">
        <f t="shared" si="1"/>
        <v>Petra – Plevnik – OK Bjelovar</v>
      </c>
      <c r="L27" s="54" t="str">
        <f t="shared" si="2"/>
        <v>Petra – Plevnik</v>
      </c>
      <c r="N27" s="127"/>
      <c r="O27" s="128"/>
      <c r="P27" s="129"/>
    </row>
    <row r="28" spans="2:16" x14ac:dyDescent="0.25">
      <c r="B28" s="127">
        <v>1490</v>
      </c>
      <c r="C28" s="128" t="s">
        <v>184</v>
      </c>
      <c r="D28" s="128" t="s">
        <v>357</v>
      </c>
      <c r="E28" s="128" t="s">
        <v>117</v>
      </c>
      <c r="F28" s="129" t="s">
        <v>167</v>
      </c>
      <c r="H28" s="54" t="str">
        <f t="shared" si="0"/>
        <v>Milan – Radočaj – OK Bjelovar – M55</v>
      </c>
      <c r="J28" s="54" t="str">
        <f t="shared" si="1"/>
        <v>Milan – Radočaj – OK Bjelovar</v>
      </c>
      <c r="L28" s="54" t="str">
        <f t="shared" si="2"/>
        <v>Milan – Radočaj</v>
      </c>
      <c r="N28" s="127"/>
      <c r="O28" s="128"/>
      <c r="P28" s="129"/>
    </row>
    <row r="29" spans="2:16" x14ac:dyDescent="0.25">
      <c r="B29" s="127">
        <v>1939</v>
      </c>
      <c r="C29" s="128" t="s">
        <v>314</v>
      </c>
      <c r="D29" s="128" t="s">
        <v>357</v>
      </c>
      <c r="E29" s="128" t="s">
        <v>117</v>
      </c>
      <c r="F29" s="129" t="s">
        <v>321</v>
      </c>
      <c r="H29" s="54" t="str">
        <f t="shared" si="0"/>
        <v>Sanja – Radočaj – OK Bjelovar – Ž55</v>
      </c>
      <c r="J29" s="54" t="str">
        <f t="shared" si="1"/>
        <v>Sanja – Radočaj – OK Bjelovar</v>
      </c>
      <c r="L29" s="54" t="str">
        <f t="shared" si="2"/>
        <v>Sanja – Radočaj</v>
      </c>
      <c r="N29" s="127"/>
      <c r="O29" s="128"/>
      <c r="P29" s="129"/>
    </row>
    <row r="30" spans="2:16" x14ac:dyDescent="0.25">
      <c r="B30" s="127">
        <v>1266</v>
      </c>
      <c r="C30" s="128" t="s">
        <v>82</v>
      </c>
      <c r="D30" s="128" t="s">
        <v>154</v>
      </c>
      <c r="E30" s="128" t="s">
        <v>117</v>
      </c>
      <c r="F30" s="129" t="s">
        <v>141</v>
      </c>
      <c r="H30" s="54" t="str">
        <f t="shared" si="0"/>
        <v>Domagoj – Šantić – OK Bjelovar – M45</v>
      </c>
      <c r="J30" s="54" t="str">
        <f t="shared" si="1"/>
        <v>Domagoj – Šantić – OK Bjelovar</v>
      </c>
      <c r="L30" s="54" t="str">
        <f t="shared" si="2"/>
        <v>Domagoj – Šantić</v>
      </c>
      <c r="N30" s="127"/>
      <c r="O30" s="128"/>
      <c r="P30" s="129"/>
    </row>
    <row r="31" spans="2:16" x14ac:dyDescent="0.25">
      <c r="B31" s="127">
        <v>1542</v>
      </c>
      <c r="C31" s="128" t="s">
        <v>198</v>
      </c>
      <c r="D31" s="128" t="s">
        <v>154</v>
      </c>
      <c r="E31" s="128" t="s">
        <v>117</v>
      </c>
      <c r="F31" s="129" t="s">
        <v>196</v>
      </c>
      <c r="H31" s="54" t="str">
        <f t="shared" si="0"/>
        <v>Gloria – Šantić – OK Bjelovar – Ž12</v>
      </c>
      <c r="J31" s="54" t="str">
        <f t="shared" si="1"/>
        <v>Gloria – Šantić – OK Bjelovar</v>
      </c>
      <c r="L31" s="54" t="str">
        <f t="shared" si="2"/>
        <v>Gloria – Šantić</v>
      </c>
      <c r="N31" s="127"/>
      <c r="O31" s="128"/>
      <c r="P31" s="129"/>
    </row>
    <row r="32" spans="2:16" x14ac:dyDescent="0.25">
      <c r="B32" s="127">
        <v>1466</v>
      </c>
      <c r="C32" s="128" t="s">
        <v>272</v>
      </c>
      <c r="D32" s="128" t="s">
        <v>154</v>
      </c>
      <c r="E32" s="128" t="s">
        <v>117</v>
      </c>
      <c r="F32" s="129" t="s">
        <v>269</v>
      </c>
      <c r="H32" s="54" t="str">
        <f t="shared" si="0"/>
        <v>Nikolina – Šantić – OK Bjelovar – Ž35</v>
      </c>
      <c r="J32" s="54" t="str">
        <f t="shared" si="1"/>
        <v>Nikolina – Šantić – OK Bjelovar</v>
      </c>
      <c r="L32" s="54" t="str">
        <f t="shared" si="2"/>
        <v>Nikolina – Šantić</v>
      </c>
      <c r="N32" s="127"/>
      <c r="O32" s="128"/>
      <c r="P32" s="129"/>
    </row>
    <row r="33" spans="2:16" x14ac:dyDescent="0.25">
      <c r="B33" s="127">
        <v>1364</v>
      </c>
      <c r="C33" s="128" t="s">
        <v>200</v>
      </c>
      <c r="D33" s="128" t="s">
        <v>154</v>
      </c>
      <c r="E33" s="128" t="s">
        <v>117</v>
      </c>
      <c r="F33" s="129" t="s">
        <v>196</v>
      </c>
      <c r="H33" s="54" t="str">
        <f t="shared" si="0"/>
        <v>Veronika – Šantić – OK Bjelovar – Ž12</v>
      </c>
      <c r="J33" s="54" t="str">
        <f t="shared" si="1"/>
        <v>Veronika – Šantić – OK Bjelovar</v>
      </c>
      <c r="L33" s="54" t="str">
        <f t="shared" si="2"/>
        <v>Veronika – Šantić</v>
      </c>
      <c r="N33" s="127"/>
      <c r="O33" s="128"/>
      <c r="P33" s="129"/>
    </row>
    <row r="34" spans="2:16" x14ac:dyDescent="0.25">
      <c r="B34" s="127">
        <v>1244</v>
      </c>
      <c r="C34" s="128" t="s">
        <v>205</v>
      </c>
      <c r="D34" s="128" t="s">
        <v>154</v>
      </c>
      <c r="E34" s="128" t="s">
        <v>117</v>
      </c>
      <c r="F34" s="129" t="s">
        <v>196</v>
      </c>
      <c r="H34" s="54" t="str">
        <f t="shared" si="0"/>
        <v>Viktoria – Šantić – OK Bjelovar – Ž12</v>
      </c>
      <c r="J34" s="54" t="str">
        <f t="shared" si="1"/>
        <v>Viktoria – Šantić – OK Bjelovar</v>
      </c>
      <c r="L34" s="54" t="str">
        <f t="shared" si="2"/>
        <v>Viktoria – Šantić</v>
      </c>
      <c r="N34" s="127"/>
      <c r="O34" s="128"/>
      <c r="P34" s="129"/>
    </row>
    <row r="35" spans="2:16" x14ac:dyDescent="0.25">
      <c r="B35" s="127">
        <v>1429</v>
      </c>
      <c r="C35" s="128" t="s">
        <v>328</v>
      </c>
      <c r="D35" s="128" t="s">
        <v>173</v>
      </c>
      <c r="E35" s="128" t="s">
        <v>117</v>
      </c>
      <c r="F35" s="129" t="s">
        <v>321</v>
      </c>
      <c r="H35" s="54" t="str">
        <f t="shared" si="0"/>
        <v>Alida – Sokolović – OK Bjelovar – Ž55</v>
      </c>
      <c r="J35" s="54" t="str">
        <f t="shared" si="1"/>
        <v>Alida – Sokolović – OK Bjelovar</v>
      </c>
      <c r="L35" s="54" t="str">
        <f t="shared" si="2"/>
        <v>Alida – Sokolović</v>
      </c>
      <c r="N35" s="127"/>
      <c r="O35" s="128"/>
      <c r="P35" s="129"/>
    </row>
    <row r="36" spans="2:16" x14ac:dyDescent="0.25">
      <c r="B36" s="127">
        <v>1676</v>
      </c>
      <c r="C36" s="128" t="s">
        <v>358</v>
      </c>
      <c r="D36" s="128" t="s">
        <v>173</v>
      </c>
      <c r="E36" s="128" t="s">
        <v>117</v>
      </c>
      <c r="F36" s="129"/>
      <c r="H36" s="54" t="str">
        <f t="shared" si="0"/>
        <v>Hana – Sokolović – OK Bjelovar</v>
      </c>
      <c r="J36" s="54" t="str">
        <f t="shared" si="1"/>
        <v>Hana – Sokolović – OK Bjelovar</v>
      </c>
      <c r="L36" s="54" t="str">
        <f t="shared" si="2"/>
        <v>Hana – Sokolović</v>
      </c>
      <c r="N36" s="127"/>
      <c r="O36" s="128"/>
      <c r="P36" s="129"/>
    </row>
    <row r="37" spans="2:16" x14ac:dyDescent="0.25">
      <c r="B37" s="127">
        <v>1077</v>
      </c>
      <c r="C37" s="128" t="s">
        <v>174</v>
      </c>
      <c r="D37" s="128" t="s">
        <v>173</v>
      </c>
      <c r="E37" s="128" t="s">
        <v>117</v>
      </c>
      <c r="F37" s="129" t="s">
        <v>167</v>
      </c>
      <c r="H37" s="54" t="str">
        <f t="shared" si="0"/>
        <v>Slobodan – Sokolović – OK Bjelovar – M55</v>
      </c>
      <c r="J37" s="54" t="str">
        <f t="shared" si="1"/>
        <v>Slobodan – Sokolović – OK Bjelovar</v>
      </c>
      <c r="L37" s="54" t="str">
        <f t="shared" si="2"/>
        <v>Slobodan – Sokolović</v>
      </c>
      <c r="N37" s="127"/>
      <c r="O37" s="128"/>
      <c r="P37" s="129"/>
    </row>
    <row r="38" spans="2:16" x14ac:dyDescent="0.25">
      <c r="B38" s="127">
        <v>1545</v>
      </c>
      <c r="C38" s="128" t="s">
        <v>166</v>
      </c>
      <c r="D38" s="128" t="s">
        <v>165</v>
      </c>
      <c r="E38" s="128" t="s">
        <v>117</v>
      </c>
      <c r="F38" s="129"/>
      <c r="H38" s="54" t="str">
        <f t="shared" si="0"/>
        <v>Miodrag – Truhlaž – OK Bjelovar</v>
      </c>
      <c r="J38" s="54" t="str">
        <f t="shared" si="1"/>
        <v>Miodrag – Truhlaž – OK Bjelovar</v>
      </c>
      <c r="L38" s="54" t="str">
        <f t="shared" si="2"/>
        <v>Miodrag – Truhlaž</v>
      </c>
      <c r="N38" s="127"/>
      <c r="O38" s="128"/>
      <c r="P38" s="129"/>
    </row>
    <row r="39" spans="2:16" x14ac:dyDescent="0.25">
      <c r="B39" s="127">
        <v>1837</v>
      </c>
      <c r="C39" s="128" t="s">
        <v>126</v>
      </c>
      <c r="D39" s="128" t="s">
        <v>359</v>
      </c>
      <c r="E39" s="128" t="s">
        <v>29</v>
      </c>
      <c r="F39" s="129"/>
      <c r="H39" s="54" t="str">
        <f t="shared" si="0"/>
        <v>Franjo – Benjak – OK Ivan Merz</v>
      </c>
      <c r="J39" s="54" t="str">
        <f t="shared" si="1"/>
        <v>Franjo – Benjak – OK Ivan Merz</v>
      </c>
      <c r="L39" s="54" t="str">
        <f t="shared" si="2"/>
        <v>Franjo – Benjak</v>
      </c>
      <c r="N39" s="127"/>
      <c r="O39" s="128"/>
      <c r="P39" s="129"/>
    </row>
    <row r="40" spans="2:16" x14ac:dyDescent="0.25">
      <c r="B40" s="127">
        <v>1569</v>
      </c>
      <c r="C40" s="128" t="s">
        <v>360</v>
      </c>
      <c r="D40" s="128" t="s">
        <v>361</v>
      </c>
      <c r="E40" s="128" t="s">
        <v>29</v>
      </c>
      <c r="F40" s="129" t="s">
        <v>196</v>
      </c>
      <c r="H40" s="54" t="str">
        <f t="shared" si="0"/>
        <v>Elizabeta – Bilić – OK Ivan Merz – Ž12</v>
      </c>
      <c r="J40" s="54" t="str">
        <f t="shared" si="1"/>
        <v>Elizabeta – Bilić – OK Ivan Merz</v>
      </c>
      <c r="L40" s="54" t="str">
        <f t="shared" si="2"/>
        <v>Elizabeta – Bilić</v>
      </c>
      <c r="N40" s="127"/>
      <c r="O40" s="128"/>
      <c r="P40" s="129"/>
    </row>
    <row r="41" spans="2:16" x14ac:dyDescent="0.25">
      <c r="B41" s="127">
        <v>1144</v>
      </c>
      <c r="C41" s="128" t="s">
        <v>57</v>
      </c>
      <c r="D41" s="128" t="s">
        <v>361</v>
      </c>
      <c r="E41" s="128" t="s">
        <v>29</v>
      </c>
      <c r="F41" s="129" t="s">
        <v>141</v>
      </c>
      <c r="H41" s="54" t="str">
        <f t="shared" si="0"/>
        <v>Ivan – Bilić – OK Ivan Merz – M45</v>
      </c>
      <c r="J41" s="54" t="str">
        <f t="shared" si="1"/>
        <v>Ivan – Bilić – OK Ivan Merz</v>
      </c>
      <c r="L41" s="54" t="str">
        <f t="shared" si="2"/>
        <v>Ivan – Bilić</v>
      </c>
      <c r="N41" s="127"/>
      <c r="O41" s="128"/>
      <c r="P41" s="129"/>
    </row>
    <row r="42" spans="2:16" x14ac:dyDescent="0.25">
      <c r="B42" s="127">
        <v>1342</v>
      </c>
      <c r="C42" s="128" t="s">
        <v>40</v>
      </c>
      <c r="D42" s="128" t="s">
        <v>362</v>
      </c>
      <c r="E42" s="128" t="s">
        <v>29</v>
      </c>
      <c r="F42" s="129" t="s">
        <v>27</v>
      </c>
      <c r="H42" s="54" t="str">
        <f t="shared" si="0"/>
        <v>Jakov – Boban – OK Ivan Merz – M14</v>
      </c>
      <c r="J42" s="54" t="str">
        <f t="shared" si="1"/>
        <v>Jakov – Boban – OK Ivan Merz</v>
      </c>
      <c r="L42" s="54" t="str">
        <f t="shared" si="2"/>
        <v>Jakov – Boban</v>
      </c>
      <c r="N42" s="127"/>
      <c r="O42" s="128"/>
      <c r="P42" s="129"/>
    </row>
    <row r="43" spans="2:16" x14ac:dyDescent="0.25">
      <c r="B43" s="127">
        <v>1427</v>
      </c>
      <c r="C43" s="128" t="s">
        <v>170</v>
      </c>
      <c r="D43" s="128" t="s">
        <v>362</v>
      </c>
      <c r="E43" s="128" t="s">
        <v>29</v>
      </c>
      <c r="F43" s="129" t="s">
        <v>167</v>
      </c>
      <c r="H43" s="54" t="str">
        <f t="shared" si="0"/>
        <v>Mile – Boban – OK Ivan Merz – M55</v>
      </c>
      <c r="J43" s="54" t="str">
        <f t="shared" si="1"/>
        <v>Mile – Boban – OK Ivan Merz</v>
      </c>
      <c r="L43" s="54" t="str">
        <f t="shared" si="2"/>
        <v>Mile – Boban</v>
      </c>
      <c r="N43" s="127"/>
      <c r="O43" s="128"/>
      <c r="P43" s="129"/>
    </row>
    <row r="44" spans="2:16" x14ac:dyDescent="0.25">
      <c r="B44" s="127">
        <v>1414</v>
      </c>
      <c r="C44" s="128" t="s">
        <v>363</v>
      </c>
      <c r="D44" s="128" t="s">
        <v>362</v>
      </c>
      <c r="E44" s="128" t="s">
        <v>29</v>
      </c>
      <c r="F44" s="129" t="s">
        <v>303</v>
      </c>
      <c r="H44" s="54" t="str">
        <f t="shared" si="0"/>
        <v>Mirta – Boban – OK Ivan Merz – Ž45</v>
      </c>
      <c r="J44" s="54" t="str">
        <f t="shared" si="1"/>
        <v>Mirta – Boban – OK Ivan Merz</v>
      </c>
      <c r="L44" s="54" t="str">
        <f t="shared" si="2"/>
        <v>Mirta – Boban</v>
      </c>
      <c r="N44" s="127"/>
      <c r="O44" s="128"/>
      <c r="P44" s="129"/>
    </row>
    <row r="45" spans="2:16" x14ac:dyDescent="0.25">
      <c r="B45" s="127">
        <v>1226</v>
      </c>
      <c r="C45" s="128" t="s">
        <v>364</v>
      </c>
      <c r="D45" s="128" t="s">
        <v>362</v>
      </c>
      <c r="E45" s="128" t="s">
        <v>29</v>
      </c>
      <c r="F45" s="129" t="s">
        <v>228</v>
      </c>
      <c r="H45" s="54" t="str">
        <f t="shared" si="0"/>
        <v>Rea – Boban – OK Ivan Merz – Ž20</v>
      </c>
      <c r="J45" s="54" t="str">
        <f t="shared" si="1"/>
        <v>Rea – Boban – OK Ivan Merz</v>
      </c>
      <c r="L45" s="54" t="str">
        <f t="shared" si="2"/>
        <v>Rea – Boban</v>
      </c>
      <c r="N45" s="127"/>
      <c r="O45" s="128"/>
      <c r="P45" s="129"/>
    </row>
    <row r="46" spans="2:16" x14ac:dyDescent="0.25">
      <c r="B46" s="127">
        <v>1760</v>
      </c>
      <c r="C46" s="128" t="s">
        <v>281</v>
      </c>
      <c r="D46" s="128" t="s">
        <v>365</v>
      </c>
      <c r="E46" s="128" t="s">
        <v>29</v>
      </c>
      <c r="F46" s="129"/>
      <c r="H46" s="54" t="str">
        <f t="shared" si="0"/>
        <v>Irena – Detić – OK Ivan Merz</v>
      </c>
      <c r="J46" s="54" t="str">
        <f t="shared" si="1"/>
        <v>Irena – Detić – OK Ivan Merz</v>
      </c>
      <c r="L46" s="54" t="str">
        <f t="shared" si="2"/>
        <v>Irena – Detić</v>
      </c>
      <c r="N46" s="127"/>
      <c r="O46" s="128"/>
      <c r="P46" s="129"/>
    </row>
    <row r="47" spans="2:16" x14ac:dyDescent="0.25">
      <c r="B47" s="127">
        <v>1435</v>
      </c>
      <c r="C47" s="128" t="s">
        <v>241</v>
      </c>
      <c r="D47" s="128" t="s">
        <v>28</v>
      </c>
      <c r="E47" s="128" t="s">
        <v>29</v>
      </c>
      <c r="F47" s="129" t="s">
        <v>219</v>
      </c>
      <c r="H47" s="54" t="str">
        <f t="shared" si="0"/>
        <v>Jelena – Gojmerac – OK Ivan Merz – Ž16</v>
      </c>
      <c r="J47" s="54" t="str">
        <f t="shared" si="1"/>
        <v>Jelena – Gojmerac – OK Ivan Merz</v>
      </c>
      <c r="L47" s="54" t="str">
        <f t="shared" si="2"/>
        <v>Jelena – Gojmerac</v>
      </c>
      <c r="N47" s="127"/>
      <c r="O47" s="128"/>
      <c r="P47" s="129"/>
    </row>
    <row r="48" spans="2:16" x14ac:dyDescent="0.25">
      <c r="B48" s="127">
        <v>1236</v>
      </c>
      <c r="C48" s="128" t="s">
        <v>197</v>
      </c>
      <c r="D48" s="128" t="s">
        <v>28</v>
      </c>
      <c r="E48" s="128" t="s">
        <v>29</v>
      </c>
      <c r="F48" s="129" t="s">
        <v>228</v>
      </c>
      <c r="H48" s="54" t="str">
        <f t="shared" si="0"/>
        <v>Lucija – Gojmerac – OK Ivan Merz – Ž20</v>
      </c>
      <c r="J48" s="54" t="str">
        <f t="shared" si="1"/>
        <v>Lucija – Gojmerac – OK Ivan Merz</v>
      </c>
      <c r="L48" s="54" t="str">
        <f t="shared" si="2"/>
        <v>Lucija – Gojmerac</v>
      </c>
      <c r="N48" s="127"/>
      <c r="O48" s="128"/>
      <c r="P48" s="129"/>
    </row>
    <row r="49" spans="2:16" x14ac:dyDescent="0.25">
      <c r="B49" s="127">
        <v>1285</v>
      </c>
      <c r="C49" s="128" t="s">
        <v>23</v>
      </c>
      <c r="D49" s="128" t="s">
        <v>28</v>
      </c>
      <c r="E49" s="128" t="s">
        <v>29</v>
      </c>
      <c r="F49" s="129" t="s">
        <v>27</v>
      </c>
      <c r="H49" s="54" t="str">
        <f t="shared" si="0"/>
        <v>Luka – Gojmerac – OK Ivan Merz – M14</v>
      </c>
      <c r="J49" s="54" t="str">
        <f t="shared" si="1"/>
        <v>Luka – Gojmerac – OK Ivan Merz</v>
      </c>
      <c r="L49" s="54" t="str">
        <f t="shared" si="2"/>
        <v>Luka – Gojmerac</v>
      </c>
      <c r="N49" s="127"/>
      <c r="O49" s="128"/>
      <c r="P49" s="129"/>
    </row>
    <row r="50" spans="2:16" x14ac:dyDescent="0.25">
      <c r="B50" s="127">
        <v>1215</v>
      </c>
      <c r="C50" s="128" t="s">
        <v>226</v>
      </c>
      <c r="D50" s="128" t="s">
        <v>28</v>
      </c>
      <c r="E50" s="128" t="s">
        <v>29</v>
      </c>
      <c r="F50" s="129" t="s">
        <v>228</v>
      </c>
      <c r="H50" s="54" t="str">
        <f t="shared" si="0"/>
        <v>Marta – Gojmerac – OK Ivan Merz – Ž20</v>
      </c>
      <c r="J50" s="54" t="str">
        <f t="shared" si="1"/>
        <v>Marta – Gojmerac – OK Ivan Merz</v>
      </c>
      <c r="L50" s="54" t="str">
        <f t="shared" si="2"/>
        <v>Marta – Gojmerac</v>
      </c>
      <c r="N50" s="127"/>
      <c r="O50" s="128"/>
      <c r="P50" s="129"/>
    </row>
    <row r="51" spans="2:16" x14ac:dyDescent="0.25">
      <c r="B51" s="127">
        <v>1045</v>
      </c>
      <c r="C51" s="128" t="s">
        <v>249</v>
      </c>
      <c r="D51" s="128" t="s">
        <v>28</v>
      </c>
      <c r="E51" s="128" t="s">
        <v>29</v>
      </c>
      <c r="F51" s="129" t="s">
        <v>303</v>
      </c>
      <c r="H51" s="54" t="str">
        <f t="shared" si="0"/>
        <v>Mirjana – Gojmerac – OK Ivan Merz – Ž45</v>
      </c>
      <c r="J51" s="54" t="str">
        <f t="shared" si="1"/>
        <v>Mirjana – Gojmerac – OK Ivan Merz</v>
      </c>
      <c r="L51" s="54" t="str">
        <f t="shared" si="2"/>
        <v>Mirjana – Gojmerac</v>
      </c>
      <c r="N51" s="127"/>
      <c r="O51" s="128"/>
      <c r="P51" s="129"/>
    </row>
    <row r="52" spans="2:16" x14ac:dyDescent="0.25">
      <c r="B52" s="127">
        <v>1303</v>
      </c>
      <c r="C52" s="128" t="s">
        <v>114</v>
      </c>
      <c r="D52" s="128" t="s">
        <v>28</v>
      </c>
      <c r="E52" s="128" t="s">
        <v>29</v>
      </c>
      <c r="F52" s="129" t="s">
        <v>91</v>
      </c>
      <c r="H52" s="54" t="str">
        <f t="shared" si="0"/>
        <v>Petar – Gojmerac – OK Ivan Merz – M21B</v>
      </c>
      <c r="J52" s="54" t="str">
        <f t="shared" si="1"/>
        <v>Petar – Gojmerac – OK Ivan Merz</v>
      </c>
      <c r="L52" s="54" t="str">
        <f t="shared" si="2"/>
        <v>Petar – Gojmerac</v>
      </c>
      <c r="N52" s="127"/>
      <c r="O52" s="128"/>
      <c r="P52" s="129"/>
    </row>
    <row r="53" spans="2:16" x14ac:dyDescent="0.25">
      <c r="B53" s="127">
        <v>1325</v>
      </c>
      <c r="C53" s="128" t="s">
        <v>76</v>
      </c>
      <c r="D53" s="128" t="s">
        <v>28</v>
      </c>
      <c r="E53" s="128" t="s">
        <v>29</v>
      </c>
      <c r="F53" s="129" t="s">
        <v>141</v>
      </c>
      <c r="H53" s="54" t="str">
        <f t="shared" si="0"/>
        <v>Tomislav – Gojmerac – OK Ivan Merz – M45</v>
      </c>
      <c r="J53" s="54" t="str">
        <f t="shared" si="1"/>
        <v>Tomislav – Gojmerac – OK Ivan Merz</v>
      </c>
      <c r="L53" s="54" t="str">
        <f t="shared" si="2"/>
        <v>Tomislav – Gojmerac</v>
      </c>
      <c r="N53" s="127"/>
      <c r="O53" s="128"/>
      <c r="P53" s="129"/>
    </row>
    <row r="54" spans="2:16" x14ac:dyDescent="0.25">
      <c r="B54" s="127">
        <v>1772</v>
      </c>
      <c r="C54" s="128" t="s">
        <v>366</v>
      </c>
      <c r="D54" s="128" t="s">
        <v>367</v>
      </c>
      <c r="E54" s="128" t="s">
        <v>29</v>
      </c>
      <c r="F54" s="129"/>
      <c r="H54" s="54" t="str">
        <f t="shared" si="0"/>
        <v>Leon – Hlad – OK Ivan Merz</v>
      </c>
      <c r="J54" s="54" t="str">
        <f t="shared" si="1"/>
        <v>Leon – Hlad – OK Ivan Merz</v>
      </c>
      <c r="L54" s="54" t="str">
        <f t="shared" si="2"/>
        <v>Leon – Hlad</v>
      </c>
      <c r="N54" s="127"/>
      <c r="O54" s="128"/>
      <c r="P54" s="129"/>
    </row>
    <row r="55" spans="2:16" x14ac:dyDescent="0.25">
      <c r="B55" s="127">
        <v>1773</v>
      </c>
      <c r="C55" s="128" t="s">
        <v>60</v>
      </c>
      <c r="D55" s="128" t="s">
        <v>367</v>
      </c>
      <c r="E55" s="128" t="s">
        <v>29</v>
      </c>
      <c r="F55" s="129"/>
      <c r="H55" s="54" t="str">
        <f t="shared" si="0"/>
        <v>Matija – Hlad – OK Ivan Merz</v>
      </c>
      <c r="J55" s="54" t="str">
        <f t="shared" si="1"/>
        <v>Matija – Hlad – OK Ivan Merz</v>
      </c>
      <c r="L55" s="54" t="str">
        <f t="shared" si="2"/>
        <v>Matija – Hlad</v>
      </c>
      <c r="N55" s="127"/>
      <c r="O55" s="128"/>
      <c r="P55" s="129"/>
    </row>
    <row r="56" spans="2:16" x14ac:dyDescent="0.25">
      <c r="B56" s="127">
        <v>1771</v>
      </c>
      <c r="C56" s="128" t="s">
        <v>76</v>
      </c>
      <c r="D56" s="128" t="s">
        <v>367</v>
      </c>
      <c r="E56" s="128" t="s">
        <v>29</v>
      </c>
      <c r="F56" s="129"/>
      <c r="H56" s="54" t="str">
        <f t="shared" si="0"/>
        <v>Tomislav – Hlad – OK Ivan Merz</v>
      </c>
      <c r="J56" s="54" t="str">
        <f t="shared" si="1"/>
        <v>Tomislav – Hlad – OK Ivan Merz</v>
      </c>
      <c r="L56" s="54" t="str">
        <f t="shared" si="2"/>
        <v>Tomislav – Hlad</v>
      </c>
      <c r="N56" s="127"/>
      <c r="O56" s="128"/>
      <c r="P56" s="129"/>
    </row>
    <row r="57" spans="2:16" x14ac:dyDescent="0.25">
      <c r="B57" s="127">
        <v>1764</v>
      </c>
      <c r="C57" s="128" t="s">
        <v>368</v>
      </c>
      <c r="D57" s="128" t="s">
        <v>369</v>
      </c>
      <c r="E57" s="128" t="s">
        <v>29</v>
      </c>
      <c r="F57" s="129"/>
      <c r="H57" s="54" t="str">
        <f t="shared" si="0"/>
        <v>Šimun – Ilčić – OK Ivan Merz</v>
      </c>
      <c r="J57" s="54" t="str">
        <f t="shared" si="1"/>
        <v>Šimun – Ilčić – OK Ivan Merz</v>
      </c>
      <c r="L57" s="54" t="str">
        <f t="shared" si="2"/>
        <v>Šimun – Ilčić</v>
      </c>
      <c r="N57" s="127"/>
      <c r="O57" s="128"/>
      <c r="P57" s="129"/>
    </row>
    <row r="58" spans="2:16" x14ac:dyDescent="0.25">
      <c r="B58" s="127">
        <v>1761</v>
      </c>
      <c r="C58" s="128" t="s">
        <v>16</v>
      </c>
      <c r="D58" s="128" t="s">
        <v>370</v>
      </c>
      <c r="E58" s="128" t="s">
        <v>29</v>
      </c>
      <c r="F58" s="129"/>
      <c r="H58" s="54" t="str">
        <f t="shared" si="0"/>
        <v>Filip – Jurak – OK Ivan Merz</v>
      </c>
      <c r="J58" s="54" t="str">
        <f t="shared" si="1"/>
        <v>Filip – Jurak – OK Ivan Merz</v>
      </c>
      <c r="L58" s="54" t="str">
        <f t="shared" si="2"/>
        <v>Filip – Jurak</v>
      </c>
      <c r="N58" s="127"/>
      <c r="O58" s="128"/>
      <c r="P58" s="129"/>
    </row>
    <row r="59" spans="2:16" x14ac:dyDescent="0.25">
      <c r="B59" s="127">
        <v>1392</v>
      </c>
      <c r="C59" s="128" t="s">
        <v>195</v>
      </c>
      <c r="D59" s="128" t="s">
        <v>229</v>
      </c>
      <c r="E59" s="128" t="s">
        <v>29</v>
      </c>
      <c r="F59" s="129" t="s">
        <v>228</v>
      </c>
      <c r="H59" s="54" t="str">
        <f t="shared" si="0"/>
        <v>Dora – Kermek – OK Ivan Merz – Ž20</v>
      </c>
      <c r="J59" s="54" t="str">
        <f t="shared" si="1"/>
        <v>Dora – Kermek – OK Ivan Merz</v>
      </c>
      <c r="L59" s="54" t="str">
        <f t="shared" si="2"/>
        <v>Dora – Kermek</v>
      </c>
      <c r="N59" s="127"/>
      <c r="O59" s="128"/>
      <c r="P59" s="129"/>
    </row>
    <row r="60" spans="2:16" x14ac:dyDescent="0.25">
      <c r="B60" s="127">
        <v>1587</v>
      </c>
      <c r="C60" s="128" t="s">
        <v>371</v>
      </c>
      <c r="D60" s="128" t="s">
        <v>372</v>
      </c>
      <c r="E60" s="128" t="s">
        <v>29</v>
      </c>
      <c r="F60" s="129"/>
      <c r="H60" s="54" t="str">
        <f t="shared" si="0"/>
        <v>Marina – Kopjar – OK Ivan Merz</v>
      </c>
      <c r="J60" s="54" t="str">
        <f t="shared" si="1"/>
        <v>Marina – Kopjar – OK Ivan Merz</v>
      </c>
      <c r="L60" s="54" t="str">
        <f t="shared" si="2"/>
        <v>Marina – Kopjar</v>
      </c>
      <c r="N60" s="127"/>
      <c r="O60" s="128"/>
      <c r="P60" s="129"/>
    </row>
    <row r="61" spans="2:16" x14ac:dyDescent="0.25">
      <c r="B61" s="127">
        <v>1767</v>
      </c>
      <c r="C61" s="128" t="s">
        <v>373</v>
      </c>
      <c r="D61" s="128" t="s">
        <v>374</v>
      </c>
      <c r="E61" s="128" t="s">
        <v>29</v>
      </c>
      <c r="F61" s="129"/>
      <c r="H61" s="54" t="str">
        <f t="shared" si="0"/>
        <v>Ema – Kovačić – OK Ivan Merz</v>
      </c>
      <c r="J61" s="54" t="str">
        <f t="shared" si="1"/>
        <v>Ema – Kovačić – OK Ivan Merz</v>
      </c>
      <c r="L61" s="54" t="str">
        <f t="shared" si="2"/>
        <v>Ema – Kovačić</v>
      </c>
      <c r="N61" s="127"/>
      <c r="O61" s="128"/>
      <c r="P61" s="129"/>
    </row>
    <row r="62" spans="2:16" x14ac:dyDescent="0.25">
      <c r="B62" s="127">
        <v>1768</v>
      </c>
      <c r="C62" s="128" t="s">
        <v>375</v>
      </c>
      <c r="D62" s="128" t="s">
        <v>374</v>
      </c>
      <c r="E62" s="128" t="s">
        <v>29</v>
      </c>
      <c r="F62" s="129"/>
      <c r="H62" s="54" t="str">
        <f t="shared" si="0"/>
        <v>Mia – Kovačić – OK Ivan Merz</v>
      </c>
      <c r="J62" s="54" t="str">
        <f t="shared" si="1"/>
        <v>Mia – Kovačić – OK Ivan Merz</v>
      </c>
      <c r="L62" s="54" t="str">
        <f t="shared" si="2"/>
        <v>Mia – Kovačić</v>
      </c>
      <c r="N62" s="127"/>
      <c r="O62" s="128"/>
      <c r="P62" s="129"/>
    </row>
    <row r="63" spans="2:16" x14ac:dyDescent="0.25">
      <c r="B63" s="127">
        <v>1769</v>
      </c>
      <c r="C63" s="128" t="s">
        <v>376</v>
      </c>
      <c r="D63" s="128" t="s">
        <v>377</v>
      </c>
      <c r="E63" s="128" t="s">
        <v>29</v>
      </c>
      <c r="F63" s="129"/>
      <c r="H63" s="54" t="str">
        <f t="shared" si="0"/>
        <v>David – Lazar – OK Ivan Merz</v>
      </c>
      <c r="J63" s="54" t="str">
        <f t="shared" si="1"/>
        <v>David – Lazar – OK Ivan Merz</v>
      </c>
      <c r="L63" s="54" t="str">
        <f t="shared" si="2"/>
        <v>David – Lazar</v>
      </c>
      <c r="N63" s="127"/>
      <c r="O63" s="128"/>
      <c r="P63" s="129"/>
    </row>
    <row r="64" spans="2:16" x14ac:dyDescent="0.25">
      <c r="B64" s="127">
        <v>1770</v>
      </c>
      <c r="C64" s="128" t="s">
        <v>378</v>
      </c>
      <c r="D64" s="128" t="s">
        <v>379</v>
      </c>
      <c r="E64" s="128" t="s">
        <v>29</v>
      </c>
      <c r="F64" s="129"/>
      <c r="H64" s="54" t="str">
        <f t="shared" si="0"/>
        <v>Bruno – Marić – OK Ivan Merz</v>
      </c>
      <c r="J64" s="54" t="str">
        <f t="shared" si="1"/>
        <v>Bruno – Marić – OK Ivan Merz</v>
      </c>
      <c r="L64" s="54" t="str">
        <f t="shared" si="2"/>
        <v>Bruno – Marić</v>
      </c>
      <c r="N64" s="127"/>
      <c r="O64" s="128"/>
      <c r="P64" s="129"/>
    </row>
    <row r="65" spans="2:16" x14ac:dyDescent="0.25">
      <c r="B65" s="127">
        <v>1774</v>
      </c>
      <c r="C65" s="128" t="s">
        <v>380</v>
      </c>
      <c r="D65" s="128" t="s">
        <v>381</v>
      </c>
      <c r="E65" s="128" t="s">
        <v>29</v>
      </c>
      <c r="F65" s="129"/>
      <c r="H65" s="54" t="str">
        <f t="shared" si="0"/>
        <v>Igor – Milinković – OK Ivan Merz</v>
      </c>
      <c r="J65" s="54" t="str">
        <f t="shared" si="1"/>
        <v>Igor – Milinković – OK Ivan Merz</v>
      </c>
      <c r="L65" s="54" t="str">
        <f t="shared" si="2"/>
        <v>Igor – Milinković</v>
      </c>
      <c r="N65" s="127"/>
      <c r="O65" s="128"/>
      <c r="P65" s="129"/>
    </row>
    <row r="66" spans="2:16" x14ac:dyDescent="0.25">
      <c r="B66" s="127">
        <v>1396</v>
      </c>
      <c r="C66" s="128" t="s">
        <v>133</v>
      </c>
      <c r="D66" s="128" t="s">
        <v>382</v>
      </c>
      <c r="E66" s="128" t="s">
        <v>29</v>
      </c>
      <c r="F66" s="129"/>
      <c r="H66" s="54" t="str">
        <f t="shared" si="0"/>
        <v>Marko – Omazić – OK Ivan Merz</v>
      </c>
      <c r="J66" s="54" t="str">
        <f t="shared" si="1"/>
        <v>Marko – Omazić – OK Ivan Merz</v>
      </c>
      <c r="L66" s="54" t="str">
        <f t="shared" si="2"/>
        <v>Marko – Omazić</v>
      </c>
      <c r="N66" s="127"/>
      <c r="O66" s="128"/>
      <c r="P66" s="129"/>
    </row>
    <row r="67" spans="2:16" x14ac:dyDescent="0.25">
      <c r="B67" s="127">
        <v>1763</v>
      </c>
      <c r="C67" s="128" t="s">
        <v>226</v>
      </c>
      <c r="D67" s="128" t="s">
        <v>383</v>
      </c>
      <c r="E67" s="128" t="s">
        <v>29</v>
      </c>
      <c r="F67" s="129"/>
      <c r="H67" s="54" t="str">
        <f t="shared" si="0"/>
        <v>Marta – Petak – OK Ivan Merz</v>
      </c>
      <c r="J67" s="54" t="str">
        <f t="shared" si="1"/>
        <v>Marta – Petak – OK Ivan Merz</v>
      </c>
      <c r="L67" s="54" t="str">
        <f t="shared" si="2"/>
        <v>Marta – Petak</v>
      </c>
      <c r="N67" s="127"/>
      <c r="O67" s="128"/>
      <c r="P67" s="129"/>
    </row>
    <row r="68" spans="2:16" x14ac:dyDescent="0.25">
      <c r="B68" s="127">
        <v>1664</v>
      </c>
      <c r="C68" s="128" t="s">
        <v>69</v>
      </c>
      <c r="D68" s="128" t="s">
        <v>384</v>
      </c>
      <c r="E68" s="128" t="s">
        <v>29</v>
      </c>
      <c r="F68" s="129"/>
      <c r="H68" s="54" t="str">
        <f t="shared" si="0"/>
        <v>Damir – Popović – OK Ivan Merz</v>
      </c>
      <c r="J68" s="54" t="str">
        <f t="shared" si="1"/>
        <v>Damir – Popović – OK Ivan Merz</v>
      </c>
      <c r="L68" s="54" t="str">
        <f t="shared" si="2"/>
        <v>Damir – Popović</v>
      </c>
      <c r="N68" s="127"/>
      <c r="O68" s="128"/>
      <c r="P68" s="129"/>
    </row>
    <row r="69" spans="2:16" x14ac:dyDescent="0.25">
      <c r="B69" s="127">
        <v>1641</v>
      </c>
      <c r="C69" s="128" t="s">
        <v>178</v>
      </c>
      <c r="D69" s="128" t="s">
        <v>385</v>
      </c>
      <c r="E69" s="128" t="s">
        <v>29</v>
      </c>
      <c r="F69" s="129"/>
      <c r="H69" s="54" t="str">
        <f t="shared" si="0"/>
        <v>Miroslav – Priher – OK Ivan Merz</v>
      </c>
      <c r="J69" s="54" t="str">
        <f t="shared" si="1"/>
        <v>Miroslav – Priher – OK Ivan Merz</v>
      </c>
      <c r="L69" s="54" t="str">
        <f t="shared" si="2"/>
        <v>Miroslav – Priher</v>
      </c>
      <c r="N69" s="127"/>
      <c r="O69" s="128"/>
      <c r="P69" s="129"/>
    </row>
    <row r="70" spans="2:16" x14ac:dyDescent="0.25">
      <c r="B70" s="127">
        <v>1766</v>
      </c>
      <c r="C70" s="128" t="s">
        <v>386</v>
      </c>
      <c r="D70" s="128" t="s">
        <v>387</v>
      </c>
      <c r="E70" s="128" t="s">
        <v>29</v>
      </c>
      <c r="F70" s="129"/>
      <c r="H70" s="54" t="str">
        <f t="shared" si="0"/>
        <v>Mislav – Radovanović – OK Ivan Merz</v>
      </c>
      <c r="J70" s="54" t="str">
        <f t="shared" si="1"/>
        <v>Mislav – Radovanović – OK Ivan Merz</v>
      </c>
      <c r="L70" s="54" t="str">
        <f t="shared" si="2"/>
        <v>Mislav – Radovanović</v>
      </c>
      <c r="N70" s="127"/>
      <c r="O70" s="128"/>
      <c r="P70" s="129"/>
    </row>
    <row r="71" spans="2:16" x14ac:dyDescent="0.25">
      <c r="B71" s="127">
        <v>1765</v>
      </c>
      <c r="C71" s="128" t="s">
        <v>388</v>
      </c>
      <c r="D71" s="128" t="s">
        <v>387</v>
      </c>
      <c r="E71" s="128" t="s">
        <v>29</v>
      </c>
      <c r="F71" s="129"/>
      <c r="H71" s="54" t="str">
        <f t="shared" si="0"/>
        <v>Vanja – Radovanović – OK Ivan Merz</v>
      </c>
      <c r="J71" s="54" t="str">
        <f t="shared" si="1"/>
        <v>Vanja – Radovanović – OK Ivan Merz</v>
      </c>
      <c r="L71" s="54" t="str">
        <f t="shared" si="2"/>
        <v>Vanja – Radovanović</v>
      </c>
      <c r="N71" s="127"/>
      <c r="O71" s="128"/>
      <c r="P71" s="129"/>
    </row>
    <row r="72" spans="2:16" x14ac:dyDescent="0.25">
      <c r="B72" s="127">
        <v>1775</v>
      </c>
      <c r="C72" s="128" t="s">
        <v>389</v>
      </c>
      <c r="D72" s="128" t="s">
        <v>387</v>
      </c>
      <c r="E72" s="128" t="s">
        <v>29</v>
      </c>
      <c r="F72" s="129"/>
      <c r="H72" s="54" t="str">
        <f t="shared" si="0"/>
        <v>Žarko – Radovanović – OK Ivan Merz</v>
      </c>
      <c r="J72" s="54" t="str">
        <f t="shared" si="1"/>
        <v>Žarko – Radovanović – OK Ivan Merz</v>
      </c>
      <c r="L72" s="54" t="str">
        <f t="shared" si="2"/>
        <v>Žarko – Radovanović</v>
      </c>
      <c r="N72" s="127"/>
      <c r="O72" s="128"/>
      <c r="P72" s="129"/>
    </row>
    <row r="73" spans="2:16" x14ac:dyDescent="0.25">
      <c r="B73" s="127">
        <v>1663</v>
      </c>
      <c r="C73" s="128" t="s">
        <v>291</v>
      </c>
      <c r="D73" s="128" t="s">
        <v>186</v>
      </c>
      <c r="E73" s="128" t="s">
        <v>29</v>
      </c>
      <c r="F73" s="129"/>
      <c r="H73" s="54" t="str">
        <f t="shared" si="0"/>
        <v>Maja – Srebačić – OK Ivan Merz</v>
      </c>
      <c r="J73" s="54" t="str">
        <f t="shared" si="1"/>
        <v>Maja – Srebačić – OK Ivan Merz</v>
      </c>
      <c r="L73" s="54" t="str">
        <f t="shared" si="2"/>
        <v>Maja – Srebačić</v>
      </c>
      <c r="N73" s="127"/>
      <c r="O73" s="128"/>
      <c r="P73" s="129"/>
    </row>
    <row r="74" spans="2:16" x14ac:dyDescent="0.25">
      <c r="B74" s="127">
        <v>1563</v>
      </c>
      <c r="C74" s="128" t="s">
        <v>102</v>
      </c>
      <c r="D74" s="128" t="s">
        <v>66</v>
      </c>
      <c r="E74" s="128" t="s">
        <v>29</v>
      </c>
      <c r="F74" s="129" t="s">
        <v>167</v>
      </c>
      <c r="H74" s="54" t="str">
        <f t="shared" si="0"/>
        <v>Dario – Štambuk – OK Ivan Merz – M55</v>
      </c>
      <c r="J74" s="54" t="str">
        <f t="shared" si="1"/>
        <v>Dario – Štambuk – OK Ivan Merz</v>
      </c>
      <c r="L74" s="54" t="str">
        <f t="shared" si="2"/>
        <v>Dario – Štambuk</v>
      </c>
      <c r="N74" s="127"/>
      <c r="O74" s="128"/>
      <c r="P74" s="129"/>
    </row>
    <row r="75" spans="2:16" x14ac:dyDescent="0.25">
      <c r="B75" s="127">
        <v>1493</v>
      </c>
      <c r="C75" s="128" t="s">
        <v>217</v>
      </c>
      <c r="D75" s="128" t="s">
        <v>66</v>
      </c>
      <c r="E75" s="128" t="s">
        <v>29</v>
      </c>
      <c r="F75" s="129" t="s">
        <v>219</v>
      </c>
      <c r="H75" s="54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54" t="str">
        <f t="shared" ref="J75:J138" si="4">IF(C75="","",C75) &amp; IF(D75="",""," – " &amp; D75) &amp; IF(E75="",""," – " &amp; E75)</f>
        <v>Lucija Marijela – Štambuk – OK Ivan Merz</v>
      </c>
      <c r="L75" s="54" t="str">
        <f t="shared" ref="L75:L138" si="5">IF(C75="","",C75) &amp; IF(D75="",""," – " &amp; D75)</f>
        <v>Lucija Marijela – Štambuk</v>
      </c>
      <c r="N75" s="127"/>
      <c r="O75" s="128"/>
      <c r="P75" s="129"/>
    </row>
    <row r="76" spans="2:16" x14ac:dyDescent="0.25">
      <c r="B76" s="127">
        <v>1117</v>
      </c>
      <c r="C76" s="128" t="s">
        <v>306</v>
      </c>
      <c r="D76" s="128" t="s">
        <v>66</v>
      </c>
      <c r="E76" s="128" t="s">
        <v>29</v>
      </c>
      <c r="F76" s="129" t="s">
        <v>247</v>
      </c>
      <c r="H76" s="54" t="str">
        <f t="shared" si="3"/>
        <v>Marija – Štambuk – OK Ivan Merz – Ž21B</v>
      </c>
      <c r="J76" s="54" t="str">
        <f t="shared" si="4"/>
        <v>Marija – Štambuk – OK Ivan Merz</v>
      </c>
      <c r="L76" s="54" t="str">
        <f t="shared" si="5"/>
        <v>Marija – Štambuk</v>
      </c>
      <c r="N76" s="127"/>
      <c r="O76" s="128"/>
      <c r="P76" s="129"/>
    </row>
    <row r="77" spans="2:16" x14ac:dyDescent="0.25">
      <c r="B77" s="127">
        <v>1580</v>
      </c>
      <c r="C77" s="128" t="s">
        <v>345</v>
      </c>
      <c r="D77" s="128" t="s">
        <v>66</v>
      </c>
      <c r="E77" s="128" t="s">
        <v>29</v>
      </c>
      <c r="F77" s="129" t="s">
        <v>61</v>
      </c>
      <c r="H77" s="54" t="str">
        <f t="shared" si="3"/>
        <v>Matej – Štambuk – OK Ivan Merz – M21A</v>
      </c>
      <c r="J77" s="54" t="str">
        <f t="shared" si="4"/>
        <v>Matej – Štambuk – OK Ivan Merz</v>
      </c>
      <c r="L77" s="54" t="str">
        <f t="shared" si="5"/>
        <v>Matej – Štambuk</v>
      </c>
      <c r="N77" s="127"/>
      <c r="O77" s="128"/>
      <c r="P77" s="129"/>
    </row>
    <row r="78" spans="2:16" x14ac:dyDescent="0.25">
      <c r="B78" s="127">
        <v>1424</v>
      </c>
      <c r="C78" s="128" t="s">
        <v>220</v>
      </c>
      <c r="D78" s="128" t="s">
        <v>66</v>
      </c>
      <c r="E78" s="128" t="s">
        <v>29</v>
      </c>
      <c r="F78" s="129" t="s">
        <v>228</v>
      </c>
      <c r="H78" s="54" t="str">
        <f t="shared" si="3"/>
        <v>Zdenka Petra – Štambuk – OK Ivan Merz – Ž20</v>
      </c>
      <c r="J78" s="54" t="str">
        <f t="shared" si="4"/>
        <v>Zdenka Petra – Štambuk – OK Ivan Merz</v>
      </c>
      <c r="L78" s="54" t="str">
        <f t="shared" si="5"/>
        <v>Zdenka Petra – Štambuk</v>
      </c>
      <c r="N78" s="127"/>
      <c r="O78" s="128"/>
      <c r="P78" s="129"/>
    </row>
    <row r="79" spans="2:16" x14ac:dyDescent="0.25">
      <c r="B79" s="127">
        <v>1043</v>
      </c>
      <c r="C79" s="128" t="s">
        <v>188</v>
      </c>
      <c r="D79" s="128" t="s">
        <v>390</v>
      </c>
      <c r="E79" s="128" t="s">
        <v>29</v>
      </c>
      <c r="F79" s="129" t="s">
        <v>303</v>
      </c>
      <c r="H79" s="54" t="str">
        <f t="shared" si="3"/>
        <v>Senija – Zadravec-Kermek – OK Ivan Merz – Ž45</v>
      </c>
      <c r="J79" s="54" t="str">
        <f t="shared" si="4"/>
        <v>Senija – Zadravec-Kermek – OK Ivan Merz</v>
      </c>
      <c r="L79" s="54" t="str">
        <f t="shared" si="5"/>
        <v>Senija – Zadravec-Kermek</v>
      </c>
      <c r="N79" s="127"/>
      <c r="O79" s="128"/>
      <c r="P79" s="129"/>
    </row>
    <row r="80" spans="2:16" x14ac:dyDescent="0.25">
      <c r="B80" s="127">
        <v>1217</v>
      </c>
      <c r="C80" s="128" t="s">
        <v>302</v>
      </c>
      <c r="D80" s="128" t="s">
        <v>301</v>
      </c>
      <c r="E80" s="128" t="s">
        <v>10</v>
      </c>
      <c r="F80" s="129" t="s">
        <v>303</v>
      </c>
      <c r="H80" s="54" t="str">
        <f t="shared" si="3"/>
        <v>Gabrijela – Baburek – OK Japetić – Ž45</v>
      </c>
      <c r="J80" s="54" t="str">
        <f t="shared" si="4"/>
        <v>Gabrijela – Baburek – OK Japetić</v>
      </c>
      <c r="L80" s="54" t="str">
        <f t="shared" si="5"/>
        <v>Gabrijela – Baburek</v>
      </c>
      <c r="N80" s="127"/>
      <c r="O80" s="128"/>
      <c r="P80" s="129"/>
    </row>
    <row r="81" spans="2:16" x14ac:dyDescent="0.25">
      <c r="B81" s="127">
        <v>1850</v>
      </c>
      <c r="C81" s="128" t="s">
        <v>235</v>
      </c>
      <c r="D81" s="128" t="s">
        <v>391</v>
      </c>
      <c r="E81" s="128" t="s">
        <v>10</v>
      </c>
      <c r="F81" s="129" t="s">
        <v>196</v>
      </c>
      <c r="H81" s="54" t="str">
        <f t="shared" si="3"/>
        <v>Tena – Bartaković – OK Japetić – Ž12</v>
      </c>
      <c r="J81" s="54" t="str">
        <f t="shared" si="4"/>
        <v>Tena – Bartaković – OK Japetić</v>
      </c>
      <c r="L81" s="54" t="str">
        <f t="shared" si="5"/>
        <v>Tena – Bartaković</v>
      </c>
      <c r="N81" s="127"/>
      <c r="O81" s="128"/>
      <c r="P81" s="129"/>
    </row>
    <row r="82" spans="2:16" x14ac:dyDescent="0.25">
      <c r="B82" s="127">
        <v>1856</v>
      </c>
      <c r="C82" s="128" t="s">
        <v>9</v>
      </c>
      <c r="D82" s="128" t="s">
        <v>392</v>
      </c>
      <c r="E82" s="128" t="s">
        <v>10</v>
      </c>
      <c r="F82" s="129" t="s">
        <v>4</v>
      </c>
      <c r="H82" s="54" t="str">
        <f t="shared" si="3"/>
        <v>Lovro – Berečki – OK Japetić – M12</v>
      </c>
      <c r="J82" s="54" t="str">
        <f t="shared" si="4"/>
        <v>Lovro – Berečki – OK Japetić</v>
      </c>
      <c r="L82" s="54" t="str">
        <f t="shared" si="5"/>
        <v>Lovro – Berečki</v>
      </c>
      <c r="N82" s="127"/>
      <c r="O82" s="128"/>
      <c r="P82" s="129"/>
    </row>
    <row r="83" spans="2:16" x14ac:dyDescent="0.25">
      <c r="B83" s="127">
        <v>1841</v>
      </c>
      <c r="C83" s="128" t="s">
        <v>393</v>
      </c>
      <c r="D83" s="128" t="s">
        <v>394</v>
      </c>
      <c r="E83" s="128" t="s">
        <v>10</v>
      </c>
      <c r="F83" s="129" t="s">
        <v>196</v>
      </c>
      <c r="H83" s="54" t="str">
        <f t="shared" si="3"/>
        <v>Lea – Bošnjak – OK Japetić – Ž12</v>
      </c>
      <c r="J83" s="54" t="str">
        <f t="shared" si="4"/>
        <v>Lea – Bošnjak – OK Japetić</v>
      </c>
      <c r="L83" s="54" t="str">
        <f t="shared" si="5"/>
        <v>Lea – Bošnjak</v>
      </c>
      <c r="N83" s="127"/>
      <c r="O83" s="128"/>
      <c r="P83" s="129"/>
    </row>
    <row r="84" spans="2:16" x14ac:dyDescent="0.25">
      <c r="B84" s="127">
        <v>1305</v>
      </c>
      <c r="C84" s="128" t="s">
        <v>192</v>
      </c>
      <c r="D84" s="128" t="s">
        <v>125</v>
      </c>
      <c r="E84" s="128" t="s">
        <v>10</v>
      </c>
      <c r="F84" s="129" t="s">
        <v>196</v>
      </c>
      <c r="H84" s="54" t="str">
        <f t="shared" si="3"/>
        <v>Ana – Budi – OK Japetić – Ž12</v>
      </c>
      <c r="J84" s="54" t="str">
        <f t="shared" si="4"/>
        <v>Ana – Budi – OK Japetić</v>
      </c>
      <c r="L84" s="54" t="str">
        <f t="shared" si="5"/>
        <v>Ana – Budi</v>
      </c>
      <c r="N84" s="127"/>
      <c r="O84" s="128"/>
      <c r="P84" s="129"/>
    </row>
    <row r="85" spans="2:16" x14ac:dyDescent="0.25">
      <c r="B85" s="127">
        <v>1385</v>
      </c>
      <c r="C85" s="128" t="s">
        <v>126</v>
      </c>
      <c r="D85" s="128" t="s">
        <v>125</v>
      </c>
      <c r="E85" s="128" t="s">
        <v>10</v>
      </c>
      <c r="F85" s="129" t="s">
        <v>115</v>
      </c>
      <c r="H85" s="54" t="str">
        <f t="shared" si="3"/>
        <v>Franjo – Budi – OK Japetić – M35</v>
      </c>
      <c r="J85" s="54" t="str">
        <f t="shared" si="4"/>
        <v>Franjo – Budi – OK Japetić</v>
      </c>
      <c r="L85" s="54" t="str">
        <f t="shared" si="5"/>
        <v>Franjo – Budi</v>
      </c>
      <c r="N85" s="127"/>
      <c r="O85" s="128"/>
      <c r="P85" s="129"/>
    </row>
    <row r="86" spans="2:16" x14ac:dyDescent="0.25">
      <c r="B86" s="127">
        <v>1481</v>
      </c>
      <c r="C86" s="128" t="s">
        <v>395</v>
      </c>
      <c r="D86" s="128" t="s">
        <v>396</v>
      </c>
      <c r="E86" s="128" t="s">
        <v>10</v>
      </c>
      <c r="F86" s="129"/>
      <c r="H86" s="54" t="str">
        <f t="shared" si="3"/>
        <v>Ivano – Črep – OK Japetić</v>
      </c>
      <c r="J86" s="54" t="str">
        <f t="shared" si="4"/>
        <v>Ivano – Črep – OK Japetić</v>
      </c>
      <c r="L86" s="54" t="str">
        <f t="shared" si="5"/>
        <v>Ivano – Črep</v>
      </c>
      <c r="N86" s="127"/>
      <c r="O86" s="128"/>
      <c r="P86" s="129"/>
    </row>
    <row r="87" spans="2:16" x14ac:dyDescent="0.25">
      <c r="B87" s="127">
        <v>1247</v>
      </c>
      <c r="C87" s="128" t="s">
        <v>16</v>
      </c>
      <c r="D87" s="128" t="s">
        <v>86</v>
      </c>
      <c r="E87" s="128" t="s">
        <v>10</v>
      </c>
      <c r="F87" s="129" t="s">
        <v>61</v>
      </c>
      <c r="H87" s="54" t="str">
        <f t="shared" si="3"/>
        <v>Filip – Cvetković – OK Japetić – M21A</v>
      </c>
      <c r="J87" s="54" t="str">
        <f t="shared" si="4"/>
        <v>Filip – Cvetković – OK Japetić</v>
      </c>
      <c r="L87" s="54" t="str">
        <f t="shared" si="5"/>
        <v>Filip – Cvetković</v>
      </c>
      <c r="N87" s="127"/>
      <c r="O87" s="128"/>
      <c r="P87" s="129"/>
    </row>
    <row r="88" spans="2:16" x14ac:dyDescent="0.25">
      <c r="B88" s="127">
        <v>1778</v>
      </c>
      <c r="C88" s="128" t="s">
        <v>140</v>
      </c>
      <c r="D88" s="128" t="s">
        <v>86</v>
      </c>
      <c r="E88" s="128" t="s">
        <v>10</v>
      </c>
      <c r="F88" s="129"/>
      <c r="H88" s="54" t="str">
        <f t="shared" si="3"/>
        <v>Robert – Cvetković – OK Japetić</v>
      </c>
      <c r="J88" s="54" t="str">
        <f t="shared" si="4"/>
        <v>Robert – Cvetković – OK Japetić</v>
      </c>
      <c r="L88" s="54" t="str">
        <f t="shared" si="5"/>
        <v>Robert – Cvetković</v>
      </c>
      <c r="N88" s="127"/>
      <c r="O88" s="128"/>
      <c r="P88" s="129"/>
    </row>
    <row r="89" spans="2:16" x14ac:dyDescent="0.25">
      <c r="B89" s="127">
        <v>1864</v>
      </c>
      <c r="C89" s="128" t="s">
        <v>397</v>
      </c>
      <c r="D89" s="128" t="s">
        <v>398</v>
      </c>
      <c r="E89" s="128" t="s">
        <v>10</v>
      </c>
      <c r="F89" s="129" t="s">
        <v>219</v>
      </c>
      <c r="H89" s="54" t="str">
        <f t="shared" si="3"/>
        <v>Jana – Cvjetko – OK Japetić – Ž16</v>
      </c>
      <c r="J89" s="54" t="str">
        <f t="shared" si="4"/>
        <v>Jana – Cvjetko – OK Japetić</v>
      </c>
      <c r="L89" s="54" t="str">
        <f t="shared" si="5"/>
        <v>Jana – Cvjetko</v>
      </c>
      <c r="N89" s="127"/>
      <c r="O89" s="128"/>
      <c r="P89" s="129"/>
    </row>
    <row r="90" spans="2:16" x14ac:dyDescent="0.25">
      <c r="B90" s="127">
        <v>1862</v>
      </c>
      <c r="C90" s="128" t="s">
        <v>399</v>
      </c>
      <c r="D90" s="128" t="s">
        <v>398</v>
      </c>
      <c r="E90" s="128" t="s">
        <v>10</v>
      </c>
      <c r="F90" s="129" t="s">
        <v>228</v>
      </c>
      <c r="H90" s="54" t="str">
        <f t="shared" si="3"/>
        <v>Lara – Cvjetko – OK Japetić – Ž20</v>
      </c>
      <c r="J90" s="54" t="str">
        <f t="shared" si="4"/>
        <v>Lara – Cvjetko – OK Japetić</v>
      </c>
      <c r="L90" s="54" t="str">
        <f t="shared" si="5"/>
        <v>Lara – Cvjetko</v>
      </c>
      <c r="N90" s="127"/>
      <c r="O90" s="128"/>
      <c r="P90" s="129"/>
    </row>
    <row r="91" spans="2:16" x14ac:dyDescent="0.25">
      <c r="B91" s="127">
        <v>1863</v>
      </c>
      <c r="C91" s="128" t="s">
        <v>216</v>
      </c>
      <c r="D91" s="128" t="s">
        <v>398</v>
      </c>
      <c r="E91" s="128" t="s">
        <v>10</v>
      </c>
      <c r="F91" s="129" t="s">
        <v>228</v>
      </c>
      <c r="H91" s="54" t="str">
        <f t="shared" si="3"/>
        <v>Nina – Cvjetko – OK Japetić – Ž20</v>
      </c>
      <c r="J91" s="54" t="str">
        <f t="shared" si="4"/>
        <v>Nina – Cvjetko – OK Japetić</v>
      </c>
      <c r="L91" s="54" t="str">
        <f t="shared" si="5"/>
        <v>Nina – Cvjetko</v>
      </c>
      <c r="N91" s="127"/>
      <c r="O91" s="128"/>
      <c r="P91" s="129"/>
    </row>
    <row r="92" spans="2:16" x14ac:dyDescent="0.25">
      <c r="B92" s="127">
        <v>1231</v>
      </c>
      <c r="C92" s="128" t="s">
        <v>325</v>
      </c>
      <c r="D92" s="128" t="s">
        <v>324</v>
      </c>
      <c r="E92" s="128" t="s">
        <v>10</v>
      </c>
      <c r="F92" s="129" t="s">
        <v>321</v>
      </c>
      <c r="H92" s="54" t="str">
        <f t="shared" si="3"/>
        <v>Branka – Fabek – OK Japetić – Ž55</v>
      </c>
      <c r="J92" s="54" t="str">
        <f t="shared" si="4"/>
        <v>Branka – Fabek – OK Japetić</v>
      </c>
      <c r="L92" s="54" t="str">
        <f t="shared" si="5"/>
        <v>Branka – Fabek</v>
      </c>
      <c r="N92" s="127"/>
      <c r="O92" s="128"/>
      <c r="P92" s="129"/>
    </row>
    <row r="93" spans="2:16" x14ac:dyDescent="0.25">
      <c r="B93" s="127">
        <v>1843</v>
      </c>
      <c r="C93" s="128" t="s">
        <v>400</v>
      </c>
      <c r="D93" s="128" t="s">
        <v>401</v>
      </c>
      <c r="E93" s="128" t="s">
        <v>10</v>
      </c>
      <c r="F93" s="129" t="s">
        <v>196</v>
      </c>
      <c r="H93" s="54" t="str">
        <f t="shared" si="3"/>
        <v>Anja – Fatzek – OK Japetić – Ž12</v>
      </c>
      <c r="J93" s="54" t="str">
        <f t="shared" si="4"/>
        <v>Anja – Fatzek – OK Japetić</v>
      </c>
      <c r="L93" s="54" t="str">
        <f t="shared" si="5"/>
        <v>Anja – Fatzek</v>
      </c>
      <c r="N93" s="127"/>
      <c r="O93" s="128"/>
      <c r="P93" s="129"/>
    </row>
    <row r="94" spans="2:16" x14ac:dyDescent="0.25">
      <c r="B94" s="127">
        <v>1842</v>
      </c>
      <c r="C94" s="128" t="s">
        <v>402</v>
      </c>
      <c r="D94" s="128" t="s">
        <v>401</v>
      </c>
      <c r="E94" s="128" t="s">
        <v>10</v>
      </c>
      <c r="F94" s="129" t="s">
        <v>196</v>
      </c>
      <c r="H94" s="54" t="str">
        <f t="shared" si="3"/>
        <v>Katja – Fatzek – OK Japetić – Ž12</v>
      </c>
      <c r="J94" s="54" t="str">
        <f t="shared" si="4"/>
        <v>Katja – Fatzek – OK Japetić</v>
      </c>
      <c r="L94" s="54" t="str">
        <f t="shared" si="5"/>
        <v>Katja – Fatzek</v>
      </c>
      <c r="N94" s="127"/>
      <c r="O94" s="128"/>
      <c r="P94" s="129"/>
    </row>
    <row r="95" spans="2:16" x14ac:dyDescent="0.25">
      <c r="B95" s="127">
        <v>1159</v>
      </c>
      <c r="C95" s="128" t="s">
        <v>403</v>
      </c>
      <c r="D95" s="128" t="s">
        <v>103</v>
      </c>
      <c r="E95" s="128" t="s">
        <v>10</v>
      </c>
      <c r="F95" s="129" t="s">
        <v>41</v>
      </c>
      <c r="H95" s="54" t="str">
        <f t="shared" si="3"/>
        <v>Grga – Fernežir – OK Japetić – M16</v>
      </c>
      <c r="J95" s="54" t="str">
        <f t="shared" si="4"/>
        <v>Grga – Fernežir – OK Japetić</v>
      </c>
      <c r="L95" s="54" t="str">
        <f t="shared" si="5"/>
        <v>Grga – Fernežir</v>
      </c>
      <c r="N95" s="127"/>
      <c r="O95" s="128"/>
      <c r="P95" s="129"/>
    </row>
    <row r="96" spans="2:16" x14ac:dyDescent="0.25">
      <c r="B96" s="127">
        <v>1323</v>
      </c>
      <c r="C96" s="128" t="s">
        <v>104</v>
      </c>
      <c r="D96" s="128" t="s">
        <v>103</v>
      </c>
      <c r="E96" s="128" t="s">
        <v>10</v>
      </c>
      <c r="F96" s="129" t="s">
        <v>141</v>
      </c>
      <c r="H96" s="54" t="str">
        <f t="shared" si="3"/>
        <v>Zvonimir – Fernežir – OK Japetić – M45</v>
      </c>
      <c r="J96" s="54" t="str">
        <f t="shared" si="4"/>
        <v>Zvonimir – Fernežir – OK Japetić</v>
      </c>
      <c r="L96" s="54" t="str">
        <f t="shared" si="5"/>
        <v>Zvonimir – Fernežir</v>
      </c>
      <c r="N96" s="127"/>
      <c r="O96" s="128"/>
      <c r="P96" s="129"/>
    </row>
    <row r="97" spans="2:16" x14ac:dyDescent="0.25">
      <c r="B97" s="127">
        <v>1470</v>
      </c>
      <c r="C97" s="128" t="s">
        <v>319</v>
      </c>
      <c r="D97" s="128" t="s">
        <v>318</v>
      </c>
      <c r="E97" s="128" t="s">
        <v>10</v>
      </c>
      <c r="F97" s="129" t="s">
        <v>303</v>
      </c>
      <c r="H97" s="54" t="str">
        <f t="shared" si="3"/>
        <v>Zvjezdana – Govedarica – OK Japetić – Ž45</v>
      </c>
      <c r="J97" s="54" t="str">
        <f t="shared" si="4"/>
        <v>Zvjezdana – Govedarica – OK Japetić</v>
      </c>
      <c r="L97" s="54" t="str">
        <f t="shared" si="5"/>
        <v>Zvjezdana – Govedarica</v>
      </c>
      <c r="N97" s="127"/>
      <c r="O97" s="128"/>
      <c r="P97" s="129"/>
    </row>
    <row r="98" spans="2:16" x14ac:dyDescent="0.25">
      <c r="B98" s="127">
        <v>1668</v>
      </c>
      <c r="C98" s="128" t="s">
        <v>104</v>
      </c>
      <c r="D98" s="128" t="s">
        <v>404</v>
      </c>
      <c r="E98" s="128" t="s">
        <v>10</v>
      </c>
      <c r="F98" s="129"/>
      <c r="H98" s="54" t="str">
        <f t="shared" si="3"/>
        <v>Zvonimir – Guliš – OK Japetić</v>
      </c>
      <c r="J98" s="54" t="str">
        <f t="shared" si="4"/>
        <v>Zvonimir – Guliš – OK Japetić</v>
      </c>
      <c r="L98" s="54" t="str">
        <f t="shared" si="5"/>
        <v>Zvonimir – Guliš</v>
      </c>
      <c r="N98" s="127"/>
      <c r="O98" s="128"/>
      <c r="P98" s="129"/>
    </row>
    <row r="99" spans="2:16" x14ac:dyDescent="0.25">
      <c r="B99" s="127">
        <v>1584</v>
      </c>
      <c r="C99" s="128" t="s">
        <v>106</v>
      </c>
      <c r="D99" s="128" t="s">
        <v>405</v>
      </c>
      <c r="E99" s="128" t="s">
        <v>10</v>
      </c>
      <c r="F99" s="129"/>
      <c r="H99" s="54" t="str">
        <f t="shared" si="3"/>
        <v>Vid – Hovorka – OK Japetić</v>
      </c>
      <c r="J99" s="54" t="str">
        <f t="shared" si="4"/>
        <v>Vid – Hovorka – OK Japetić</v>
      </c>
      <c r="L99" s="54" t="str">
        <f t="shared" si="5"/>
        <v>Vid – Hovorka</v>
      </c>
      <c r="N99" s="127"/>
      <c r="O99" s="128"/>
      <c r="P99" s="129"/>
    </row>
    <row r="100" spans="2:16" x14ac:dyDescent="0.25">
      <c r="B100" s="127">
        <v>1953</v>
      </c>
      <c r="C100" s="128" t="s">
        <v>192</v>
      </c>
      <c r="D100" s="128" t="s">
        <v>1268</v>
      </c>
      <c r="E100" s="128" t="s">
        <v>10</v>
      </c>
      <c r="F100" s="129"/>
      <c r="H100" s="54" t="str">
        <f t="shared" si="3"/>
        <v>Ana – Jagodić – OK Japetić</v>
      </c>
      <c r="J100" s="54" t="str">
        <f t="shared" si="4"/>
        <v>Ana – Jagodić – OK Japetić</v>
      </c>
      <c r="L100" s="54" t="str">
        <f t="shared" si="5"/>
        <v>Ana – Jagodić</v>
      </c>
      <c r="N100" s="127"/>
      <c r="O100" s="128"/>
      <c r="P100" s="129"/>
    </row>
    <row r="101" spans="2:16" x14ac:dyDescent="0.25">
      <c r="B101" s="127">
        <v>1198</v>
      </c>
      <c r="C101" s="128" t="s">
        <v>233</v>
      </c>
      <c r="D101" s="128" t="s">
        <v>406</v>
      </c>
      <c r="E101" s="128" t="s">
        <v>10</v>
      </c>
      <c r="F101" s="129"/>
      <c r="H101" s="54" t="str">
        <f t="shared" si="3"/>
        <v>Iva – Jakopec – OK Japetić</v>
      </c>
      <c r="J101" s="54" t="str">
        <f t="shared" si="4"/>
        <v>Iva – Jakopec – OK Japetić</v>
      </c>
      <c r="L101" s="54" t="str">
        <f t="shared" si="5"/>
        <v>Iva – Jakopec</v>
      </c>
      <c r="N101" s="127"/>
      <c r="O101" s="128"/>
      <c r="P101" s="129"/>
    </row>
    <row r="102" spans="2:16" x14ac:dyDescent="0.25">
      <c r="B102" s="127">
        <v>1292</v>
      </c>
      <c r="C102" s="128" t="s">
        <v>407</v>
      </c>
      <c r="D102" s="128" t="s">
        <v>408</v>
      </c>
      <c r="E102" s="128" t="s">
        <v>10</v>
      </c>
      <c r="F102" s="129" t="s">
        <v>231</v>
      </c>
      <c r="H102" s="54" t="str">
        <f t="shared" si="3"/>
        <v>Nola – Jandrečić – OK Japetić – Ž21A</v>
      </c>
      <c r="J102" s="54" t="str">
        <f t="shared" si="4"/>
        <v>Nola – Jandrečić – OK Japetić</v>
      </c>
      <c r="L102" s="54" t="str">
        <f t="shared" si="5"/>
        <v>Nola – Jandrečić</v>
      </c>
      <c r="N102" s="127"/>
      <c r="O102" s="128"/>
      <c r="P102" s="129"/>
    </row>
    <row r="103" spans="2:16" x14ac:dyDescent="0.25">
      <c r="B103" s="127">
        <v>1576</v>
      </c>
      <c r="C103" s="128" t="s">
        <v>160</v>
      </c>
      <c r="D103" s="128" t="s">
        <v>409</v>
      </c>
      <c r="E103" s="128" t="s">
        <v>10</v>
      </c>
      <c r="F103" s="129" t="s">
        <v>141</v>
      </c>
      <c r="H103" s="54" t="str">
        <f t="shared" si="3"/>
        <v>Hrvoje – Jelinić – OK Japetić – M45</v>
      </c>
      <c r="J103" s="54" t="str">
        <f t="shared" si="4"/>
        <v>Hrvoje – Jelinić – OK Japetić</v>
      </c>
      <c r="L103" s="54" t="str">
        <f t="shared" si="5"/>
        <v>Hrvoje – Jelinić</v>
      </c>
      <c r="N103" s="127"/>
      <c r="O103" s="128"/>
      <c r="P103" s="129"/>
    </row>
    <row r="104" spans="2:16" x14ac:dyDescent="0.25">
      <c r="B104" s="127">
        <v>1665</v>
      </c>
      <c r="C104" s="128" t="s">
        <v>410</v>
      </c>
      <c r="D104" s="128" t="s">
        <v>409</v>
      </c>
      <c r="E104" s="128" t="s">
        <v>10</v>
      </c>
      <c r="F104" s="129" t="s">
        <v>41</v>
      </c>
      <c r="H104" s="54" t="str">
        <f t="shared" si="3"/>
        <v>Mark – Jelinić – OK Japetić – M16</v>
      </c>
      <c r="J104" s="54" t="str">
        <f t="shared" si="4"/>
        <v>Mark – Jelinić – OK Japetić</v>
      </c>
      <c r="L104" s="54" t="str">
        <f t="shared" si="5"/>
        <v>Mark – Jelinić</v>
      </c>
      <c r="N104" s="127"/>
      <c r="O104" s="128"/>
      <c r="P104" s="129"/>
    </row>
    <row r="105" spans="2:16" x14ac:dyDescent="0.25">
      <c r="B105" s="127">
        <v>1666</v>
      </c>
      <c r="C105" s="128" t="s">
        <v>411</v>
      </c>
      <c r="D105" s="128" t="s">
        <v>409</v>
      </c>
      <c r="E105" s="128" t="s">
        <v>10</v>
      </c>
      <c r="F105" s="129"/>
      <c r="H105" s="54" t="str">
        <f t="shared" si="3"/>
        <v>Una – Jelinić – OK Japetić</v>
      </c>
      <c r="J105" s="54" t="str">
        <f t="shared" si="4"/>
        <v>Una – Jelinić – OK Japetić</v>
      </c>
      <c r="L105" s="54" t="str">
        <f t="shared" si="5"/>
        <v>Una – Jelinić</v>
      </c>
      <c r="N105" s="127"/>
      <c r="O105" s="128"/>
      <c r="P105" s="129"/>
    </row>
    <row r="106" spans="2:16" x14ac:dyDescent="0.25">
      <c r="B106" s="127">
        <v>1088</v>
      </c>
      <c r="C106" s="128" t="s">
        <v>15</v>
      </c>
      <c r="D106" s="128" t="s">
        <v>14</v>
      </c>
      <c r="E106" s="128" t="s">
        <v>10</v>
      </c>
      <c r="F106" s="129" t="s">
        <v>4</v>
      </c>
      <c r="H106" s="54" t="str">
        <f t="shared" si="3"/>
        <v>Fran – Juriša – OK Japetić – M12</v>
      </c>
      <c r="J106" s="54" t="str">
        <f t="shared" si="4"/>
        <v>Fran – Juriša – OK Japetić</v>
      </c>
      <c r="L106" s="54" t="str">
        <f t="shared" si="5"/>
        <v>Fran – Juriša</v>
      </c>
      <c r="N106" s="127"/>
      <c r="O106" s="128"/>
      <c r="P106" s="129"/>
    </row>
    <row r="107" spans="2:16" x14ac:dyDescent="0.25">
      <c r="B107" s="127">
        <v>1233</v>
      </c>
      <c r="C107" s="128" t="s">
        <v>23</v>
      </c>
      <c r="D107" s="128" t="s">
        <v>138</v>
      </c>
      <c r="E107" s="128" t="s">
        <v>10</v>
      </c>
      <c r="F107" s="129" t="s">
        <v>115</v>
      </c>
      <c r="H107" s="54" t="str">
        <f t="shared" si="3"/>
        <v>Luka – Kosić – OK Japetić – M35</v>
      </c>
      <c r="J107" s="54" t="str">
        <f t="shared" si="4"/>
        <v>Luka – Kosić – OK Japetić</v>
      </c>
      <c r="L107" s="54" t="str">
        <f t="shared" si="5"/>
        <v>Luka – Kosić</v>
      </c>
      <c r="N107" s="127"/>
      <c r="O107" s="128"/>
      <c r="P107" s="129"/>
    </row>
    <row r="108" spans="2:16" x14ac:dyDescent="0.25">
      <c r="B108" s="127">
        <v>1451</v>
      </c>
      <c r="C108" s="128" t="s">
        <v>412</v>
      </c>
      <c r="D108" s="128" t="s">
        <v>413</v>
      </c>
      <c r="E108" s="128" t="s">
        <v>10</v>
      </c>
      <c r="F108" s="129" t="s">
        <v>41</v>
      </c>
      <c r="H108" s="54" t="str">
        <f t="shared" si="3"/>
        <v>Borna – Kuzmanić – OK Japetić – M16</v>
      </c>
      <c r="J108" s="54" t="str">
        <f t="shared" si="4"/>
        <v>Borna – Kuzmanić – OK Japetić</v>
      </c>
      <c r="L108" s="54" t="str">
        <f t="shared" si="5"/>
        <v>Borna – Kuzmanić</v>
      </c>
      <c r="N108" s="127"/>
      <c r="O108" s="128"/>
      <c r="P108" s="129"/>
    </row>
    <row r="109" spans="2:16" x14ac:dyDescent="0.25">
      <c r="B109" s="127">
        <v>1478</v>
      </c>
      <c r="C109" s="128" t="s">
        <v>293</v>
      </c>
      <c r="D109" s="128" t="s">
        <v>413</v>
      </c>
      <c r="E109" s="128" t="s">
        <v>10</v>
      </c>
      <c r="F109" s="129" t="s">
        <v>303</v>
      </c>
      <c r="H109" s="54" t="str">
        <f t="shared" si="3"/>
        <v>Ivana – Kuzmanić – OK Japetić – Ž45</v>
      </c>
      <c r="J109" s="54" t="str">
        <f t="shared" si="4"/>
        <v>Ivana – Kuzmanić – OK Japetić</v>
      </c>
      <c r="L109" s="54" t="str">
        <f t="shared" si="5"/>
        <v>Ivana – Kuzmanić</v>
      </c>
      <c r="N109" s="127"/>
      <c r="O109" s="128"/>
      <c r="P109" s="129"/>
    </row>
    <row r="110" spans="2:16" x14ac:dyDescent="0.25">
      <c r="B110" s="127">
        <v>1370</v>
      </c>
      <c r="C110" s="128" t="s">
        <v>414</v>
      </c>
      <c r="D110" s="128" t="s">
        <v>415</v>
      </c>
      <c r="E110" s="128" t="s">
        <v>10</v>
      </c>
      <c r="F110" s="129" t="s">
        <v>115</v>
      </c>
      <c r="H110" s="54" t="str">
        <f t="shared" si="3"/>
        <v>Lino – Legac – OK Japetić – M35</v>
      </c>
      <c r="J110" s="54" t="str">
        <f t="shared" si="4"/>
        <v>Lino – Legac – OK Japetić</v>
      </c>
      <c r="L110" s="54" t="str">
        <f t="shared" si="5"/>
        <v>Lino – Legac</v>
      </c>
      <c r="N110" s="127"/>
      <c r="O110" s="128"/>
      <c r="P110" s="129"/>
    </row>
    <row r="111" spans="2:16" x14ac:dyDescent="0.25">
      <c r="B111" s="127">
        <v>1643</v>
      </c>
      <c r="C111" s="128" t="s">
        <v>416</v>
      </c>
      <c r="D111" s="128" t="s">
        <v>417</v>
      </c>
      <c r="E111" s="128" t="s">
        <v>10</v>
      </c>
      <c r="F111" s="129"/>
      <c r="H111" s="54" t="str">
        <f t="shared" si="3"/>
        <v>Josip – Leovac – OK Japetić</v>
      </c>
      <c r="J111" s="54" t="str">
        <f t="shared" si="4"/>
        <v>Josip – Leovac – OK Japetić</v>
      </c>
      <c r="L111" s="54" t="str">
        <f t="shared" si="5"/>
        <v>Josip – Leovac</v>
      </c>
      <c r="N111" s="127"/>
      <c r="O111" s="128"/>
      <c r="P111" s="129"/>
    </row>
    <row r="112" spans="2:16" x14ac:dyDescent="0.25">
      <c r="B112" s="127">
        <v>1434</v>
      </c>
      <c r="C112" s="128" t="s">
        <v>40</v>
      </c>
      <c r="D112" s="128" t="s">
        <v>20</v>
      </c>
      <c r="E112" s="128" t="s">
        <v>10</v>
      </c>
      <c r="F112" s="129" t="s">
        <v>41</v>
      </c>
      <c r="H112" s="54" t="str">
        <f t="shared" si="3"/>
        <v>Jakov – Lesjak – OK Japetić – M16</v>
      </c>
      <c r="J112" s="54" t="str">
        <f t="shared" si="4"/>
        <v>Jakov – Lesjak – OK Japetić</v>
      </c>
      <c r="L112" s="54" t="str">
        <f t="shared" si="5"/>
        <v>Jakov – Lesjak</v>
      </c>
      <c r="N112" s="127"/>
      <c r="O112" s="128"/>
      <c r="P112" s="129"/>
    </row>
    <row r="113" spans="2:16" x14ac:dyDescent="0.25">
      <c r="B113" s="127">
        <v>1469</v>
      </c>
      <c r="C113" s="128" t="s">
        <v>241</v>
      </c>
      <c r="D113" s="128" t="s">
        <v>20</v>
      </c>
      <c r="E113" s="128" t="s">
        <v>10</v>
      </c>
      <c r="F113" s="129" t="s">
        <v>228</v>
      </c>
      <c r="H113" s="54" t="str">
        <f t="shared" si="3"/>
        <v>Jelena – Lesjak – OK Japetić – Ž20</v>
      </c>
      <c r="J113" s="54" t="str">
        <f t="shared" si="4"/>
        <v>Jelena – Lesjak – OK Japetić</v>
      </c>
      <c r="L113" s="54" t="str">
        <f t="shared" si="5"/>
        <v>Jelena – Lesjak</v>
      </c>
      <c r="N113" s="127"/>
      <c r="O113" s="128"/>
      <c r="P113" s="129"/>
    </row>
    <row r="114" spans="2:16" x14ac:dyDescent="0.25">
      <c r="B114" s="127">
        <v>1553</v>
      </c>
      <c r="C114" s="128" t="s">
        <v>21</v>
      </c>
      <c r="D114" s="128" t="s">
        <v>20</v>
      </c>
      <c r="E114" s="128" t="s">
        <v>10</v>
      </c>
      <c r="F114" s="129" t="s">
        <v>27</v>
      </c>
      <c r="H114" s="54" t="str">
        <f t="shared" si="3"/>
        <v>Karlo – Lesjak – OK Japetić – M14</v>
      </c>
      <c r="J114" s="54" t="str">
        <f t="shared" si="4"/>
        <v>Karlo – Lesjak – OK Japetić</v>
      </c>
      <c r="L114" s="54" t="str">
        <f t="shared" si="5"/>
        <v>Karlo – Lesjak</v>
      </c>
      <c r="N114" s="127"/>
      <c r="O114" s="128"/>
      <c r="P114" s="129"/>
    </row>
    <row r="115" spans="2:16" x14ac:dyDescent="0.25">
      <c r="B115" s="127">
        <v>1543</v>
      </c>
      <c r="C115" s="128" t="s">
        <v>193</v>
      </c>
      <c r="D115" s="128" t="s">
        <v>20</v>
      </c>
      <c r="E115" s="128" t="s">
        <v>10</v>
      </c>
      <c r="F115" s="129" t="s">
        <v>269</v>
      </c>
      <c r="H115" s="54" t="str">
        <f t="shared" si="3"/>
        <v>Sonja – Lesjak – OK Japetić – Ž35</v>
      </c>
      <c r="J115" s="54" t="str">
        <f t="shared" si="4"/>
        <v>Sonja – Lesjak – OK Japetić</v>
      </c>
      <c r="L115" s="54" t="str">
        <f t="shared" si="5"/>
        <v>Sonja – Lesjak</v>
      </c>
      <c r="N115" s="127"/>
      <c r="O115" s="128"/>
      <c r="P115" s="129"/>
    </row>
    <row r="116" spans="2:16" x14ac:dyDescent="0.25">
      <c r="B116" s="127">
        <v>1667</v>
      </c>
      <c r="C116" s="128" t="s">
        <v>418</v>
      </c>
      <c r="D116" s="128" t="s">
        <v>419</v>
      </c>
      <c r="E116" s="128" t="s">
        <v>10</v>
      </c>
      <c r="F116" s="129"/>
      <c r="H116" s="54" t="str">
        <f t="shared" si="3"/>
        <v>Eva – Magdić Govedarica – OK Japetić</v>
      </c>
      <c r="J116" s="54" t="str">
        <f t="shared" si="4"/>
        <v>Eva – Magdić Govedarica – OK Japetić</v>
      </c>
      <c r="L116" s="54" t="str">
        <f t="shared" si="5"/>
        <v>Eva – Magdić Govedarica</v>
      </c>
      <c r="N116" s="127"/>
      <c r="O116" s="128"/>
      <c r="P116" s="129"/>
    </row>
    <row r="117" spans="2:16" x14ac:dyDescent="0.25">
      <c r="B117" s="127">
        <v>1095</v>
      </c>
      <c r="C117" s="128" t="s">
        <v>39</v>
      </c>
      <c r="D117" s="128" t="s">
        <v>38</v>
      </c>
      <c r="E117" s="128" t="s">
        <v>10</v>
      </c>
      <c r="F117" s="129" t="s">
        <v>27</v>
      </c>
      <c r="H117" s="54" t="str">
        <f t="shared" si="3"/>
        <v>Teo – Mahović – OK Japetić – M14</v>
      </c>
      <c r="J117" s="54" t="str">
        <f t="shared" si="4"/>
        <v>Teo – Mahović – OK Japetić</v>
      </c>
      <c r="L117" s="54" t="str">
        <f t="shared" si="5"/>
        <v>Teo – Mahović</v>
      </c>
      <c r="N117" s="127"/>
      <c r="O117" s="128"/>
      <c r="P117" s="129"/>
    </row>
    <row r="118" spans="2:16" x14ac:dyDescent="0.25">
      <c r="B118" s="127">
        <v>1200</v>
      </c>
      <c r="C118" s="128" t="s">
        <v>249</v>
      </c>
      <c r="D118" s="128" t="s">
        <v>248</v>
      </c>
      <c r="E118" s="128" t="s">
        <v>10</v>
      </c>
      <c r="F118" s="129" t="s">
        <v>303</v>
      </c>
      <c r="H118" s="54" t="str">
        <f t="shared" si="3"/>
        <v>Mirjana – Mandić – OK Japetić – Ž45</v>
      </c>
      <c r="J118" s="54" t="str">
        <f t="shared" si="4"/>
        <v>Mirjana – Mandić – OK Japetić</v>
      </c>
      <c r="L118" s="54" t="str">
        <f t="shared" si="5"/>
        <v>Mirjana – Mandić</v>
      </c>
      <c r="N118" s="127"/>
      <c r="O118" s="133"/>
      <c r="P118" s="129"/>
    </row>
    <row r="119" spans="2:16" x14ac:dyDescent="0.25">
      <c r="B119" s="127">
        <v>1851</v>
      </c>
      <c r="C119" s="128" t="s">
        <v>358</v>
      </c>
      <c r="D119" s="128" t="s">
        <v>420</v>
      </c>
      <c r="E119" s="128" t="s">
        <v>10</v>
      </c>
      <c r="F119" s="129" t="s">
        <v>210</v>
      </c>
      <c r="H119" s="54" t="str">
        <f t="shared" si="3"/>
        <v>Hana – Markić – OK Japetić – Ž14</v>
      </c>
      <c r="J119" s="54" t="str">
        <f t="shared" si="4"/>
        <v>Hana – Markić – OK Japetić</v>
      </c>
      <c r="L119" s="54" t="str">
        <f t="shared" si="5"/>
        <v>Hana – Markić</v>
      </c>
      <c r="N119" s="127"/>
      <c r="O119" s="128"/>
      <c r="P119" s="129"/>
    </row>
    <row r="120" spans="2:16" x14ac:dyDescent="0.25">
      <c r="B120" s="127">
        <v>1853</v>
      </c>
      <c r="C120" s="128" t="s">
        <v>197</v>
      </c>
      <c r="D120" s="128" t="s">
        <v>420</v>
      </c>
      <c r="E120" s="128" t="s">
        <v>10</v>
      </c>
      <c r="F120" s="129" t="s">
        <v>210</v>
      </c>
      <c r="H120" s="54" t="str">
        <f t="shared" si="3"/>
        <v>Lucija – Markić – OK Japetić – Ž14</v>
      </c>
      <c r="J120" s="54" t="str">
        <f t="shared" si="4"/>
        <v>Lucija – Markić – OK Japetić</v>
      </c>
      <c r="L120" s="54" t="str">
        <f t="shared" si="5"/>
        <v>Lucija – Markić</v>
      </c>
      <c r="N120" s="127"/>
      <c r="O120" s="128"/>
      <c r="P120" s="129"/>
    </row>
    <row r="121" spans="2:16" x14ac:dyDescent="0.25">
      <c r="B121" s="127">
        <v>1139</v>
      </c>
      <c r="C121" s="128" t="s">
        <v>421</v>
      </c>
      <c r="D121" s="128" t="s">
        <v>422</v>
      </c>
      <c r="E121" s="128" t="s">
        <v>10</v>
      </c>
      <c r="F121" s="129" t="s">
        <v>61</v>
      </c>
      <c r="H121" s="54" t="str">
        <f t="shared" si="3"/>
        <v>Frane – Marković – OK Japetić – M21A</v>
      </c>
      <c r="J121" s="54" t="str">
        <f t="shared" si="4"/>
        <v>Frane – Marković – OK Japetić</v>
      </c>
      <c r="L121" s="54" t="str">
        <f t="shared" si="5"/>
        <v>Frane – Marković</v>
      </c>
      <c r="N121" s="127"/>
      <c r="O121" s="128"/>
      <c r="P121" s="129"/>
    </row>
    <row r="122" spans="2:16" x14ac:dyDescent="0.25">
      <c r="B122" s="127">
        <v>1780</v>
      </c>
      <c r="C122" s="128" t="s">
        <v>88</v>
      </c>
      <c r="D122" s="128" t="s">
        <v>423</v>
      </c>
      <c r="E122" s="128" t="s">
        <v>10</v>
      </c>
      <c r="F122" s="129"/>
      <c r="H122" s="54" t="str">
        <f t="shared" si="3"/>
        <v>Dominik – Mihaljević – OK Japetić</v>
      </c>
      <c r="J122" s="54" t="str">
        <f t="shared" si="4"/>
        <v>Dominik – Mihaljević – OK Japetić</v>
      </c>
      <c r="L122" s="54" t="str">
        <f t="shared" si="5"/>
        <v>Dominik – Mihaljević</v>
      </c>
      <c r="N122" s="127"/>
      <c r="O122" s="128"/>
      <c r="P122" s="129"/>
    </row>
    <row r="123" spans="2:16" x14ac:dyDescent="0.25">
      <c r="B123" s="127">
        <v>1169</v>
      </c>
      <c r="C123" s="128" t="s">
        <v>37</v>
      </c>
      <c r="D123" s="128" t="s">
        <v>36</v>
      </c>
      <c r="E123" s="128" t="s">
        <v>10</v>
      </c>
      <c r="F123" s="129" t="s">
        <v>41</v>
      </c>
      <c r="H123" s="54" t="str">
        <f t="shared" si="3"/>
        <v>Patrick – Milković – OK Japetić – M16</v>
      </c>
      <c r="J123" s="54" t="str">
        <f t="shared" si="4"/>
        <v>Patrick – Milković – OK Japetić</v>
      </c>
      <c r="L123" s="54" t="str">
        <f t="shared" si="5"/>
        <v>Patrick – Milković</v>
      </c>
      <c r="N123" s="127"/>
      <c r="O123" s="128"/>
      <c r="P123" s="129"/>
    </row>
    <row r="124" spans="2:16" x14ac:dyDescent="0.25">
      <c r="B124" s="127">
        <v>1844</v>
      </c>
      <c r="C124" s="128" t="s">
        <v>275</v>
      </c>
      <c r="D124" s="128" t="s">
        <v>424</v>
      </c>
      <c r="E124" s="128" t="s">
        <v>10</v>
      </c>
      <c r="F124" s="129" t="s">
        <v>196</v>
      </c>
      <c r="H124" s="54" t="str">
        <f t="shared" si="3"/>
        <v>Dunja – Mogut – OK Japetić – Ž12</v>
      </c>
      <c r="J124" s="54" t="str">
        <f t="shared" si="4"/>
        <v>Dunja – Mogut – OK Japetić</v>
      </c>
      <c r="L124" s="54" t="str">
        <f t="shared" si="5"/>
        <v>Dunja – Mogut</v>
      </c>
      <c r="N124" s="127"/>
      <c r="O124" s="128"/>
      <c r="P124" s="129"/>
    </row>
    <row r="125" spans="2:16" x14ac:dyDescent="0.25">
      <c r="B125" s="127">
        <v>1845</v>
      </c>
      <c r="C125" s="128" t="s">
        <v>425</v>
      </c>
      <c r="D125" s="128" t="s">
        <v>424</v>
      </c>
      <c r="E125" s="128" t="s">
        <v>10</v>
      </c>
      <c r="F125" s="129" t="s">
        <v>196</v>
      </c>
      <c r="H125" s="54" t="str">
        <f t="shared" si="3"/>
        <v>Tonka – Mogut – OK Japetić – Ž12</v>
      </c>
      <c r="J125" s="54" t="str">
        <f t="shared" si="4"/>
        <v>Tonka – Mogut – OK Japetić</v>
      </c>
      <c r="L125" s="54" t="str">
        <f t="shared" si="5"/>
        <v>Tonka – Mogut</v>
      </c>
      <c r="N125" s="127"/>
      <c r="O125" s="128"/>
      <c r="P125" s="129"/>
    </row>
    <row r="126" spans="2:16" x14ac:dyDescent="0.25">
      <c r="B126" s="127">
        <v>1940</v>
      </c>
      <c r="C126" s="128" t="s">
        <v>426</v>
      </c>
      <c r="D126" s="128" t="s">
        <v>427</v>
      </c>
      <c r="E126" s="128" t="s">
        <v>10</v>
      </c>
      <c r="F126" s="129" t="s">
        <v>210</v>
      </c>
      <c r="H126" s="54" t="str">
        <f t="shared" si="3"/>
        <v>Mirela – Obranić – OK Japetić – Ž14</v>
      </c>
      <c r="J126" s="54" t="str">
        <f t="shared" si="4"/>
        <v>Mirela – Obranić – OK Japetić</v>
      </c>
      <c r="L126" s="54" t="str">
        <f t="shared" si="5"/>
        <v>Mirela – Obranić</v>
      </c>
      <c r="N126" s="127"/>
      <c r="O126" s="128"/>
      <c r="P126" s="129"/>
    </row>
    <row r="127" spans="2:16" x14ac:dyDescent="0.25">
      <c r="B127" s="127">
        <v>1506</v>
      </c>
      <c r="C127" s="128" t="s">
        <v>65</v>
      </c>
      <c r="D127" s="128" t="s">
        <v>64</v>
      </c>
      <c r="E127" s="128" t="s">
        <v>10</v>
      </c>
      <c r="F127" s="129" t="s">
        <v>61</v>
      </c>
      <c r="H127" s="54" t="str">
        <f t="shared" si="3"/>
        <v>Edi – Ocvirk – OK Japetić – M21A</v>
      </c>
      <c r="J127" s="54" t="str">
        <f t="shared" si="4"/>
        <v>Edi – Ocvirk – OK Japetić</v>
      </c>
      <c r="L127" s="54" t="str">
        <f t="shared" si="5"/>
        <v>Edi – Ocvirk</v>
      </c>
      <c r="N127" s="127"/>
      <c r="O127" s="128"/>
      <c r="P127" s="129"/>
    </row>
    <row r="128" spans="2:16" x14ac:dyDescent="0.25">
      <c r="B128" s="127">
        <v>1084</v>
      </c>
      <c r="C128" s="128" t="s">
        <v>418</v>
      </c>
      <c r="D128" s="128" t="s">
        <v>64</v>
      </c>
      <c r="E128" s="128" t="s">
        <v>10</v>
      </c>
      <c r="F128" s="129" t="s">
        <v>231</v>
      </c>
      <c r="H128" s="54" t="str">
        <f t="shared" si="3"/>
        <v>Eva – Ocvirk – OK Japetić – Ž21A</v>
      </c>
      <c r="J128" s="54" t="str">
        <f t="shared" si="4"/>
        <v>Eva – Ocvirk – OK Japetić</v>
      </c>
      <c r="L128" s="54" t="str">
        <f t="shared" si="5"/>
        <v>Eva – Ocvirk</v>
      </c>
      <c r="N128" s="127"/>
      <c r="O128" s="128"/>
      <c r="P128" s="129"/>
    </row>
    <row r="129" spans="2:16" x14ac:dyDescent="0.25">
      <c r="B129" s="127">
        <v>1595</v>
      </c>
      <c r="C129" s="128" t="s">
        <v>428</v>
      </c>
      <c r="D129" s="128" t="s">
        <v>64</v>
      </c>
      <c r="E129" s="128" t="s">
        <v>10</v>
      </c>
      <c r="F129" s="129"/>
      <c r="H129" s="54" t="str">
        <f t="shared" si="3"/>
        <v>Pia – Ocvirk – OK Japetić</v>
      </c>
      <c r="J129" s="54" t="str">
        <f t="shared" si="4"/>
        <v>Pia – Ocvirk – OK Japetić</v>
      </c>
      <c r="L129" s="54" t="str">
        <f t="shared" si="5"/>
        <v>Pia – Ocvirk</v>
      </c>
      <c r="N129" s="127"/>
      <c r="O129" s="128"/>
      <c r="P129" s="129"/>
    </row>
    <row r="130" spans="2:16" x14ac:dyDescent="0.25">
      <c r="B130" s="127">
        <v>1848</v>
      </c>
      <c r="C130" s="128" t="s">
        <v>429</v>
      </c>
      <c r="D130" s="128" t="s">
        <v>430</v>
      </c>
      <c r="E130" s="128" t="s">
        <v>10</v>
      </c>
      <c r="F130" s="129" t="s">
        <v>196</v>
      </c>
      <c r="H130" s="54" t="str">
        <f t="shared" si="3"/>
        <v>Franka – Paulić – OK Japetić – Ž12</v>
      </c>
      <c r="J130" s="54" t="str">
        <f t="shared" si="4"/>
        <v>Franka – Paulić – OK Japetić</v>
      </c>
      <c r="L130" s="54" t="str">
        <f t="shared" si="5"/>
        <v>Franka – Paulić</v>
      </c>
      <c r="N130" s="127"/>
      <c r="O130" s="128"/>
      <c r="P130" s="129"/>
    </row>
    <row r="131" spans="2:16" x14ac:dyDescent="0.25">
      <c r="B131" s="127">
        <v>1847</v>
      </c>
      <c r="C131" s="128" t="s">
        <v>431</v>
      </c>
      <c r="D131" s="128" t="s">
        <v>430</v>
      </c>
      <c r="E131" s="128" t="s">
        <v>10</v>
      </c>
      <c r="F131" s="129" t="s">
        <v>210</v>
      </c>
      <c r="H131" s="54" t="str">
        <f t="shared" si="3"/>
        <v>Karla – Paulić – OK Japetić – Ž14</v>
      </c>
      <c r="J131" s="54" t="str">
        <f t="shared" si="4"/>
        <v>Karla – Paulić – OK Japetić</v>
      </c>
      <c r="L131" s="54" t="str">
        <f t="shared" si="5"/>
        <v>Karla – Paulić</v>
      </c>
      <c r="N131" s="127"/>
      <c r="O131" s="128"/>
      <c r="P131" s="129"/>
    </row>
    <row r="132" spans="2:16" x14ac:dyDescent="0.25">
      <c r="B132" s="127">
        <v>1039</v>
      </c>
      <c r="C132" s="128" t="s">
        <v>232</v>
      </c>
      <c r="D132" s="128" t="s">
        <v>181</v>
      </c>
      <c r="E132" s="128" t="s">
        <v>10</v>
      </c>
      <c r="F132" s="129" t="s">
        <v>231</v>
      </c>
      <c r="H132" s="54" t="str">
        <f t="shared" si="3"/>
        <v>Mirja – Pavić – OK Japetić – Ž21A</v>
      </c>
      <c r="J132" s="54" t="str">
        <f t="shared" si="4"/>
        <v>Mirja – Pavić – OK Japetić</v>
      </c>
      <c r="L132" s="54" t="str">
        <f t="shared" si="5"/>
        <v>Mirja – Pavić</v>
      </c>
      <c r="N132" s="127"/>
      <c r="O132" s="128"/>
      <c r="P132" s="129"/>
    </row>
    <row r="133" spans="2:16" x14ac:dyDescent="0.25">
      <c r="B133" s="127">
        <v>1860</v>
      </c>
      <c r="C133" s="128" t="s">
        <v>251</v>
      </c>
      <c r="D133" s="128" t="s">
        <v>432</v>
      </c>
      <c r="E133" s="128" t="s">
        <v>10</v>
      </c>
      <c r="F133" s="129" t="s">
        <v>303</v>
      </c>
      <c r="H133" s="54" t="str">
        <f t="shared" si="3"/>
        <v>Sandra – Perica Cvjetko – OK Japetić – Ž45</v>
      </c>
      <c r="J133" s="54" t="str">
        <f t="shared" si="4"/>
        <v>Sandra – Perica Cvjetko – OK Japetić</v>
      </c>
      <c r="L133" s="54" t="str">
        <f t="shared" si="5"/>
        <v>Sandra – Perica Cvjetko</v>
      </c>
      <c r="N133" s="127"/>
      <c r="O133" s="128"/>
      <c r="P133" s="129"/>
    </row>
    <row r="134" spans="2:16" x14ac:dyDescent="0.25">
      <c r="B134" s="127">
        <v>1781</v>
      </c>
      <c r="C134" s="128" t="s">
        <v>73</v>
      </c>
      <c r="D134" s="128" t="s">
        <v>262</v>
      </c>
      <c r="E134" s="128" t="s">
        <v>10</v>
      </c>
      <c r="F134" s="129"/>
      <c r="H134" s="54" t="str">
        <f t="shared" si="3"/>
        <v>Dražen – Perković – OK Japetić</v>
      </c>
      <c r="J134" s="54" t="str">
        <f t="shared" si="4"/>
        <v>Dražen – Perković – OK Japetić</v>
      </c>
      <c r="L134" s="54" t="str">
        <f t="shared" si="5"/>
        <v>Dražen – Perković</v>
      </c>
      <c r="N134" s="127"/>
      <c r="O134" s="128"/>
      <c r="P134" s="129"/>
    </row>
    <row r="135" spans="2:16" x14ac:dyDescent="0.25">
      <c r="B135" s="127">
        <v>1855</v>
      </c>
      <c r="C135" s="128" t="s">
        <v>57</v>
      </c>
      <c r="D135" s="128" t="s">
        <v>433</v>
      </c>
      <c r="E135" s="128" t="s">
        <v>10</v>
      </c>
      <c r="F135" s="129" t="s">
        <v>4</v>
      </c>
      <c r="H135" s="54" t="str">
        <f t="shared" si="3"/>
        <v>Ivan – Petravić – OK Japetić – M12</v>
      </c>
      <c r="J135" s="54" t="str">
        <f t="shared" si="4"/>
        <v>Ivan – Petravić – OK Japetić</v>
      </c>
      <c r="L135" s="54" t="str">
        <f t="shared" si="5"/>
        <v>Ivan – Petravić</v>
      </c>
      <c r="N135" s="127"/>
      <c r="O135" s="128"/>
      <c r="P135" s="129"/>
    </row>
    <row r="136" spans="2:16" x14ac:dyDescent="0.25">
      <c r="B136" s="127">
        <v>1315</v>
      </c>
      <c r="C136" s="128" t="s">
        <v>9</v>
      </c>
      <c r="D136" s="128" t="s">
        <v>8</v>
      </c>
      <c r="E136" s="128" t="s">
        <v>10</v>
      </c>
      <c r="F136" s="129" t="s">
        <v>4</v>
      </c>
      <c r="H136" s="54" t="str">
        <f t="shared" si="3"/>
        <v>Lovro – Pinjušić – OK Japetić – M12</v>
      </c>
      <c r="J136" s="54" t="str">
        <f t="shared" si="4"/>
        <v>Lovro – Pinjušić – OK Japetić</v>
      </c>
      <c r="L136" s="54" t="str">
        <f t="shared" si="5"/>
        <v>Lovro – Pinjušić</v>
      </c>
      <c r="N136" s="127"/>
      <c r="O136" s="128"/>
      <c r="P136" s="129"/>
    </row>
    <row r="137" spans="2:16" x14ac:dyDescent="0.25">
      <c r="B137" s="127">
        <v>1206</v>
      </c>
      <c r="C137" s="128" t="s">
        <v>97</v>
      </c>
      <c r="D137" s="128" t="s">
        <v>123</v>
      </c>
      <c r="E137" s="128" t="s">
        <v>10</v>
      </c>
      <c r="F137" s="129" t="s">
        <v>115</v>
      </c>
      <c r="H137" s="54" t="str">
        <f t="shared" si="3"/>
        <v>Branimir – Pongrac – OK Japetić – M35</v>
      </c>
      <c r="J137" s="54" t="str">
        <f t="shared" si="4"/>
        <v>Branimir – Pongrac – OK Japetić</v>
      </c>
      <c r="L137" s="54" t="str">
        <f t="shared" si="5"/>
        <v>Branimir – Pongrac</v>
      </c>
      <c r="N137" s="127"/>
      <c r="O137" s="128"/>
      <c r="P137" s="129"/>
    </row>
    <row r="138" spans="2:16" x14ac:dyDescent="0.25">
      <c r="B138" s="127">
        <v>1484</v>
      </c>
      <c r="C138" s="128" t="s">
        <v>57</v>
      </c>
      <c r="D138" s="128" t="s">
        <v>123</v>
      </c>
      <c r="E138" s="128" t="s">
        <v>10</v>
      </c>
      <c r="F138" s="129" t="s">
        <v>179</v>
      </c>
      <c r="H138" s="54" t="str">
        <f t="shared" si="3"/>
        <v>Ivan – Pongrac – OK Japetić – M65</v>
      </c>
      <c r="J138" s="54" t="str">
        <f t="shared" si="4"/>
        <v>Ivan – Pongrac – OK Japetić</v>
      </c>
      <c r="L138" s="54" t="str">
        <f t="shared" si="5"/>
        <v>Ivan – Pongrac</v>
      </c>
      <c r="N138" s="127"/>
      <c r="O138" s="128"/>
      <c r="P138" s="129"/>
    </row>
    <row r="139" spans="2:16" x14ac:dyDescent="0.25">
      <c r="B139" s="127">
        <v>1645</v>
      </c>
      <c r="C139" s="128" t="s">
        <v>291</v>
      </c>
      <c r="D139" s="128" t="s">
        <v>123</v>
      </c>
      <c r="E139" s="128" t="s">
        <v>10</v>
      </c>
      <c r="F139" s="129"/>
      <c r="H139" s="54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54" t="str">
        <f t="shared" ref="J139:J202" si="7">IF(C139="","",C139) &amp; IF(D139="",""," – " &amp; D139) &amp; IF(E139="",""," – " &amp; E139)</f>
        <v>Maja – Pongrac – OK Japetić</v>
      </c>
      <c r="L139" s="54" t="str">
        <f t="shared" ref="L139:L202" si="8">IF(C139="","",C139) &amp; IF(D139="",""," – " &amp; D139)</f>
        <v>Maja – Pongrac</v>
      </c>
      <c r="N139" s="127"/>
      <c r="O139" s="128"/>
      <c r="P139" s="129"/>
    </row>
    <row r="140" spans="2:16" x14ac:dyDescent="0.25">
      <c r="B140" s="127">
        <v>1316</v>
      </c>
      <c r="C140" s="128" t="s">
        <v>434</v>
      </c>
      <c r="D140" s="128" t="s">
        <v>435</v>
      </c>
      <c r="E140" s="128" t="s">
        <v>10</v>
      </c>
      <c r="F140" s="129" t="s">
        <v>269</v>
      </c>
      <c r="H140" s="54" t="str">
        <f t="shared" si="6"/>
        <v>Daniela – Popović Budi – OK Japetić – Ž35</v>
      </c>
      <c r="J140" s="54" t="str">
        <f t="shared" si="7"/>
        <v>Daniela – Popović Budi – OK Japetić</v>
      </c>
      <c r="L140" s="54" t="str">
        <f t="shared" si="8"/>
        <v>Daniela – Popović Budi</v>
      </c>
      <c r="N140" s="127"/>
      <c r="O140" s="128"/>
      <c r="P140" s="129"/>
    </row>
    <row r="141" spans="2:16" x14ac:dyDescent="0.25">
      <c r="B141" s="127">
        <v>1575</v>
      </c>
      <c r="C141" s="128" t="s">
        <v>436</v>
      </c>
      <c r="D141" s="128" t="s">
        <v>437</v>
      </c>
      <c r="E141" s="128" t="s">
        <v>10</v>
      </c>
      <c r="F141" s="129"/>
      <c r="H141" s="54" t="str">
        <f t="shared" si="6"/>
        <v>Roko – Puharić – OK Japetić</v>
      </c>
      <c r="J141" s="54" t="str">
        <f t="shared" si="7"/>
        <v>Roko – Puharić – OK Japetić</v>
      </c>
      <c r="L141" s="54" t="str">
        <f t="shared" si="8"/>
        <v>Roko – Puharić</v>
      </c>
      <c r="N141" s="127"/>
      <c r="O141" s="128"/>
      <c r="P141" s="129"/>
    </row>
    <row r="142" spans="2:16" x14ac:dyDescent="0.25">
      <c r="B142" s="127">
        <v>1459</v>
      </c>
      <c r="C142" s="128" t="s">
        <v>60</v>
      </c>
      <c r="D142" s="128" t="s">
        <v>59</v>
      </c>
      <c r="E142" s="128" t="s">
        <v>10</v>
      </c>
      <c r="F142" s="129" t="s">
        <v>61</v>
      </c>
      <c r="H142" s="54" t="str">
        <f t="shared" si="6"/>
        <v>Matija – Razum – OK Japetić – M21A</v>
      </c>
      <c r="J142" s="54" t="str">
        <f t="shared" si="7"/>
        <v>Matija – Razum – OK Japetić</v>
      </c>
      <c r="L142" s="54" t="str">
        <f t="shared" si="8"/>
        <v>Matija – Razum</v>
      </c>
      <c r="N142" s="127"/>
      <c r="O142" s="128"/>
      <c r="P142" s="129"/>
    </row>
    <row r="143" spans="2:16" x14ac:dyDescent="0.25">
      <c r="B143" s="127">
        <v>1669</v>
      </c>
      <c r="C143" s="128" t="s">
        <v>376</v>
      </c>
      <c r="D143" s="128" t="s">
        <v>438</v>
      </c>
      <c r="E143" s="128" t="s">
        <v>10</v>
      </c>
      <c r="F143" s="129"/>
      <c r="H143" s="54" t="str">
        <f t="shared" si="6"/>
        <v>David – Skopljak – OK Japetić</v>
      </c>
      <c r="J143" s="54" t="str">
        <f t="shared" si="7"/>
        <v>David – Skopljak – OK Japetić</v>
      </c>
      <c r="L143" s="54" t="str">
        <f t="shared" si="8"/>
        <v>David – Skopljak</v>
      </c>
      <c r="N143" s="127"/>
      <c r="O143" s="128"/>
      <c r="P143" s="129"/>
    </row>
    <row r="144" spans="2:16" x14ac:dyDescent="0.25">
      <c r="B144" s="127">
        <v>1160</v>
      </c>
      <c r="C144" s="128" t="s">
        <v>358</v>
      </c>
      <c r="D144" s="128" t="s">
        <v>439</v>
      </c>
      <c r="E144" s="128" t="s">
        <v>10</v>
      </c>
      <c r="F144" s="129"/>
      <c r="H144" s="54" t="str">
        <f t="shared" si="6"/>
        <v>Hana – Škugor – OK Japetić</v>
      </c>
      <c r="J144" s="54" t="str">
        <f t="shared" si="7"/>
        <v>Hana – Škugor – OK Japetić</v>
      </c>
      <c r="L144" s="54" t="str">
        <f t="shared" si="8"/>
        <v>Hana – Škugor</v>
      </c>
      <c r="N144" s="127"/>
      <c r="O144" s="128"/>
      <c r="P144" s="129"/>
    </row>
    <row r="145" spans="2:16" x14ac:dyDescent="0.25">
      <c r="B145" s="127">
        <v>1776</v>
      </c>
      <c r="C145" s="128" t="s">
        <v>69</v>
      </c>
      <c r="D145" s="128" t="s">
        <v>440</v>
      </c>
      <c r="E145" s="128" t="s">
        <v>10</v>
      </c>
      <c r="F145" s="129"/>
      <c r="H145" s="54" t="str">
        <f t="shared" si="6"/>
        <v>Damir – Suban – OK Japetić</v>
      </c>
      <c r="J145" s="54" t="str">
        <f t="shared" si="7"/>
        <v>Damir – Suban – OK Japetić</v>
      </c>
      <c r="L145" s="54" t="str">
        <f t="shared" si="8"/>
        <v>Damir – Suban</v>
      </c>
      <c r="N145" s="127"/>
      <c r="O145" s="128"/>
      <c r="P145" s="129"/>
    </row>
    <row r="146" spans="2:16" x14ac:dyDescent="0.25">
      <c r="B146" s="127">
        <v>1779</v>
      </c>
      <c r="C146" s="128" t="s">
        <v>441</v>
      </c>
      <c r="D146" s="128" t="s">
        <v>442</v>
      </c>
      <c r="E146" s="128" t="s">
        <v>10</v>
      </c>
      <c r="F146" s="129"/>
      <c r="H146" s="54" t="str">
        <f t="shared" si="6"/>
        <v>Eli – Tadić – OK Japetić</v>
      </c>
      <c r="J146" s="54" t="str">
        <f t="shared" si="7"/>
        <v>Eli – Tadić – OK Japetić</v>
      </c>
      <c r="L146" s="54" t="str">
        <f t="shared" si="8"/>
        <v>Eli – Tadić</v>
      </c>
      <c r="N146" s="127"/>
      <c r="O146" s="128"/>
      <c r="P146" s="129"/>
    </row>
    <row r="147" spans="2:16" x14ac:dyDescent="0.25">
      <c r="B147" s="127">
        <v>1777</v>
      </c>
      <c r="C147" s="128" t="s">
        <v>293</v>
      </c>
      <c r="D147" s="128" t="s">
        <v>443</v>
      </c>
      <c r="E147" s="128" t="s">
        <v>10</v>
      </c>
      <c r="F147" s="129"/>
      <c r="H147" s="54" t="str">
        <f t="shared" si="6"/>
        <v>Ivana – Tkalčić Suban – OK Japetić</v>
      </c>
      <c r="J147" s="54" t="str">
        <f t="shared" si="7"/>
        <v>Ivana – Tkalčić Suban – OK Japetić</v>
      </c>
      <c r="L147" s="54" t="str">
        <f t="shared" si="8"/>
        <v>Ivana – Tkalčić Suban</v>
      </c>
      <c r="N147" s="127"/>
      <c r="O147" s="128"/>
      <c r="P147" s="129"/>
    </row>
    <row r="148" spans="2:16" x14ac:dyDescent="0.25">
      <c r="B148" s="127">
        <v>1846</v>
      </c>
      <c r="C148" s="128" t="s">
        <v>444</v>
      </c>
      <c r="D148" s="128" t="s">
        <v>445</v>
      </c>
      <c r="E148" s="128" t="s">
        <v>10</v>
      </c>
      <c r="F148" s="129" t="s">
        <v>4</v>
      </c>
      <c r="H148" s="54" t="str">
        <f t="shared" si="6"/>
        <v>Erik – Tot – OK Japetić – M12</v>
      </c>
      <c r="J148" s="54" t="str">
        <f t="shared" si="7"/>
        <v>Erik – Tot – OK Japetić</v>
      </c>
      <c r="L148" s="54" t="str">
        <f t="shared" si="8"/>
        <v>Erik – Tot</v>
      </c>
      <c r="N148" s="127"/>
      <c r="O148" s="128"/>
      <c r="P148" s="129"/>
    </row>
    <row r="149" spans="2:16" x14ac:dyDescent="0.25">
      <c r="B149" s="127">
        <v>1540</v>
      </c>
      <c r="C149" s="128" t="s">
        <v>446</v>
      </c>
      <c r="D149" s="128" t="s">
        <v>445</v>
      </c>
      <c r="E149" s="128" t="s">
        <v>10</v>
      </c>
      <c r="F149" s="129" t="s">
        <v>115</v>
      </c>
      <c r="H149" s="54" t="str">
        <f t="shared" si="6"/>
        <v>Nikola – Tot – OK Japetić – M35</v>
      </c>
      <c r="J149" s="54" t="str">
        <f t="shared" si="7"/>
        <v>Nikola – Tot – OK Japetić</v>
      </c>
      <c r="L149" s="54" t="str">
        <f t="shared" si="8"/>
        <v>Nikola – Tot</v>
      </c>
      <c r="N149" s="127"/>
      <c r="O149" s="128"/>
      <c r="P149" s="129"/>
    </row>
    <row r="150" spans="2:16" x14ac:dyDescent="0.25">
      <c r="B150" s="127">
        <v>1623</v>
      </c>
      <c r="C150" s="128" t="s">
        <v>447</v>
      </c>
      <c r="D150" s="128" t="s">
        <v>445</v>
      </c>
      <c r="E150" s="128" t="s">
        <v>10</v>
      </c>
      <c r="F150" s="129"/>
      <c r="H150" s="54" t="str">
        <f t="shared" si="6"/>
        <v>Tea – Tot – OK Japetić</v>
      </c>
      <c r="J150" s="54" t="str">
        <f t="shared" si="7"/>
        <v>Tea – Tot – OK Japetić</v>
      </c>
      <c r="L150" s="54" t="str">
        <f t="shared" si="8"/>
        <v>Tea – Tot</v>
      </c>
      <c r="N150" s="127"/>
      <c r="O150" s="128"/>
      <c r="P150" s="129"/>
    </row>
    <row r="151" spans="2:16" x14ac:dyDescent="0.25">
      <c r="B151" s="127">
        <v>1566</v>
      </c>
      <c r="C151" s="128" t="s">
        <v>95</v>
      </c>
      <c r="D151" s="128" t="s">
        <v>94</v>
      </c>
      <c r="E151" s="128" t="s">
        <v>10</v>
      </c>
      <c r="F151" s="129" t="s">
        <v>91</v>
      </c>
      <c r="H151" s="54" t="str">
        <f t="shared" si="6"/>
        <v>Kristijan – Verović – OK Japetić – M21B</v>
      </c>
      <c r="J151" s="54" t="str">
        <f t="shared" si="7"/>
        <v>Kristijan – Verović – OK Japetić</v>
      </c>
      <c r="L151" s="54" t="str">
        <f t="shared" si="8"/>
        <v>Kristijan – Verović</v>
      </c>
      <c r="N151" s="127"/>
      <c r="O151" s="128"/>
      <c r="P151" s="129"/>
    </row>
    <row r="152" spans="2:16" x14ac:dyDescent="0.25">
      <c r="B152" s="127">
        <v>1854</v>
      </c>
      <c r="C152" s="128" t="s">
        <v>448</v>
      </c>
      <c r="D152" s="128" t="s">
        <v>449</v>
      </c>
      <c r="E152" s="128" t="s">
        <v>10</v>
      </c>
      <c r="F152" s="129" t="s">
        <v>196</v>
      </c>
      <c r="H152" s="54" t="str">
        <f t="shared" si="6"/>
        <v>Lidija – Vrdoljak – OK Japetić – Ž12</v>
      </c>
      <c r="J152" s="54" t="str">
        <f t="shared" si="7"/>
        <v>Lidija – Vrdoljak – OK Japetić</v>
      </c>
      <c r="L152" s="54" t="str">
        <f t="shared" si="8"/>
        <v>Lidija – Vrdoljak</v>
      </c>
      <c r="N152" s="127"/>
      <c r="O152" s="128"/>
      <c r="P152" s="129"/>
    </row>
    <row r="153" spans="2:16" x14ac:dyDescent="0.25">
      <c r="B153" s="127">
        <v>1858</v>
      </c>
      <c r="C153" s="128" t="s">
        <v>16</v>
      </c>
      <c r="D153" s="128" t="s">
        <v>450</v>
      </c>
      <c r="E153" s="128" t="s">
        <v>10</v>
      </c>
      <c r="F153" s="129" t="s">
        <v>61</v>
      </c>
      <c r="H153" s="54" t="str">
        <f t="shared" si="6"/>
        <v>Filip – Vujanić – OK Japetić – M21A</v>
      </c>
      <c r="J153" s="54" t="str">
        <f t="shared" si="7"/>
        <v>Filip – Vujanić – OK Japetić</v>
      </c>
      <c r="L153" s="54" t="str">
        <f t="shared" si="8"/>
        <v>Filip – Vujanić</v>
      </c>
      <c r="N153" s="127"/>
      <c r="O153" s="128"/>
      <c r="P153" s="129"/>
    </row>
    <row r="154" spans="2:16" x14ac:dyDescent="0.25">
      <c r="B154" s="127">
        <v>1859</v>
      </c>
      <c r="C154" s="128" t="s">
        <v>416</v>
      </c>
      <c r="D154" s="128" t="s">
        <v>450</v>
      </c>
      <c r="E154" s="128" t="s">
        <v>10</v>
      </c>
      <c r="F154" s="129" t="s">
        <v>61</v>
      </c>
      <c r="H154" s="54" t="str">
        <f t="shared" si="6"/>
        <v>Josip – Vujanić – OK Japetić – M21A</v>
      </c>
      <c r="J154" s="54" t="str">
        <f t="shared" si="7"/>
        <v>Josip – Vujanić – OK Japetić</v>
      </c>
      <c r="L154" s="54" t="str">
        <f t="shared" si="8"/>
        <v>Josip – Vujanić</v>
      </c>
      <c r="N154" s="127"/>
      <c r="O154" s="128"/>
      <c r="P154" s="129"/>
    </row>
    <row r="155" spans="2:16" x14ac:dyDescent="0.25">
      <c r="B155" s="127">
        <v>1671</v>
      </c>
      <c r="C155" s="128" t="s">
        <v>380</v>
      </c>
      <c r="D155" s="128" t="s">
        <v>451</v>
      </c>
      <c r="E155" s="128" t="s">
        <v>19</v>
      </c>
      <c r="F155" s="129" t="s">
        <v>61</v>
      </c>
      <c r="H155" s="54" t="str">
        <f t="shared" si="6"/>
        <v>Igor – Acketa – OK Jelen – M21A</v>
      </c>
      <c r="J155" s="54" t="str">
        <f t="shared" si="7"/>
        <v>Igor – Acketa – OK Jelen</v>
      </c>
      <c r="L155" s="54" t="str">
        <f t="shared" si="8"/>
        <v>Igor – Acketa</v>
      </c>
      <c r="N155" s="127"/>
      <c r="O155" s="128"/>
      <c r="P155" s="129"/>
    </row>
    <row r="156" spans="2:16" x14ac:dyDescent="0.25">
      <c r="B156" s="127">
        <v>1472</v>
      </c>
      <c r="C156" s="128" t="s">
        <v>192</v>
      </c>
      <c r="D156" s="128" t="s">
        <v>244</v>
      </c>
      <c r="E156" s="128" t="s">
        <v>19</v>
      </c>
      <c r="F156" s="129" t="s">
        <v>231</v>
      </c>
      <c r="H156" s="54" t="str">
        <f t="shared" si="6"/>
        <v>Ana – Beblek – OK Jelen – Ž21A</v>
      </c>
      <c r="J156" s="54" t="str">
        <f t="shared" si="7"/>
        <v>Ana – Beblek – OK Jelen</v>
      </c>
      <c r="L156" s="54" t="str">
        <f t="shared" si="8"/>
        <v>Ana – Beblek</v>
      </c>
      <c r="N156" s="127"/>
      <c r="O156" s="128"/>
      <c r="P156" s="129"/>
    </row>
    <row r="157" spans="2:16" x14ac:dyDescent="0.25">
      <c r="B157" s="127">
        <v>1473</v>
      </c>
      <c r="C157" s="128" t="s">
        <v>268</v>
      </c>
      <c r="D157" s="128" t="s">
        <v>267</v>
      </c>
      <c r="E157" s="128" t="s">
        <v>19</v>
      </c>
      <c r="F157" s="129" t="s">
        <v>269</v>
      </c>
      <c r="H157" s="54" t="str">
        <f t="shared" si="6"/>
        <v>Martina – Bedeković Tanković – OK Jelen – Ž35</v>
      </c>
      <c r="J157" s="54" t="str">
        <f t="shared" si="7"/>
        <v>Martina – Bedeković Tanković – OK Jelen</v>
      </c>
      <c r="L157" s="54" t="str">
        <f t="shared" si="8"/>
        <v>Martina – Bedeković Tanković</v>
      </c>
      <c r="N157" s="127"/>
      <c r="O157" s="128"/>
      <c r="P157" s="129"/>
    </row>
    <row r="158" spans="2:16" x14ac:dyDescent="0.25">
      <c r="B158" s="127">
        <v>1133</v>
      </c>
      <c r="C158" s="128" t="s">
        <v>178</v>
      </c>
      <c r="D158" s="128" t="s">
        <v>177</v>
      </c>
      <c r="E158" s="128" t="s">
        <v>19</v>
      </c>
      <c r="F158" s="129" t="s">
        <v>167</v>
      </c>
      <c r="H158" s="54" t="str">
        <f t="shared" si="6"/>
        <v>Miroslav – Besten – OK Jelen – M55</v>
      </c>
      <c r="J158" s="54" t="str">
        <f t="shared" si="7"/>
        <v>Miroslav – Besten – OK Jelen</v>
      </c>
      <c r="L158" s="54" t="str">
        <f t="shared" si="8"/>
        <v>Miroslav – Besten</v>
      </c>
      <c r="N158" s="127"/>
      <c r="O158" s="128"/>
      <c r="P158" s="129"/>
    </row>
    <row r="159" spans="2:16" x14ac:dyDescent="0.25">
      <c r="B159" s="127">
        <v>1607</v>
      </c>
      <c r="C159" s="128" t="s">
        <v>452</v>
      </c>
      <c r="D159" s="128" t="s">
        <v>453</v>
      </c>
      <c r="E159" s="128" t="s">
        <v>19</v>
      </c>
      <c r="F159" s="129" t="s">
        <v>303</v>
      </c>
      <c r="H159" s="54" t="str">
        <f t="shared" si="6"/>
        <v>Draženka – Birkić – OK Jelen – Ž45</v>
      </c>
      <c r="J159" s="54" t="str">
        <f t="shared" si="7"/>
        <v>Draženka – Birkić – OK Jelen</v>
      </c>
      <c r="L159" s="54" t="str">
        <f t="shared" si="8"/>
        <v>Draženka – Birkić</v>
      </c>
      <c r="N159" s="127"/>
      <c r="O159" s="128"/>
      <c r="P159" s="129"/>
    </row>
    <row r="160" spans="2:16" x14ac:dyDescent="0.25">
      <c r="B160" s="127">
        <v>1559</v>
      </c>
      <c r="C160" s="128" t="s">
        <v>80</v>
      </c>
      <c r="D160" s="128" t="s">
        <v>155</v>
      </c>
      <c r="E160" s="128" t="s">
        <v>19</v>
      </c>
      <c r="F160" s="129" t="s">
        <v>141</v>
      </c>
      <c r="H160" s="54" t="str">
        <f t="shared" si="6"/>
        <v>Marijan – Bogović – OK Jelen – M45</v>
      </c>
      <c r="J160" s="54" t="str">
        <f t="shared" si="7"/>
        <v>Marijan – Bogović – OK Jelen</v>
      </c>
      <c r="L160" s="54" t="str">
        <f t="shared" si="8"/>
        <v>Marijan – Bogović</v>
      </c>
      <c r="N160" s="127"/>
      <c r="O160" s="128"/>
      <c r="P160" s="129"/>
    </row>
    <row r="161" spans="2:16" x14ac:dyDescent="0.25">
      <c r="B161" s="127">
        <v>1311</v>
      </c>
      <c r="C161" s="128" t="s">
        <v>454</v>
      </c>
      <c r="D161" s="128" t="s">
        <v>455</v>
      </c>
      <c r="E161" s="128" t="s">
        <v>19</v>
      </c>
      <c r="F161" s="129" t="s">
        <v>50</v>
      </c>
      <c r="H161" s="54" t="str">
        <f t="shared" si="6"/>
        <v>Antonio – Cindrić – OK Jelen – M20</v>
      </c>
      <c r="J161" s="54" t="str">
        <f t="shared" si="7"/>
        <v>Antonio – Cindrić – OK Jelen</v>
      </c>
      <c r="L161" s="54" t="str">
        <f t="shared" si="8"/>
        <v>Antonio – Cindrić</v>
      </c>
      <c r="N161" s="127"/>
      <c r="O161" s="128"/>
      <c r="P161" s="129"/>
    </row>
    <row r="162" spans="2:16" x14ac:dyDescent="0.25">
      <c r="B162" s="127">
        <v>1462</v>
      </c>
      <c r="C162" s="128" t="s">
        <v>204</v>
      </c>
      <c r="D162" s="128" t="s">
        <v>203</v>
      </c>
      <c r="E162" s="128" t="s">
        <v>19</v>
      </c>
      <c r="F162" s="129" t="s">
        <v>196</v>
      </c>
      <c r="H162" s="54" t="str">
        <f t="shared" si="6"/>
        <v>Helena – Ćubela – OK Jelen – Ž12</v>
      </c>
      <c r="J162" s="54" t="str">
        <f t="shared" si="7"/>
        <v>Helena – Ćubela – OK Jelen</v>
      </c>
      <c r="L162" s="54" t="str">
        <f t="shared" si="8"/>
        <v>Helena – Ćubela</v>
      </c>
      <c r="N162" s="127"/>
      <c r="O162" s="128"/>
      <c r="P162" s="129"/>
    </row>
    <row r="163" spans="2:16" x14ac:dyDescent="0.25">
      <c r="B163" s="127">
        <v>1672</v>
      </c>
      <c r="C163" s="128" t="s">
        <v>57</v>
      </c>
      <c r="D163" s="128" t="s">
        <v>456</v>
      </c>
      <c r="E163" s="128" t="s">
        <v>19</v>
      </c>
      <c r="F163" s="129" t="s">
        <v>167</v>
      </c>
      <c r="H163" s="54" t="str">
        <f t="shared" si="6"/>
        <v>Ivan – Đanić – OK Jelen – M55</v>
      </c>
      <c r="J163" s="54" t="str">
        <f t="shared" si="7"/>
        <v>Ivan – Đanić – OK Jelen</v>
      </c>
      <c r="L163" s="54" t="str">
        <f t="shared" si="8"/>
        <v>Ivan – Đanić</v>
      </c>
      <c r="N163" s="127"/>
      <c r="O163" s="128"/>
      <c r="P163" s="129"/>
    </row>
    <row r="164" spans="2:16" x14ac:dyDescent="0.25">
      <c r="B164" s="127">
        <v>1549</v>
      </c>
      <c r="C164" s="128" t="s">
        <v>192</v>
      </c>
      <c r="D164" s="128" t="s">
        <v>113</v>
      </c>
      <c r="E164" s="128" t="s">
        <v>19</v>
      </c>
      <c r="F164" s="129" t="s">
        <v>269</v>
      </c>
      <c r="H164" s="54" t="str">
        <f t="shared" si="6"/>
        <v>Ana – Delić – OK Jelen – Ž35</v>
      </c>
      <c r="J164" s="54" t="str">
        <f t="shared" si="7"/>
        <v>Ana – Delić – OK Jelen</v>
      </c>
      <c r="L164" s="54" t="str">
        <f t="shared" si="8"/>
        <v>Ana – Delić</v>
      </c>
      <c r="N164" s="127"/>
      <c r="O164" s="128"/>
      <c r="P164" s="129"/>
    </row>
    <row r="165" spans="2:16" x14ac:dyDescent="0.25">
      <c r="B165" s="127">
        <v>1338</v>
      </c>
      <c r="C165" s="128" t="s">
        <v>195</v>
      </c>
      <c r="D165" s="128" t="s">
        <v>113</v>
      </c>
      <c r="E165" s="128" t="s">
        <v>19</v>
      </c>
      <c r="F165" s="129" t="s">
        <v>196</v>
      </c>
      <c r="H165" s="54" t="str">
        <f t="shared" si="6"/>
        <v>Dora – Delić – OK Jelen – Ž12</v>
      </c>
      <c r="J165" s="54" t="str">
        <f t="shared" si="7"/>
        <v>Dora – Delić – OK Jelen</v>
      </c>
      <c r="L165" s="54" t="str">
        <f t="shared" si="8"/>
        <v>Dora – Delić</v>
      </c>
      <c r="N165" s="127"/>
      <c r="O165" s="128"/>
      <c r="P165" s="129"/>
    </row>
    <row r="166" spans="2:16" x14ac:dyDescent="0.25">
      <c r="B166" s="127">
        <v>1528</v>
      </c>
      <c r="C166" s="128" t="s">
        <v>199</v>
      </c>
      <c r="D166" s="128" t="s">
        <v>113</v>
      </c>
      <c r="E166" s="128" t="s">
        <v>19</v>
      </c>
      <c r="F166" s="129" t="s">
        <v>196</v>
      </c>
      <c r="H166" s="54" t="str">
        <f t="shared" si="6"/>
        <v>Sara – Delić – OK Jelen – Ž12</v>
      </c>
      <c r="J166" s="54" t="str">
        <f t="shared" si="7"/>
        <v>Sara – Delić – OK Jelen</v>
      </c>
      <c r="L166" s="54" t="str">
        <f t="shared" si="8"/>
        <v>Sara – Delić</v>
      </c>
      <c r="N166" s="127"/>
      <c r="O166" s="128"/>
      <c r="P166" s="129"/>
    </row>
    <row r="167" spans="2:16" x14ac:dyDescent="0.25">
      <c r="B167" s="127">
        <v>1491</v>
      </c>
      <c r="C167" s="128" t="s">
        <v>233</v>
      </c>
      <c r="D167" s="128" t="s">
        <v>457</v>
      </c>
      <c r="E167" s="128" t="s">
        <v>19</v>
      </c>
      <c r="F167" s="129" t="s">
        <v>228</v>
      </c>
      <c r="H167" s="54" t="str">
        <f t="shared" si="6"/>
        <v>Iva – Derdić – OK Jelen – Ž20</v>
      </c>
      <c r="J167" s="54" t="str">
        <f t="shared" si="7"/>
        <v>Iva – Derdić – OK Jelen</v>
      </c>
      <c r="L167" s="54" t="str">
        <f t="shared" si="8"/>
        <v>Iva – Derdić</v>
      </c>
      <c r="N167" s="127"/>
      <c r="O167" s="128"/>
      <c r="P167" s="129"/>
    </row>
    <row r="168" spans="2:16" x14ac:dyDescent="0.25">
      <c r="B168" s="127">
        <v>1254</v>
      </c>
      <c r="C168" s="128" t="s">
        <v>458</v>
      </c>
      <c r="D168" s="128" t="s">
        <v>459</v>
      </c>
      <c r="E168" s="128" t="s">
        <v>19</v>
      </c>
      <c r="F168" s="129" t="s">
        <v>115</v>
      </c>
      <c r="H168" s="54" t="str">
        <f t="shared" si="6"/>
        <v>Daniel – Fabijanić – OK Jelen – M35</v>
      </c>
      <c r="J168" s="54" t="str">
        <f t="shared" si="7"/>
        <v>Daniel – Fabijanić – OK Jelen</v>
      </c>
      <c r="L168" s="54" t="str">
        <f t="shared" si="8"/>
        <v>Daniel – Fabijanić</v>
      </c>
      <c r="N168" s="127"/>
      <c r="O168" s="128"/>
      <c r="P168" s="129"/>
    </row>
    <row r="169" spans="2:16" x14ac:dyDescent="0.25">
      <c r="B169" s="127">
        <v>1181</v>
      </c>
      <c r="C169" s="128" t="s">
        <v>239</v>
      </c>
      <c r="D169" s="128" t="s">
        <v>238</v>
      </c>
      <c r="E169" s="128" t="s">
        <v>19</v>
      </c>
      <c r="F169" s="129" t="s">
        <v>231</v>
      </c>
      <c r="H169" s="54" t="str">
        <f t="shared" si="6"/>
        <v>Nevija – Frajzman – OK Jelen – Ž21A</v>
      </c>
      <c r="J169" s="54" t="str">
        <f t="shared" si="7"/>
        <v>Nevija – Frajzman – OK Jelen</v>
      </c>
      <c r="L169" s="54" t="str">
        <f t="shared" si="8"/>
        <v>Nevija – Frajzman</v>
      </c>
      <c r="N169" s="127"/>
      <c r="O169" s="128"/>
      <c r="P169" s="129"/>
    </row>
    <row r="170" spans="2:16" x14ac:dyDescent="0.25">
      <c r="B170" s="127">
        <v>1504</v>
      </c>
      <c r="C170" s="128" t="s">
        <v>277</v>
      </c>
      <c r="D170" s="128" t="s">
        <v>460</v>
      </c>
      <c r="E170" s="128" t="s">
        <v>19</v>
      </c>
      <c r="F170" s="129" t="s">
        <v>303</v>
      </c>
      <c r="H170" s="54" t="str">
        <f t="shared" si="6"/>
        <v>Željka – Gajdek – OK Jelen – Ž45</v>
      </c>
      <c r="J170" s="54" t="str">
        <f t="shared" si="7"/>
        <v>Željka – Gajdek – OK Jelen</v>
      </c>
      <c r="L170" s="54" t="str">
        <f t="shared" si="8"/>
        <v>Željka – Gajdek</v>
      </c>
      <c r="N170" s="127"/>
      <c r="O170" s="128"/>
      <c r="P170" s="129"/>
    </row>
    <row r="171" spans="2:16" x14ac:dyDescent="0.25">
      <c r="B171" s="127">
        <v>1828</v>
      </c>
      <c r="C171" s="128" t="s">
        <v>293</v>
      </c>
      <c r="D171" s="128" t="s">
        <v>461</v>
      </c>
      <c r="E171" s="128" t="s">
        <v>19</v>
      </c>
      <c r="F171" s="129" t="s">
        <v>269</v>
      </c>
      <c r="H171" s="54" t="str">
        <f t="shared" si="6"/>
        <v>Ivana – Herceg – OK Jelen – Ž35</v>
      </c>
      <c r="J171" s="54" t="str">
        <f t="shared" si="7"/>
        <v>Ivana – Herceg – OK Jelen</v>
      </c>
      <c r="L171" s="54" t="str">
        <f t="shared" si="8"/>
        <v>Ivana – Herceg</v>
      </c>
      <c r="N171" s="127"/>
      <c r="O171" s="128"/>
      <c r="P171" s="129"/>
    </row>
    <row r="172" spans="2:16" x14ac:dyDescent="0.25">
      <c r="B172" s="127">
        <v>1836</v>
      </c>
      <c r="C172" s="128" t="s">
        <v>129</v>
      </c>
      <c r="D172" s="128" t="s">
        <v>462</v>
      </c>
      <c r="E172" s="128" t="s">
        <v>19</v>
      </c>
      <c r="F172" s="129" t="s">
        <v>141</v>
      </c>
      <c r="H172" s="54" t="str">
        <f t="shared" si="6"/>
        <v>Vladimir – Jurić – OK Jelen – M45</v>
      </c>
      <c r="J172" s="54" t="str">
        <f t="shared" si="7"/>
        <v>Vladimir – Jurić – OK Jelen</v>
      </c>
      <c r="L172" s="54" t="str">
        <f t="shared" si="8"/>
        <v>Vladimir – Jurić</v>
      </c>
      <c r="N172" s="127"/>
      <c r="O172" s="128"/>
      <c r="P172" s="129"/>
    </row>
    <row r="173" spans="2:16" x14ac:dyDescent="0.25">
      <c r="B173" s="127">
        <v>1173</v>
      </c>
      <c r="C173" s="128" t="s">
        <v>31</v>
      </c>
      <c r="D173" s="128" t="s">
        <v>30</v>
      </c>
      <c r="E173" s="128" t="s">
        <v>19</v>
      </c>
      <c r="F173" s="129" t="s">
        <v>41</v>
      </c>
      <c r="H173" s="54" t="str">
        <f t="shared" si="6"/>
        <v>Noa – Kelc – OK Jelen – M16</v>
      </c>
      <c r="J173" s="54" t="str">
        <f t="shared" si="7"/>
        <v>Noa – Kelc – OK Jelen</v>
      </c>
      <c r="L173" s="54" t="str">
        <f t="shared" si="8"/>
        <v>Noa – Kelc</v>
      </c>
      <c r="N173" s="127"/>
      <c r="O173" s="128"/>
      <c r="P173" s="129"/>
    </row>
    <row r="174" spans="2:16" x14ac:dyDescent="0.25">
      <c r="B174" s="127">
        <v>1615</v>
      </c>
      <c r="C174" s="128" t="s">
        <v>463</v>
      </c>
      <c r="D174" s="128" t="s">
        <v>464</v>
      </c>
      <c r="E174" s="128" t="s">
        <v>19</v>
      </c>
      <c r="F174" s="129" t="s">
        <v>41</v>
      </c>
      <c r="H174" s="54" t="str">
        <f t="shared" si="6"/>
        <v>Dan – Kobasić – OK Jelen – M16</v>
      </c>
      <c r="J174" s="54" t="str">
        <f t="shared" si="7"/>
        <v>Dan – Kobasić – OK Jelen</v>
      </c>
      <c r="L174" s="54" t="str">
        <f t="shared" si="8"/>
        <v>Dan – Kobasić</v>
      </c>
      <c r="N174" s="127"/>
      <c r="O174" s="128"/>
      <c r="P174" s="129"/>
    </row>
    <row r="175" spans="2:16" x14ac:dyDescent="0.25">
      <c r="B175" s="127">
        <v>1082</v>
      </c>
      <c r="C175" s="128" t="s">
        <v>465</v>
      </c>
      <c r="D175" s="128" t="s">
        <v>466</v>
      </c>
      <c r="E175" s="128" t="s">
        <v>19</v>
      </c>
      <c r="F175" s="129" t="s">
        <v>61</v>
      </c>
      <c r="H175" s="54" t="str">
        <f t="shared" si="6"/>
        <v>Miran – Košćica – OK Jelen – M21A</v>
      </c>
      <c r="J175" s="54" t="str">
        <f t="shared" si="7"/>
        <v>Miran – Košćica – OK Jelen</v>
      </c>
      <c r="L175" s="54" t="str">
        <f t="shared" si="8"/>
        <v>Miran – Košćica</v>
      </c>
      <c r="N175" s="127"/>
      <c r="O175" s="128"/>
      <c r="P175" s="129"/>
    </row>
    <row r="176" spans="2:16" x14ac:dyDescent="0.25">
      <c r="B176" s="127">
        <v>1264</v>
      </c>
      <c r="C176" s="128" t="s">
        <v>133</v>
      </c>
      <c r="D176" s="128" t="s">
        <v>467</v>
      </c>
      <c r="E176" s="128" t="s">
        <v>19</v>
      </c>
      <c r="F176" s="129" t="s">
        <v>115</v>
      </c>
      <c r="H176" s="54" t="str">
        <f t="shared" si="6"/>
        <v>Marko – Košturić – OK Jelen – M35</v>
      </c>
      <c r="J176" s="54" t="str">
        <f t="shared" si="7"/>
        <v>Marko – Košturić – OK Jelen</v>
      </c>
      <c r="L176" s="54" t="str">
        <f t="shared" si="8"/>
        <v>Marko – Košturić</v>
      </c>
      <c r="N176" s="127"/>
      <c r="O176" s="128"/>
      <c r="P176" s="129"/>
    </row>
    <row r="177" spans="2:16" x14ac:dyDescent="0.25">
      <c r="B177" s="127">
        <v>1341</v>
      </c>
      <c r="C177" s="128" t="s">
        <v>76</v>
      </c>
      <c r="D177" s="128" t="s">
        <v>468</v>
      </c>
      <c r="E177" s="128" t="s">
        <v>19</v>
      </c>
      <c r="F177" s="129" t="s">
        <v>91</v>
      </c>
      <c r="H177" s="54" t="str">
        <f t="shared" si="6"/>
        <v>Tomislav – Milašinčić – OK Jelen – M21B</v>
      </c>
      <c r="J177" s="54" t="str">
        <f t="shared" si="7"/>
        <v>Tomislav – Milašinčić – OK Jelen</v>
      </c>
      <c r="L177" s="54" t="str">
        <f t="shared" si="8"/>
        <v>Tomislav – Milašinčić</v>
      </c>
      <c r="N177" s="127"/>
      <c r="O177" s="128"/>
      <c r="P177" s="129"/>
    </row>
    <row r="178" spans="2:16" x14ac:dyDescent="0.25">
      <c r="B178" s="127">
        <v>1509</v>
      </c>
      <c r="C178" s="128" t="s">
        <v>412</v>
      </c>
      <c r="D178" s="128" t="s">
        <v>68</v>
      </c>
      <c r="E178" s="128" t="s">
        <v>19</v>
      </c>
      <c r="F178" s="129" t="s">
        <v>61</v>
      </c>
      <c r="H178" s="54" t="str">
        <f t="shared" si="6"/>
        <v>Borna – Miljković – OK Jelen – M21A</v>
      </c>
      <c r="J178" s="54" t="str">
        <f t="shared" si="7"/>
        <v>Borna – Miljković – OK Jelen</v>
      </c>
      <c r="L178" s="54" t="str">
        <f t="shared" si="8"/>
        <v>Borna – Miljković</v>
      </c>
      <c r="N178" s="127"/>
      <c r="O178" s="128"/>
      <c r="P178" s="129"/>
    </row>
    <row r="179" spans="2:16" x14ac:dyDescent="0.25">
      <c r="B179" s="127">
        <v>1314</v>
      </c>
      <c r="C179" s="128" t="s">
        <v>69</v>
      </c>
      <c r="D179" s="128" t="s">
        <v>68</v>
      </c>
      <c r="E179" s="128" t="s">
        <v>19</v>
      </c>
      <c r="F179" s="129" t="s">
        <v>61</v>
      </c>
      <c r="H179" s="54" t="str">
        <f t="shared" si="6"/>
        <v>Damir – Miljković – OK Jelen – M21A</v>
      </c>
      <c r="J179" s="54" t="str">
        <f t="shared" si="7"/>
        <v>Damir – Miljković – OK Jelen</v>
      </c>
      <c r="L179" s="54" t="str">
        <f t="shared" si="8"/>
        <v>Damir – Miljković</v>
      </c>
      <c r="N179" s="127"/>
      <c r="O179" s="128"/>
      <c r="P179" s="129"/>
    </row>
    <row r="180" spans="2:16" x14ac:dyDescent="0.25">
      <c r="B180" s="127">
        <v>1129</v>
      </c>
      <c r="C180" s="128" t="s">
        <v>195</v>
      </c>
      <c r="D180" s="128" t="s">
        <v>68</v>
      </c>
      <c r="E180" s="128" t="s">
        <v>19</v>
      </c>
      <c r="F180" s="129" t="s">
        <v>231</v>
      </c>
      <c r="H180" s="54" t="str">
        <f t="shared" si="6"/>
        <v>Dora – Miljković – OK Jelen – Ž21A</v>
      </c>
      <c r="J180" s="54" t="str">
        <f t="shared" si="7"/>
        <v>Dora – Miljković – OK Jelen</v>
      </c>
      <c r="L180" s="54" t="str">
        <f t="shared" si="8"/>
        <v>Dora – Miljković</v>
      </c>
      <c r="N180" s="127"/>
      <c r="O180" s="128"/>
      <c r="P180" s="129"/>
    </row>
    <row r="181" spans="2:16" x14ac:dyDescent="0.25">
      <c r="B181" s="127">
        <v>1526</v>
      </c>
      <c r="C181" s="128" t="s">
        <v>272</v>
      </c>
      <c r="D181" s="128" t="s">
        <v>469</v>
      </c>
      <c r="E181" s="128" t="s">
        <v>19</v>
      </c>
      <c r="F181" s="129" t="s">
        <v>269</v>
      </c>
      <c r="H181" s="54" t="str">
        <f t="shared" si="6"/>
        <v>Nikolina – Miovec – OK Jelen – Ž35</v>
      </c>
      <c r="J181" s="54" t="str">
        <f t="shared" si="7"/>
        <v>Nikolina – Miovec – OK Jelen</v>
      </c>
      <c r="L181" s="54" t="str">
        <f t="shared" si="8"/>
        <v>Nikolina – Miovec</v>
      </c>
      <c r="N181" s="127"/>
      <c r="O181" s="128"/>
      <c r="P181" s="129"/>
    </row>
    <row r="182" spans="2:16" x14ac:dyDescent="0.25">
      <c r="B182" s="127">
        <v>1443</v>
      </c>
      <c r="C182" s="128" t="s">
        <v>129</v>
      </c>
      <c r="D182" s="128" t="s">
        <v>469</v>
      </c>
      <c r="E182" s="128" t="s">
        <v>19</v>
      </c>
      <c r="F182" s="129" t="s">
        <v>4</v>
      </c>
      <c r="H182" s="54" t="str">
        <f t="shared" si="6"/>
        <v>Vladimir – Miovec – OK Jelen – M12</v>
      </c>
      <c r="J182" s="54" t="str">
        <f t="shared" si="7"/>
        <v>Vladimir – Miovec – OK Jelen</v>
      </c>
      <c r="L182" s="54" t="str">
        <f t="shared" si="8"/>
        <v>Vladimir – Miovec</v>
      </c>
      <c r="N182" s="127"/>
      <c r="O182" s="128"/>
      <c r="P182" s="129"/>
    </row>
    <row r="183" spans="2:16" x14ac:dyDescent="0.25">
      <c r="B183" s="127">
        <v>1673</v>
      </c>
      <c r="C183" s="128" t="s">
        <v>133</v>
      </c>
      <c r="D183" s="128" t="s">
        <v>470</v>
      </c>
      <c r="E183" s="128" t="s">
        <v>19</v>
      </c>
      <c r="F183" s="129" t="s">
        <v>61</v>
      </c>
      <c r="H183" s="54" t="str">
        <f t="shared" si="6"/>
        <v>Marko – Mlinac – OK Jelen – M21A</v>
      </c>
      <c r="J183" s="54" t="str">
        <f t="shared" si="7"/>
        <v>Marko – Mlinac – OK Jelen</v>
      </c>
      <c r="L183" s="54" t="str">
        <f t="shared" si="8"/>
        <v>Marko – Mlinac</v>
      </c>
      <c r="N183" s="127"/>
      <c r="O183" s="128"/>
      <c r="P183" s="129"/>
    </row>
    <row r="184" spans="2:16" x14ac:dyDescent="0.25">
      <c r="B184" s="127">
        <v>1416</v>
      </c>
      <c r="C184" s="128" t="s">
        <v>471</v>
      </c>
      <c r="D184" s="128" t="s">
        <v>472</v>
      </c>
      <c r="E184" s="128" t="s">
        <v>19</v>
      </c>
      <c r="F184" s="129" t="s">
        <v>115</v>
      </c>
      <c r="H184" s="54" t="str">
        <f t="shared" si="6"/>
        <v>Dragutin – Mulig – OK Jelen – M35</v>
      </c>
      <c r="J184" s="54" t="str">
        <f t="shared" si="7"/>
        <v>Dragutin – Mulig – OK Jelen</v>
      </c>
      <c r="L184" s="54" t="str">
        <f t="shared" si="8"/>
        <v>Dragutin – Mulig</v>
      </c>
      <c r="N184" s="127"/>
      <c r="O184" s="128"/>
      <c r="P184" s="129"/>
    </row>
    <row r="185" spans="2:16" x14ac:dyDescent="0.25">
      <c r="B185" s="127">
        <v>1517</v>
      </c>
      <c r="C185" s="128" t="s">
        <v>80</v>
      </c>
      <c r="D185" s="128" t="s">
        <v>472</v>
      </c>
      <c r="E185" s="128" t="s">
        <v>19</v>
      </c>
      <c r="F185" s="129" t="s">
        <v>91</v>
      </c>
      <c r="H185" s="54" t="str">
        <f t="shared" si="6"/>
        <v>Marijan – Mulig – OK Jelen – M21B</v>
      </c>
      <c r="J185" s="54" t="str">
        <f t="shared" si="7"/>
        <v>Marijan – Mulig – OK Jelen</v>
      </c>
      <c r="L185" s="54" t="str">
        <f t="shared" si="8"/>
        <v>Marijan – Mulig</v>
      </c>
      <c r="N185" s="127"/>
      <c r="O185" s="128"/>
      <c r="P185" s="129"/>
    </row>
    <row r="186" spans="2:16" x14ac:dyDescent="0.25">
      <c r="B186" s="127">
        <v>1293</v>
      </c>
      <c r="C186" s="128" t="s">
        <v>82</v>
      </c>
      <c r="D186" s="128" t="s">
        <v>473</v>
      </c>
      <c r="E186" s="128" t="s">
        <v>19</v>
      </c>
      <c r="F186" s="129" t="s">
        <v>91</v>
      </c>
      <c r="H186" s="54" t="str">
        <f t="shared" si="6"/>
        <v>Domagoj – Novosel – OK Jelen – M21B</v>
      </c>
      <c r="J186" s="54" t="str">
        <f t="shared" si="7"/>
        <v>Domagoj – Novosel – OK Jelen</v>
      </c>
      <c r="L186" s="54" t="str">
        <f t="shared" si="8"/>
        <v>Domagoj – Novosel</v>
      </c>
      <c r="N186" s="127"/>
      <c r="O186" s="128"/>
      <c r="P186" s="129"/>
    </row>
    <row r="187" spans="2:16" x14ac:dyDescent="0.25">
      <c r="B187" s="127">
        <v>1115</v>
      </c>
      <c r="C187" s="128" t="s">
        <v>163</v>
      </c>
      <c r="D187" s="128" t="s">
        <v>473</v>
      </c>
      <c r="E187" s="128" t="s">
        <v>19</v>
      </c>
      <c r="F187" s="129" t="s">
        <v>115</v>
      </c>
      <c r="H187" s="54" t="str">
        <f t="shared" si="6"/>
        <v>Zdravko – Novosel – OK Jelen – M35</v>
      </c>
      <c r="J187" s="54" t="str">
        <f t="shared" si="7"/>
        <v>Zdravko – Novosel – OK Jelen</v>
      </c>
      <c r="L187" s="54" t="str">
        <f t="shared" si="8"/>
        <v>Zdravko – Novosel</v>
      </c>
      <c r="N187" s="127"/>
      <c r="O187" s="128"/>
      <c r="P187" s="129"/>
    </row>
    <row r="188" spans="2:16" x14ac:dyDescent="0.25">
      <c r="B188" s="127">
        <v>1519</v>
      </c>
      <c r="C188" s="128" t="s">
        <v>416</v>
      </c>
      <c r="D188" s="128" t="s">
        <v>474</v>
      </c>
      <c r="E188" s="128" t="s">
        <v>19</v>
      </c>
      <c r="F188" s="129" t="s">
        <v>91</v>
      </c>
      <c r="H188" s="54" t="str">
        <f t="shared" si="6"/>
        <v>Josip – Odžić – OK Jelen – M21B</v>
      </c>
      <c r="J188" s="54" t="str">
        <f t="shared" si="7"/>
        <v>Josip – Odžić – OK Jelen</v>
      </c>
      <c r="L188" s="54" t="str">
        <f t="shared" si="8"/>
        <v>Josip – Odžić</v>
      </c>
      <c r="N188" s="127"/>
      <c r="O188" s="128"/>
      <c r="P188" s="129"/>
    </row>
    <row r="189" spans="2:16" x14ac:dyDescent="0.25">
      <c r="B189" s="127">
        <v>1110</v>
      </c>
      <c r="C189" s="128" t="s">
        <v>23</v>
      </c>
      <c r="D189" s="128" t="s">
        <v>475</v>
      </c>
      <c r="E189" s="128" t="s">
        <v>19</v>
      </c>
      <c r="F189" s="129" t="s">
        <v>27</v>
      </c>
      <c r="H189" s="54" t="str">
        <f t="shared" si="6"/>
        <v>Luka – Oslaković – OK Jelen – M14</v>
      </c>
      <c r="J189" s="54" t="str">
        <f t="shared" si="7"/>
        <v>Luka – Oslaković – OK Jelen</v>
      </c>
      <c r="L189" s="54" t="str">
        <f t="shared" si="8"/>
        <v>Luka – Oslaković</v>
      </c>
      <c r="N189" s="127"/>
      <c r="O189" s="128"/>
      <c r="P189" s="129"/>
    </row>
    <row r="190" spans="2:16" x14ac:dyDescent="0.25">
      <c r="B190" s="127">
        <v>1201</v>
      </c>
      <c r="C190" s="128" t="s">
        <v>84</v>
      </c>
      <c r="D190" s="128" t="s">
        <v>476</v>
      </c>
      <c r="E190" s="128" t="s">
        <v>19</v>
      </c>
      <c r="F190" s="129" t="s">
        <v>91</v>
      </c>
      <c r="H190" s="54" t="str">
        <f t="shared" si="6"/>
        <v>Vedran – Papa – OK Jelen – M21B</v>
      </c>
      <c r="J190" s="54" t="str">
        <f t="shared" si="7"/>
        <v>Vedran – Papa – OK Jelen</v>
      </c>
      <c r="L190" s="54" t="str">
        <f t="shared" si="8"/>
        <v>Vedran – Papa</v>
      </c>
      <c r="N190" s="127"/>
      <c r="O190" s="128"/>
      <c r="P190" s="129"/>
    </row>
    <row r="191" spans="2:16" x14ac:dyDescent="0.25">
      <c r="B191" s="127">
        <v>1674</v>
      </c>
      <c r="C191" s="128" t="s">
        <v>477</v>
      </c>
      <c r="D191" s="128" t="s">
        <v>478</v>
      </c>
      <c r="E191" s="128" t="s">
        <v>19</v>
      </c>
      <c r="F191" s="129" t="s">
        <v>61</v>
      </c>
      <c r="H191" s="54" t="str">
        <f t="shared" si="6"/>
        <v>Mijat – Perić – OK Jelen – M21A</v>
      </c>
      <c r="J191" s="54" t="str">
        <f t="shared" si="7"/>
        <v>Mijat – Perić – OK Jelen</v>
      </c>
      <c r="L191" s="54" t="str">
        <f t="shared" si="8"/>
        <v>Mijat – Perić</v>
      </c>
      <c r="N191" s="127"/>
      <c r="O191" s="128"/>
      <c r="P191" s="129"/>
    </row>
    <row r="192" spans="2:16" x14ac:dyDescent="0.25">
      <c r="B192" s="127">
        <v>1675</v>
      </c>
      <c r="C192" s="128" t="s">
        <v>479</v>
      </c>
      <c r="D192" s="128" t="s">
        <v>480</v>
      </c>
      <c r="E192" s="128" t="s">
        <v>19</v>
      </c>
      <c r="F192" s="129" t="s">
        <v>141</v>
      </c>
      <c r="H192" s="54" t="str">
        <f t="shared" si="6"/>
        <v>Drago – Rusan – OK Jelen – M45</v>
      </c>
      <c r="J192" s="54" t="str">
        <f t="shared" si="7"/>
        <v>Drago – Rusan – OK Jelen</v>
      </c>
      <c r="L192" s="54" t="str">
        <f t="shared" si="8"/>
        <v>Drago – Rusan</v>
      </c>
      <c r="N192" s="127"/>
      <c r="O192" s="128"/>
      <c r="P192" s="129"/>
    </row>
    <row r="193" spans="2:16" x14ac:dyDescent="0.25">
      <c r="B193" s="127">
        <v>1505</v>
      </c>
      <c r="C193" s="128" t="s">
        <v>163</v>
      </c>
      <c r="D193" s="128" t="s">
        <v>164</v>
      </c>
      <c r="E193" s="128" t="s">
        <v>19</v>
      </c>
      <c r="F193" s="129" t="s">
        <v>141</v>
      </c>
      <c r="H193" s="54" t="str">
        <f t="shared" si="6"/>
        <v>Zdravko – Šaflin – OK Jelen – M45</v>
      </c>
      <c r="J193" s="54" t="str">
        <f t="shared" si="7"/>
        <v>Zdravko – Šaflin – OK Jelen</v>
      </c>
      <c r="L193" s="54" t="str">
        <f t="shared" si="8"/>
        <v>Zdravko – Šaflin</v>
      </c>
      <c r="N193" s="127"/>
      <c r="O193" s="128"/>
      <c r="P193" s="129"/>
    </row>
    <row r="194" spans="2:16" x14ac:dyDescent="0.25">
      <c r="B194" s="127">
        <v>1873</v>
      </c>
      <c r="C194" s="128" t="s">
        <v>114</v>
      </c>
      <c r="D194" s="128" t="s">
        <v>481</v>
      </c>
      <c r="E194" s="128" t="s">
        <v>19</v>
      </c>
      <c r="F194" s="129" t="s">
        <v>4</v>
      </c>
      <c r="H194" s="54" t="str">
        <f t="shared" si="6"/>
        <v>Petar – Šalaj – OK Jelen – M12</v>
      </c>
      <c r="J194" s="54" t="str">
        <f t="shared" si="7"/>
        <v>Petar – Šalaj – OK Jelen</v>
      </c>
      <c r="L194" s="54" t="str">
        <f t="shared" si="8"/>
        <v>Petar – Šalaj</v>
      </c>
      <c r="N194" s="127"/>
      <c r="O194" s="128"/>
      <c r="P194" s="129"/>
    </row>
    <row r="195" spans="2:16" x14ac:dyDescent="0.25">
      <c r="B195" s="127">
        <v>1605</v>
      </c>
      <c r="C195" s="128" t="s">
        <v>482</v>
      </c>
      <c r="D195" s="128" t="s">
        <v>483</v>
      </c>
      <c r="E195" s="128" t="s">
        <v>19</v>
      </c>
      <c r="F195" s="129" t="s">
        <v>141</v>
      </c>
      <c r="H195" s="54" t="str">
        <f t="shared" si="6"/>
        <v>Davor – Šćuric – OK Jelen – M45</v>
      </c>
      <c r="J195" s="54" t="str">
        <f t="shared" si="7"/>
        <v>Davor – Šćuric – OK Jelen</v>
      </c>
      <c r="L195" s="54" t="str">
        <f t="shared" si="8"/>
        <v>Davor – Šćuric</v>
      </c>
      <c r="N195" s="127"/>
      <c r="O195" s="128"/>
      <c r="P195" s="129"/>
    </row>
    <row r="196" spans="2:16" x14ac:dyDescent="0.25">
      <c r="B196" s="127">
        <v>1111</v>
      </c>
      <c r="C196" s="128" t="s">
        <v>57</v>
      </c>
      <c r="D196" s="128" t="s">
        <v>484</v>
      </c>
      <c r="E196" s="128" t="s">
        <v>19</v>
      </c>
      <c r="F196" s="129" t="s">
        <v>115</v>
      </c>
      <c r="H196" s="54" t="str">
        <f t="shared" si="6"/>
        <v>Ivan – Šeperić-Grdiša – OK Jelen – M35</v>
      </c>
      <c r="J196" s="54" t="str">
        <f t="shared" si="7"/>
        <v>Ivan – Šeperić-Grdiša – OK Jelen</v>
      </c>
      <c r="L196" s="54" t="str">
        <f t="shared" si="8"/>
        <v>Ivan – Šeperić-Grdiša</v>
      </c>
      <c r="N196" s="127"/>
      <c r="O196" s="128"/>
      <c r="P196" s="129"/>
    </row>
    <row r="197" spans="2:16" x14ac:dyDescent="0.25">
      <c r="B197" s="127">
        <v>1381</v>
      </c>
      <c r="C197" s="128" t="s">
        <v>279</v>
      </c>
      <c r="D197" s="128" t="s">
        <v>278</v>
      </c>
      <c r="E197" s="128" t="s">
        <v>19</v>
      </c>
      <c r="F197" s="129" t="s">
        <v>269</v>
      </c>
      <c r="H197" s="54" t="str">
        <f t="shared" si="6"/>
        <v>Sabina – Seražin Korper – OK Jelen – Ž35</v>
      </c>
      <c r="J197" s="54" t="str">
        <f t="shared" si="7"/>
        <v>Sabina – Seražin Korper – OK Jelen</v>
      </c>
      <c r="L197" s="54" t="str">
        <f t="shared" si="8"/>
        <v>Sabina – Seražin Korper</v>
      </c>
      <c r="N197" s="127"/>
      <c r="O197" s="128"/>
      <c r="P197" s="129"/>
    </row>
    <row r="198" spans="2:16" x14ac:dyDescent="0.25">
      <c r="B198" s="127">
        <v>1256</v>
      </c>
      <c r="C198" s="128" t="s">
        <v>45</v>
      </c>
      <c r="D198" s="128" t="s">
        <v>44</v>
      </c>
      <c r="E198" s="128" t="s">
        <v>19</v>
      </c>
      <c r="F198" s="129" t="s">
        <v>50</v>
      </c>
      <c r="H198" s="54" t="str">
        <f t="shared" si="6"/>
        <v>Gabriel – Šiljevinac – OK Jelen – M20</v>
      </c>
      <c r="J198" s="54" t="str">
        <f t="shared" si="7"/>
        <v>Gabriel – Šiljevinac – OK Jelen</v>
      </c>
      <c r="L198" s="54" t="str">
        <f t="shared" si="8"/>
        <v>Gabriel – Šiljevinac</v>
      </c>
      <c r="N198" s="127"/>
      <c r="O198" s="128"/>
      <c r="P198" s="129"/>
    </row>
    <row r="199" spans="2:16" x14ac:dyDescent="0.25">
      <c r="B199" s="127">
        <v>1214</v>
      </c>
      <c r="C199" s="128" t="s">
        <v>243</v>
      </c>
      <c r="D199" s="128" t="s">
        <v>242</v>
      </c>
      <c r="E199" s="128" t="s">
        <v>19</v>
      </c>
      <c r="F199" s="129" t="s">
        <v>231</v>
      </c>
      <c r="H199" s="54" t="str">
        <f t="shared" si="6"/>
        <v>Monika Martina – Sipina Halper – OK Jelen – Ž21A</v>
      </c>
      <c r="J199" s="54" t="str">
        <f t="shared" si="7"/>
        <v>Monika Martina – Sipina Halper – OK Jelen</v>
      </c>
      <c r="L199" s="54" t="str">
        <f t="shared" si="8"/>
        <v>Monika Martina – Sipina Halper</v>
      </c>
      <c r="N199" s="127"/>
      <c r="O199" s="128"/>
      <c r="P199" s="129"/>
    </row>
    <row r="200" spans="2:16" x14ac:dyDescent="0.25">
      <c r="B200" s="127">
        <v>1461</v>
      </c>
      <c r="C200" s="128" t="s">
        <v>33</v>
      </c>
      <c r="D200" s="128" t="s">
        <v>32</v>
      </c>
      <c r="E200" s="128" t="s">
        <v>19</v>
      </c>
      <c r="F200" s="129" t="s">
        <v>27</v>
      </c>
      <c r="H200" s="54" t="str">
        <f t="shared" si="6"/>
        <v>Gabrijel – Solenički – OK Jelen – M14</v>
      </c>
      <c r="J200" s="54" t="str">
        <f t="shared" si="7"/>
        <v>Gabrijel – Solenički – OK Jelen</v>
      </c>
      <c r="L200" s="54" t="str">
        <f t="shared" si="8"/>
        <v>Gabrijel – Solenički</v>
      </c>
      <c r="N200" s="127"/>
      <c r="O200" s="128"/>
      <c r="P200" s="129"/>
    </row>
    <row r="201" spans="2:16" x14ac:dyDescent="0.25">
      <c r="B201" s="127">
        <v>1626</v>
      </c>
      <c r="C201" s="128" t="s">
        <v>485</v>
      </c>
      <c r="D201" s="128" t="s">
        <v>486</v>
      </c>
      <c r="E201" s="128" t="s">
        <v>19</v>
      </c>
      <c r="F201" s="129" t="s">
        <v>4</v>
      </c>
      <c r="H201" s="54" t="str">
        <f t="shared" si="6"/>
        <v>Samuel – Spretnjak – OK Jelen – M12</v>
      </c>
      <c r="J201" s="54" t="str">
        <f t="shared" si="7"/>
        <v>Samuel – Spretnjak – OK Jelen</v>
      </c>
      <c r="L201" s="54" t="str">
        <f t="shared" si="8"/>
        <v>Samuel – Spretnjak</v>
      </c>
      <c r="N201" s="127"/>
      <c r="O201" s="128"/>
      <c r="P201" s="129"/>
    </row>
    <row r="202" spans="2:16" x14ac:dyDescent="0.25">
      <c r="B202" s="127">
        <v>1164</v>
      </c>
      <c r="C202" s="128" t="s">
        <v>487</v>
      </c>
      <c r="D202" s="128" t="s">
        <v>488</v>
      </c>
      <c r="E202" s="128" t="s">
        <v>19</v>
      </c>
      <c r="F202" s="129" t="s">
        <v>115</v>
      </c>
      <c r="H202" s="54" t="str">
        <f t="shared" si="6"/>
        <v>Dalibor – Stankovski – OK Jelen – M35</v>
      </c>
      <c r="J202" s="54" t="str">
        <f t="shared" si="7"/>
        <v>Dalibor – Stankovski – OK Jelen</v>
      </c>
      <c r="L202" s="54" t="str">
        <f t="shared" si="8"/>
        <v>Dalibor – Stankovski</v>
      </c>
      <c r="N202" s="127"/>
      <c r="O202" s="128"/>
      <c r="P202" s="129"/>
    </row>
    <row r="203" spans="2:16" x14ac:dyDescent="0.25">
      <c r="B203" s="127">
        <v>1614</v>
      </c>
      <c r="C203" s="128" t="s">
        <v>251</v>
      </c>
      <c r="D203" s="128" t="s">
        <v>489</v>
      </c>
      <c r="E203" s="128" t="s">
        <v>19</v>
      </c>
      <c r="F203" s="129" t="s">
        <v>269</v>
      </c>
      <c r="H203" s="54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54" t="str">
        <f t="shared" ref="J203:J266" si="10">IF(C203="","",C203) &amp; IF(D203="",""," – " &amp; D203) &amp; IF(E203="",""," – " &amp; E203)</f>
        <v>Sandra – Stinčić Clarke – OK Jelen</v>
      </c>
      <c r="L203" s="54" t="str">
        <f t="shared" ref="L203:L266" si="11">IF(C203="","",C203) &amp; IF(D203="",""," – " &amp; D203)</f>
        <v>Sandra – Stinčić Clarke</v>
      </c>
      <c r="N203" s="127"/>
      <c r="O203" s="128"/>
      <c r="P203" s="129"/>
    </row>
    <row r="204" spans="2:16" x14ac:dyDescent="0.25">
      <c r="B204" s="127">
        <v>1162</v>
      </c>
      <c r="C204" s="128" t="s">
        <v>18</v>
      </c>
      <c r="D204" s="128" t="s">
        <v>17</v>
      </c>
      <c r="E204" s="128" t="s">
        <v>19</v>
      </c>
      <c r="F204" s="129" t="s">
        <v>4</v>
      </c>
      <c r="H204" s="54" t="str">
        <f t="shared" si="9"/>
        <v>Marin – Tanković – OK Jelen – M12</v>
      </c>
      <c r="J204" s="54" t="str">
        <f t="shared" si="10"/>
        <v>Marin – Tanković – OK Jelen</v>
      </c>
      <c r="L204" s="54" t="str">
        <f t="shared" si="11"/>
        <v>Marin – Tanković</v>
      </c>
      <c r="N204" s="127"/>
      <c r="O204" s="128"/>
      <c r="P204" s="129"/>
    </row>
    <row r="205" spans="2:16" x14ac:dyDescent="0.25">
      <c r="B205" s="127">
        <v>1119</v>
      </c>
      <c r="C205" s="128" t="s">
        <v>133</v>
      </c>
      <c r="D205" s="128" t="s">
        <v>17</v>
      </c>
      <c r="E205" s="128" t="s">
        <v>19</v>
      </c>
      <c r="F205" s="129" t="s">
        <v>27</v>
      </c>
      <c r="H205" s="54" t="str">
        <f t="shared" si="9"/>
        <v>Marko – Tanković – OK Jelen – M14</v>
      </c>
      <c r="J205" s="54" t="str">
        <f t="shared" si="10"/>
        <v>Marko – Tanković – OK Jelen</v>
      </c>
      <c r="L205" s="54" t="str">
        <f t="shared" si="11"/>
        <v>Marko – Tanković</v>
      </c>
      <c r="N205" s="127"/>
      <c r="O205" s="128"/>
      <c r="P205" s="129"/>
    </row>
    <row r="206" spans="2:16" x14ac:dyDescent="0.25">
      <c r="B206" s="127">
        <v>1355</v>
      </c>
      <c r="C206" s="128" t="s">
        <v>69</v>
      </c>
      <c r="D206" s="128" t="s">
        <v>98</v>
      </c>
      <c r="E206" s="128" t="s">
        <v>19</v>
      </c>
      <c r="F206" s="129" t="s">
        <v>115</v>
      </c>
      <c r="H206" s="54" t="str">
        <f t="shared" si="9"/>
        <v>Damir – Tubin – OK Jelen – M35</v>
      </c>
      <c r="J206" s="54" t="str">
        <f t="shared" si="10"/>
        <v>Damir – Tubin – OK Jelen</v>
      </c>
      <c r="L206" s="54" t="str">
        <f t="shared" si="11"/>
        <v>Damir – Tubin</v>
      </c>
      <c r="N206" s="127"/>
      <c r="O206" s="128"/>
      <c r="P206" s="129"/>
    </row>
    <row r="207" spans="2:16" x14ac:dyDescent="0.25">
      <c r="B207" s="127">
        <v>1874</v>
      </c>
      <c r="C207" s="128" t="s">
        <v>490</v>
      </c>
      <c r="D207" s="128" t="s">
        <v>98</v>
      </c>
      <c r="E207" s="128" t="s">
        <v>19</v>
      </c>
      <c r="F207" s="129" t="s">
        <v>4</v>
      </c>
      <c r="H207" s="54" t="str">
        <f t="shared" si="9"/>
        <v>Dorijan – Tubin – OK Jelen – M12</v>
      </c>
      <c r="J207" s="54" t="str">
        <f t="shared" si="10"/>
        <v>Dorijan – Tubin – OK Jelen</v>
      </c>
      <c r="L207" s="54" t="str">
        <f t="shared" si="11"/>
        <v>Dorijan – Tubin</v>
      </c>
      <c r="N207" s="127"/>
      <c r="O207" s="128"/>
      <c r="P207" s="129"/>
    </row>
    <row r="208" spans="2:16" x14ac:dyDescent="0.25">
      <c r="B208" s="127">
        <v>1142</v>
      </c>
      <c r="C208" s="128" t="s">
        <v>339</v>
      </c>
      <c r="D208" s="128" t="s">
        <v>491</v>
      </c>
      <c r="E208" s="128" t="s">
        <v>19</v>
      </c>
      <c r="F208" s="129" t="s">
        <v>141</v>
      </c>
      <c r="H208" s="54" t="str">
        <f t="shared" si="9"/>
        <v>Željko – Vinšćak – OK Jelen – M45</v>
      </c>
      <c r="J208" s="54" t="str">
        <f t="shared" si="10"/>
        <v>Željko – Vinšćak – OK Jelen</v>
      </c>
      <c r="L208" s="54" t="str">
        <f t="shared" si="11"/>
        <v>Željko – Vinšćak</v>
      </c>
      <c r="N208" s="127"/>
      <c r="O208" s="128"/>
      <c r="P208" s="129"/>
    </row>
    <row r="209" spans="2:16" x14ac:dyDescent="0.25">
      <c r="B209" s="127">
        <v>1101</v>
      </c>
      <c r="C209" s="128" t="s">
        <v>218</v>
      </c>
      <c r="D209" s="128" t="s">
        <v>492</v>
      </c>
      <c r="E209" s="128" t="s">
        <v>19</v>
      </c>
      <c r="F209" s="129" t="s">
        <v>210</v>
      </c>
      <c r="H209" s="54" t="str">
        <f t="shared" si="9"/>
        <v>Petra – Vučinić – OK Jelen – Ž14</v>
      </c>
      <c r="J209" s="54" t="str">
        <f t="shared" si="10"/>
        <v>Petra – Vučinić – OK Jelen</v>
      </c>
      <c r="L209" s="54" t="str">
        <f t="shared" si="11"/>
        <v>Petra – Vučinić</v>
      </c>
      <c r="N209" s="127"/>
      <c r="O209" s="128"/>
      <c r="P209" s="129"/>
    </row>
    <row r="210" spans="2:16" x14ac:dyDescent="0.25">
      <c r="B210" s="127">
        <v>1120</v>
      </c>
      <c r="C210" s="128" t="s">
        <v>380</v>
      </c>
      <c r="D210" s="128" t="s">
        <v>493</v>
      </c>
      <c r="E210" s="128" t="s">
        <v>19</v>
      </c>
      <c r="F210" s="129" t="s">
        <v>61</v>
      </c>
      <c r="H210" s="54" t="str">
        <f t="shared" si="9"/>
        <v>Igor – Vukmirović – OK Jelen – M21A</v>
      </c>
      <c r="J210" s="54" t="str">
        <f t="shared" si="10"/>
        <v>Igor – Vukmirović – OK Jelen</v>
      </c>
      <c r="L210" s="54" t="str">
        <f t="shared" si="11"/>
        <v>Igor – Vukmirović</v>
      </c>
      <c r="N210" s="127"/>
      <c r="O210" s="128"/>
      <c r="P210" s="129"/>
    </row>
    <row r="211" spans="2:16" x14ac:dyDescent="0.25">
      <c r="B211" s="127">
        <v>1107</v>
      </c>
      <c r="C211" s="128" t="s">
        <v>131</v>
      </c>
      <c r="D211" s="128" t="s">
        <v>494</v>
      </c>
      <c r="E211" s="128" t="s">
        <v>19</v>
      </c>
      <c r="F211" s="129" t="s">
        <v>91</v>
      </c>
      <c r="H211" s="54" t="str">
        <f t="shared" si="9"/>
        <v>Goran – Žalac – OK Jelen – M21B</v>
      </c>
      <c r="J211" s="54" t="str">
        <f t="shared" si="10"/>
        <v>Goran – Žalac – OK Jelen</v>
      </c>
      <c r="L211" s="54" t="str">
        <f t="shared" si="11"/>
        <v>Goran – Žalac</v>
      </c>
      <c r="N211" s="127"/>
      <c r="O211" s="128"/>
      <c r="P211" s="129"/>
    </row>
    <row r="212" spans="2:16" x14ac:dyDescent="0.25">
      <c r="B212" s="127">
        <v>1596</v>
      </c>
      <c r="C212" s="128" t="s">
        <v>495</v>
      </c>
      <c r="D212" s="128" t="s">
        <v>496</v>
      </c>
      <c r="E212" s="128" t="s">
        <v>19</v>
      </c>
      <c r="F212" s="129" t="s">
        <v>115</v>
      </c>
      <c r="H212" s="54" t="str">
        <f t="shared" si="9"/>
        <v>Nenad – Zdjelar – OK Jelen – M35</v>
      </c>
      <c r="J212" s="54" t="str">
        <f t="shared" si="10"/>
        <v>Nenad – Zdjelar – OK Jelen</v>
      </c>
      <c r="L212" s="54" t="str">
        <f t="shared" si="11"/>
        <v>Nenad – Zdjelar</v>
      </c>
      <c r="N212" s="127"/>
      <c r="O212" s="128"/>
      <c r="P212" s="129"/>
    </row>
    <row r="213" spans="2:16" x14ac:dyDescent="0.25">
      <c r="B213" s="127">
        <v>1312</v>
      </c>
      <c r="C213" s="128" t="s">
        <v>497</v>
      </c>
      <c r="D213" s="128" t="s">
        <v>498</v>
      </c>
      <c r="E213" s="128" t="s">
        <v>3</v>
      </c>
      <c r="F213" s="129" t="s">
        <v>91</v>
      </c>
      <c r="H213" s="54" t="str">
        <f t="shared" si="9"/>
        <v>Franko – Bajlo – OK Kapela – M21B</v>
      </c>
      <c r="J213" s="54" t="str">
        <f t="shared" si="10"/>
        <v>Franko – Bajlo – OK Kapela</v>
      </c>
      <c r="L213" s="54" t="str">
        <f t="shared" si="11"/>
        <v>Franko – Bajlo</v>
      </c>
      <c r="N213" s="127"/>
      <c r="O213" s="128"/>
      <c r="P213" s="129"/>
    </row>
    <row r="214" spans="2:16" x14ac:dyDescent="0.25">
      <c r="B214" s="127">
        <v>1941</v>
      </c>
      <c r="C214" s="128" t="s">
        <v>499</v>
      </c>
      <c r="D214" s="128" t="s">
        <v>500</v>
      </c>
      <c r="E214" s="128" t="s">
        <v>3</v>
      </c>
      <c r="F214" s="129" t="s">
        <v>91</v>
      </c>
      <c r="H214" s="54" t="str">
        <f t="shared" si="9"/>
        <v>Ante – Balić – OK Kapela – M21B</v>
      </c>
      <c r="J214" s="54" t="str">
        <f t="shared" si="10"/>
        <v>Ante – Balić – OK Kapela</v>
      </c>
      <c r="L214" s="54" t="str">
        <f t="shared" si="11"/>
        <v>Ante – Balić</v>
      </c>
      <c r="N214" s="127"/>
      <c r="O214" s="128"/>
      <c r="P214" s="129"/>
    </row>
    <row r="215" spans="2:16" x14ac:dyDescent="0.25">
      <c r="B215" s="127">
        <v>1087</v>
      </c>
      <c r="C215" s="128" t="s">
        <v>501</v>
      </c>
      <c r="D215" s="128" t="s">
        <v>502</v>
      </c>
      <c r="E215" s="128" t="s">
        <v>3</v>
      </c>
      <c r="F215" s="129" t="s">
        <v>303</v>
      </c>
      <c r="H215" s="54" t="str">
        <f t="shared" si="9"/>
        <v>Nada – Baturina – OK Kapela – Ž45</v>
      </c>
      <c r="J215" s="54" t="str">
        <f t="shared" si="10"/>
        <v>Nada – Baturina – OK Kapela</v>
      </c>
      <c r="L215" s="54" t="str">
        <f t="shared" si="11"/>
        <v>Nada – Baturina</v>
      </c>
      <c r="N215" s="127"/>
      <c r="O215" s="128"/>
      <c r="P215" s="129"/>
    </row>
    <row r="216" spans="2:16" x14ac:dyDescent="0.25">
      <c r="B216" s="127">
        <v>1175</v>
      </c>
      <c r="C216" s="128" t="s">
        <v>251</v>
      </c>
      <c r="D216" s="128" t="s">
        <v>250</v>
      </c>
      <c r="E216" s="128" t="s">
        <v>3</v>
      </c>
      <c r="F216" s="129" t="s">
        <v>269</v>
      </c>
      <c r="H216" s="54" t="str">
        <f t="shared" si="9"/>
        <v>Sandra – Bergant Vidaković – OK Kapela – Ž35</v>
      </c>
      <c r="J216" s="54" t="str">
        <f t="shared" si="10"/>
        <v>Sandra – Bergant Vidaković – OK Kapela</v>
      </c>
      <c r="L216" s="54" t="str">
        <f t="shared" si="11"/>
        <v>Sandra – Bergant Vidaković</v>
      </c>
      <c r="N216" s="127"/>
      <c r="O216" s="128"/>
      <c r="P216" s="129"/>
    </row>
    <row r="217" spans="2:16" x14ac:dyDescent="0.25">
      <c r="B217" s="127">
        <v>1056</v>
      </c>
      <c r="C217" s="128" t="s">
        <v>84</v>
      </c>
      <c r="D217" s="128" t="s">
        <v>83</v>
      </c>
      <c r="E217" s="128" t="s">
        <v>3</v>
      </c>
      <c r="F217" s="129" t="s">
        <v>61</v>
      </c>
      <c r="H217" s="54" t="str">
        <f t="shared" si="9"/>
        <v>Vedran – Berković – OK Kapela – M21A</v>
      </c>
      <c r="J217" s="54" t="str">
        <f t="shared" si="10"/>
        <v>Vedran – Berković – OK Kapela</v>
      </c>
      <c r="L217" s="54" t="str">
        <f t="shared" si="11"/>
        <v>Vedran – Berković</v>
      </c>
      <c r="N217" s="127"/>
      <c r="O217" s="128"/>
      <c r="P217" s="129"/>
    </row>
    <row r="218" spans="2:16" x14ac:dyDescent="0.25">
      <c r="B218" s="127">
        <v>1219</v>
      </c>
      <c r="C218" s="128" t="s">
        <v>503</v>
      </c>
      <c r="D218" s="128" t="s">
        <v>504</v>
      </c>
      <c r="E218" s="128" t="s">
        <v>3</v>
      </c>
      <c r="F218" s="129" t="s">
        <v>167</v>
      </c>
      <c r="H218" s="54" t="str">
        <f t="shared" si="9"/>
        <v>Branko – Bernardić – OK Kapela – M55</v>
      </c>
      <c r="J218" s="54" t="str">
        <f t="shared" si="10"/>
        <v>Branko – Bernardić – OK Kapela</v>
      </c>
      <c r="L218" s="54" t="str">
        <f t="shared" si="11"/>
        <v>Branko – Bernardić</v>
      </c>
      <c r="N218" s="127"/>
      <c r="O218" s="133"/>
      <c r="P218" s="129"/>
    </row>
    <row r="219" spans="2:16" x14ac:dyDescent="0.25">
      <c r="B219" s="127">
        <v>1368</v>
      </c>
      <c r="C219" s="128" t="s">
        <v>274</v>
      </c>
      <c r="D219" s="128" t="s">
        <v>273</v>
      </c>
      <c r="E219" s="128" t="s">
        <v>3</v>
      </c>
      <c r="F219" s="129" t="s">
        <v>269</v>
      </c>
      <c r="H219" s="54" t="str">
        <f t="shared" si="9"/>
        <v>Sanda – Berženji – OK Kapela – Ž35</v>
      </c>
      <c r="J219" s="54" t="str">
        <f t="shared" si="10"/>
        <v>Sanda – Berženji – OK Kapela</v>
      </c>
      <c r="L219" s="54" t="str">
        <f t="shared" si="11"/>
        <v>Sanda – Berženji</v>
      </c>
      <c r="N219" s="127"/>
      <c r="O219" s="128"/>
      <c r="P219" s="129"/>
    </row>
    <row r="220" spans="2:16" x14ac:dyDescent="0.25">
      <c r="B220" s="127">
        <v>1782</v>
      </c>
      <c r="C220" s="128" t="s">
        <v>501</v>
      </c>
      <c r="D220" s="128" t="s">
        <v>505</v>
      </c>
      <c r="E220" s="128" t="s">
        <v>3</v>
      </c>
      <c r="F220" s="129" t="s">
        <v>247</v>
      </c>
      <c r="H220" s="54" t="str">
        <f t="shared" si="9"/>
        <v>Nada – Bilobrk – OK Kapela – Ž21B</v>
      </c>
      <c r="J220" s="54" t="str">
        <f t="shared" si="10"/>
        <v>Nada – Bilobrk – OK Kapela</v>
      </c>
      <c r="L220" s="54" t="str">
        <f t="shared" si="11"/>
        <v>Nada – Bilobrk</v>
      </c>
      <c r="N220" s="127"/>
      <c r="O220" s="128"/>
      <c r="P220" s="129"/>
    </row>
    <row r="221" spans="2:16" x14ac:dyDescent="0.25">
      <c r="B221" s="127">
        <v>1783</v>
      </c>
      <c r="C221" s="128" t="s">
        <v>160</v>
      </c>
      <c r="D221" s="128" t="s">
        <v>506</v>
      </c>
      <c r="E221" s="128" t="s">
        <v>3</v>
      </c>
      <c r="F221" s="129"/>
      <c r="H221" s="54" t="str">
        <f t="shared" si="9"/>
        <v>Hrvoje – Bolešić – OK Kapela</v>
      </c>
      <c r="J221" s="54" t="str">
        <f t="shared" si="10"/>
        <v>Hrvoje – Bolešić – OK Kapela</v>
      </c>
      <c r="L221" s="54" t="str">
        <f t="shared" si="11"/>
        <v>Hrvoje – Bolešić</v>
      </c>
      <c r="N221" s="127"/>
      <c r="O221" s="128"/>
      <c r="P221" s="129"/>
    </row>
    <row r="222" spans="2:16" x14ac:dyDescent="0.25">
      <c r="B222" s="127">
        <v>1784</v>
      </c>
      <c r="C222" s="128" t="s">
        <v>507</v>
      </c>
      <c r="D222" s="128" t="s">
        <v>508</v>
      </c>
      <c r="E222" s="128" t="s">
        <v>3</v>
      </c>
      <c r="F222" s="129"/>
      <c r="H222" s="54" t="str">
        <f t="shared" si="9"/>
        <v>Liliana – Božić – OK Kapela</v>
      </c>
      <c r="J222" s="54" t="str">
        <f t="shared" si="10"/>
        <v>Liliana – Božić – OK Kapela</v>
      </c>
      <c r="L222" s="54" t="str">
        <f t="shared" si="11"/>
        <v>Liliana – Božić</v>
      </c>
      <c r="N222" s="127"/>
      <c r="O222" s="128"/>
      <c r="P222" s="129"/>
    </row>
    <row r="223" spans="2:16" x14ac:dyDescent="0.25">
      <c r="B223" s="127">
        <v>1376</v>
      </c>
      <c r="C223" s="128" t="s">
        <v>241</v>
      </c>
      <c r="D223" s="128" t="s">
        <v>240</v>
      </c>
      <c r="E223" s="128" t="s">
        <v>3</v>
      </c>
      <c r="F223" s="129" t="s">
        <v>269</v>
      </c>
      <c r="H223" s="54" t="str">
        <f t="shared" si="9"/>
        <v>Jelena – Brezak – OK Kapela – Ž35</v>
      </c>
      <c r="J223" s="54" t="str">
        <f t="shared" si="10"/>
        <v>Jelena – Brezak – OK Kapela</v>
      </c>
      <c r="L223" s="54" t="str">
        <f t="shared" si="11"/>
        <v>Jelena – Brezak</v>
      </c>
      <c r="N223" s="127"/>
      <c r="O223" s="128"/>
      <c r="P223" s="129"/>
    </row>
    <row r="224" spans="2:16" x14ac:dyDescent="0.25">
      <c r="B224" s="127">
        <v>1125</v>
      </c>
      <c r="C224" s="128" t="s">
        <v>57</v>
      </c>
      <c r="D224" s="128" t="s">
        <v>124</v>
      </c>
      <c r="E224" s="128" t="s">
        <v>3</v>
      </c>
      <c r="F224" s="129" t="s">
        <v>115</v>
      </c>
      <c r="H224" s="54" t="str">
        <f t="shared" si="9"/>
        <v>Ivan – Bublić – OK Kapela – M35</v>
      </c>
      <c r="J224" s="54" t="str">
        <f t="shared" si="10"/>
        <v>Ivan – Bublić – OK Kapela</v>
      </c>
      <c r="L224" s="54" t="str">
        <f t="shared" si="11"/>
        <v>Ivan – Bublić</v>
      </c>
      <c r="N224" s="127"/>
      <c r="O224" s="128"/>
      <c r="P224" s="129"/>
    </row>
    <row r="225" spans="2:16" x14ac:dyDescent="0.25">
      <c r="B225" s="127">
        <v>1849</v>
      </c>
      <c r="C225" s="128" t="s">
        <v>133</v>
      </c>
      <c r="D225" s="128" t="s">
        <v>132</v>
      </c>
      <c r="E225" s="128" t="s">
        <v>3</v>
      </c>
      <c r="F225" s="129" t="s">
        <v>115</v>
      </c>
      <c r="H225" s="54" t="str">
        <f t="shared" si="9"/>
        <v>Marko – Bunčić – OK Kapela – M35</v>
      </c>
      <c r="J225" s="54" t="str">
        <f t="shared" si="10"/>
        <v>Marko – Bunčić – OK Kapela</v>
      </c>
      <c r="L225" s="54" t="str">
        <f t="shared" si="11"/>
        <v>Marko – Bunčić</v>
      </c>
      <c r="N225" s="127"/>
      <c r="O225" s="128"/>
      <c r="P225" s="129"/>
    </row>
    <row r="226" spans="2:16" x14ac:dyDescent="0.25">
      <c r="B226" s="127">
        <v>1471</v>
      </c>
      <c r="C226" s="128" t="s">
        <v>482</v>
      </c>
      <c r="D226" s="128" t="s">
        <v>509</v>
      </c>
      <c r="E226" s="128" t="s">
        <v>3</v>
      </c>
      <c r="F226" s="129" t="s">
        <v>61</v>
      </c>
      <c r="H226" s="54" t="str">
        <f t="shared" si="9"/>
        <v>Davor – Čapeta – OK Kapela – M21A</v>
      </c>
      <c r="J226" s="54" t="str">
        <f t="shared" si="10"/>
        <v>Davor – Čapeta – OK Kapela</v>
      </c>
      <c r="L226" s="54" t="str">
        <f t="shared" si="11"/>
        <v>Davor – Čapeta</v>
      </c>
      <c r="N226" s="127"/>
      <c r="O226" s="128"/>
      <c r="P226" s="129"/>
    </row>
    <row r="227" spans="2:16" x14ac:dyDescent="0.25">
      <c r="B227" s="127">
        <v>1561</v>
      </c>
      <c r="C227" s="128" t="s">
        <v>281</v>
      </c>
      <c r="D227" s="128" t="s">
        <v>280</v>
      </c>
      <c r="E227" s="128" t="s">
        <v>3</v>
      </c>
      <c r="F227" s="129" t="s">
        <v>269</v>
      </c>
      <c r="H227" s="54" t="str">
        <f t="shared" si="9"/>
        <v>Irena – Čorko Meštrović – OK Kapela – Ž35</v>
      </c>
      <c r="J227" s="54" t="str">
        <f t="shared" si="10"/>
        <v>Irena – Čorko Meštrović – OK Kapela</v>
      </c>
      <c r="L227" s="54" t="str">
        <f t="shared" si="11"/>
        <v>Irena – Čorko Meštrović</v>
      </c>
      <c r="N227" s="127"/>
      <c r="O227" s="128"/>
      <c r="P227" s="129"/>
    </row>
    <row r="228" spans="2:16" x14ac:dyDescent="0.25">
      <c r="B228" s="127">
        <v>1870</v>
      </c>
      <c r="C228" s="128" t="s">
        <v>510</v>
      </c>
      <c r="D228" s="128" t="s">
        <v>511</v>
      </c>
      <c r="E228" s="128" t="s">
        <v>3</v>
      </c>
      <c r="F228" s="129" t="s">
        <v>247</v>
      </c>
      <c r="H228" s="54" t="str">
        <f t="shared" si="9"/>
        <v>Karmela – Crvenković – OK Kapela – Ž21B</v>
      </c>
      <c r="J228" s="54" t="str">
        <f t="shared" si="10"/>
        <v>Karmela – Crvenković – OK Kapela</v>
      </c>
      <c r="L228" s="54" t="str">
        <f t="shared" si="11"/>
        <v>Karmela – Crvenković</v>
      </c>
      <c r="N228" s="127"/>
      <c r="O228" s="128"/>
      <c r="P228" s="129"/>
    </row>
    <row r="229" spans="2:16" x14ac:dyDescent="0.25">
      <c r="B229" s="127">
        <v>1166</v>
      </c>
      <c r="C229" s="128" t="s">
        <v>323</v>
      </c>
      <c r="D229" s="128" t="s">
        <v>322</v>
      </c>
      <c r="E229" s="128" t="s">
        <v>3</v>
      </c>
      <c r="F229" s="129" t="s">
        <v>321</v>
      </c>
      <c r="H229" s="54" t="str">
        <f t="shared" si="9"/>
        <v>Mladenka – Čuljak Gross – OK Kapela – Ž55</v>
      </c>
      <c r="J229" s="54" t="str">
        <f t="shared" si="10"/>
        <v>Mladenka – Čuljak Gross – OK Kapela</v>
      </c>
      <c r="L229" s="54" t="str">
        <f t="shared" si="11"/>
        <v>Mladenka – Čuljak Gross</v>
      </c>
      <c r="N229" s="127"/>
      <c r="O229" s="128"/>
      <c r="P229" s="129"/>
    </row>
    <row r="230" spans="2:16" x14ac:dyDescent="0.25">
      <c r="B230" s="127">
        <v>1868</v>
      </c>
      <c r="C230" s="128" t="s">
        <v>69</v>
      </c>
      <c r="D230" s="128" t="s">
        <v>512</v>
      </c>
      <c r="E230" s="128" t="s">
        <v>3</v>
      </c>
      <c r="F230" s="129" t="s">
        <v>167</v>
      </c>
      <c r="H230" s="54" t="str">
        <f t="shared" si="9"/>
        <v>Damir – Ćurić – OK Kapela – M55</v>
      </c>
      <c r="J230" s="54" t="str">
        <f t="shared" si="10"/>
        <v>Damir – Ćurić – OK Kapela</v>
      </c>
      <c r="L230" s="54" t="str">
        <f t="shared" si="11"/>
        <v>Damir – Ćurić</v>
      </c>
      <c r="N230" s="127"/>
      <c r="O230" s="128"/>
      <c r="P230" s="129"/>
    </row>
    <row r="231" spans="2:16" x14ac:dyDescent="0.25">
      <c r="B231" s="127">
        <v>1121</v>
      </c>
      <c r="C231" s="128" t="s">
        <v>513</v>
      </c>
      <c r="D231" s="128" t="s">
        <v>514</v>
      </c>
      <c r="E231" s="128" t="s">
        <v>3</v>
      </c>
      <c r="F231" s="129"/>
      <c r="H231" s="54" t="str">
        <f t="shared" si="9"/>
        <v>Morana – Ćuzela – OK Kapela</v>
      </c>
      <c r="J231" s="54" t="str">
        <f t="shared" si="10"/>
        <v>Morana – Ćuzela – OK Kapela</v>
      </c>
      <c r="L231" s="54" t="str">
        <f t="shared" si="11"/>
        <v>Morana – Ćuzela</v>
      </c>
      <c r="N231" s="127"/>
      <c r="O231" s="128"/>
      <c r="P231" s="129"/>
    </row>
    <row r="232" spans="2:16" x14ac:dyDescent="0.25">
      <c r="B232" s="127">
        <v>1450</v>
      </c>
      <c r="C232" s="128" t="s">
        <v>160</v>
      </c>
      <c r="D232" s="128" t="s">
        <v>159</v>
      </c>
      <c r="E232" s="128" t="s">
        <v>3</v>
      </c>
      <c r="F232" s="129" t="s">
        <v>141</v>
      </c>
      <c r="H232" s="54" t="str">
        <f t="shared" si="9"/>
        <v>Hrvoje – Dasović – OK Kapela – M45</v>
      </c>
      <c r="J232" s="54" t="str">
        <f t="shared" si="10"/>
        <v>Hrvoje – Dasović – OK Kapela</v>
      </c>
      <c r="L232" s="54" t="str">
        <f t="shared" si="11"/>
        <v>Hrvoje – Dasović</v>
      </c>
      <c r="N232" s="127"/>
      <c r="O232" s="128"/>
      <c r="P232" s="129"/>
    </row>
    <row r="233" spans="2:16" x14ac:dyDescent="0.25">
      <c r="B233" s="127">
        <v>1438</v>
      </c>
      <c r="C233" s="128" t="s">
        <v>218</v>
      </c>
      <c r="D233" s="128" t="s">
        <v>159</v>
      </c>
      <c r="E233" s="128" t="s">
        <v>3</v>
      </c>
      <c r="F233" s="129" t="s">
        <v>219</v>
      </c>
      <c r="H233" s="54" t="str">
        <f t="shared" si="9"/>
        <v>Petra – Dasović – OK Kapela – Ž16</v>
      </c>
      <c r="J233" s="54" t="str">
        <f t="shared" si="10"/>
        <v>Petra – Dasović – OK Kapela</v>
      </c>
      <c r="L233" s="54" t="str">
        <f t="shared" si="11"/>
        <v>Petra – Dasović</v>
      </c>
      <c r="N233" s="127"/>
      <c r="O233" s="128"/>
      <c r="P233" s="129"/>
    </row>
    <row r="234" spans="2:16" x14ac:dyDescent="0.25">
      <c r="B234" s="127">
        <v>1300</v>
      </c>
      <c r="C234" s="128" t="s">
        <v>82</v>
      </c>
      <c r="D234" s="128" t="s">
        <v>81</v>
      </c>
      <c r="E234" s="128" t="s">
        <v>3</v>
      </c>
      <c r="F234" s="129" t="s">
        <v>61</v>
      </c>
      <c r="H234" s="54" t="str">
        <f t="shared" si="9"/>
        <v>Domagoj – Delimar – OK Kapela – M21A</v>
      </c>
      <c r="J234" s="54" t="str">
        <f t="shared" si="10"/>
        <v>Domagoj – Delimar – OK Kapela</v>
      </c>
      <c r="L234" s="54" t="str">
        <f t="shared" si="11"/>
        <v>Domagoj – Delimar</v>
      </c>
      <c r="N234" s="127"/>
      <c r="O234" s="128"/>
      <c r="P234" s="129"/>
    </row>
    <row r="235" spans="2:16" x14ac:dyDescent="0.25">
      <c r="B235" s="127">
        <v>1178</v>
      </c>
      <c r="C235" s="128" t="s">
        <v>215</v>
      </c>
      <c r="D235" s="128" t="s">
        <v>214</v>
      </c>
      <c r="E235" s="128" t="s">
        <v>3</v>
      </c>
      <c r="F235" s="129" t="s">
        <v>219</v>
      </c>
      <c r="H235" s="54" t="str">
        <f t="shared" si="9"/>
        <v>Melissa – Drobić – OK Kapela – Ž16</v>
      </c>
      <c r="J235" s="54" t="str">
        <f t="shared" si="10"/>
        <v>Melissa – Drobić – OK Kapela</v>
      </c>
      <c r="L235" s="54" t="str">
        <f t="shared" si="11"/>
        <v>Melissa – Drobić</v>
      </c>
      <c r="N235" s="127"/>
      <c r="O235" s="128"/>
      <c r="P235" s="129"/>
    </row>
    <row r="236" spans="2:16" x14ac:dyDescent="0.25">
      <c r="B236" s="127">
        <v>1307</v>
      </c>
      <c r="C236" s="128" t="s">
        <v>515</v>
      </c>
      <c r="D236" s="128" t="s">
        <v>214</v>
      </c>
      <c r="E236" s="128" t="s">
        <v>3</v>
      </c>
      <c r="F236" s="129" t="s">
        <v>4</v>
      </c>
      <c r="H236" s="54" t="str">
        <f t="shared" si="9"/>
        <v>Sanjin – Drobić – OK Kapela – M12</v>
      </c>
      <c r="J236" s="54" t="str">
        <f t="shared" si="10"/>
        <v>Sanjin – Drobić – OK Kapela</v>
      </c>
      <c r="L236" s="54" t="str">
        <f t="shared" si="11"/>
        <v>Sanjin – Drobić</v>
      </c>
      <c r="N236" s="127"/>
      <c r="O236" s="128"/>
      <c r="P236" s="129"/>
    </row>
    <row r="237" spans="2:16" x14ac:dyDescent="0.25">
      <c r="B237" s="127">
        <v>1785</v>
      </c>
      <c r="C237" s="128" t="s">
        <v>516</v>
      </c>
      <c r="D237" s="128" t="s">
        <v>517</v>
      </c>
      <c r="E237" s="128" t="s">
        <v>3</v>
      </c>
      <c r="F237" s="129"/>
      <c r="H237" s="54" t="str">
        <f t="shared" si="9"/>
        <v>Asja – Dubravčić – OK Kapela</v>
      </c>
      <c r="J237" s="54" t="str">
        <f t="shared" si="10"/>
        <v>Asja – Dubravčić – OK Kapela</v>
      </c>
      <c r="L237" s="54" t="str">
        <f t="shared" si="11"/>
        <v>Asja – Dubravčić</v>
      </c>
      <c r="N237" s="127"/>
      <c r="O237" s="128"/>
      <c r="P237" s="129"/>
    </row>
    <row r="238" spans="2:16" x14ac:dyDescent="0.25">
      <c r="B238" s="127">
        <v>1052</v>
      </c>
      <c r="C238" s="128" t="s">
        <v>120</v>
      </c>
      <c r="D238" s="128" t="s">
        <v>518</v>
      </c>
      <c r="E238" s="128" t="s">
        <v>3</v>
      </c>
      <c r="F238" s="129" t="s">
        <v>115</v>
      </c>
      <c r="H238" s="54" t="str">
        <f t="shared" si="9"/>
        <v>Tihomir – Dugi – OK Kapela – M35</v>
      </c>
      <c r="J238" s="54" t="str">
        <f t="shared" si="10"/>
        <v>Tihomir – Dugi – OK Kapela</v>
      </c>
      <c r="L238" s="54" t="str">
        <f t="shared" si="11"/>
        <v>Tihomir – Dugi</v>
      </c>
      <c r="N238" s="127"/>
      <c r="O238" s="128"/>
      <c r="P238" s="129"/>
    </row>
    <row r="239" spans="2:16" x14ac:dyDescent="0.25">
      <c r="B239" s="127">
        <v>1059</v>
      </c>
      <c r="C239" s="128" t="s">
        <v>258</v>
      </c>
      <c r="D239" s="128" t="s">
        <v>257</v>
      </c>
      <c r="E239" s="128" t="s">
        <v>3</v>
      </c>
      <c r="F239" s="129" t="s">
        <v>247</v>
      </c>
      <c r="H239" s="54" t="str">
        <f t="shared" si="9"/>
        <v>Višnja – Dukić – OK Kapela – Ž21B</v>
      </c>
      <c r="J239" s="54" t="str">
        <f t="shared" si="10"/>
        <v>Višnja – Dukić – OK Kapela</v>
      </c>
      <c r="L239" s="54" t="str">
        <f t="shared" si="11"/>
        <v>Višnja – Dukić</v>
      </c>
      <c r="N239" s="127"/>
      <c r="O239" s="128"/>
      <c r="P239" s="129"/>
    </row>
    <row r="240" spans="2:16" x14ac:dyDescent="0.25">
      <c r="B240" s="127">
        <v>1752</v>
      </c>
      <c r="C240" s="128" t="s">
        <v>104</v>
      </c>
      <c r="D240" s="128" t="s">
        <v>519</v>
      </c>
      <c r="E240" s="128" t="s">
        <v>3</v>
      </c>
      <c r="F240" s="129"/>
      <c r="H240" s="54" t="str">
        <f t="shared" si="9"/>
        <v>Zvonimir – Džapo – OK Kapela</v>
      </c>
      <c r="J240" s="54" t="str">
        <f t="shared" si="10"/>
        <v>Zvonimir – Džapo – OK Kapela</v>
      </c>
      <c r="L240" s="54" t="str">
        <f t="shared" si="11"/>
        <v>Zvonimir – Džapo</v>
      </c>
      <c r="N240" s="127"/>
      <c r="O240" s="128"/>
      <c r="P240" s="129"/>
    </row>
    <row r="241" spans="2:16" x14ac:dyDescent="0.25">
      <c r="B241" s="127">
        <v>1227</v>
      </c>
      <c r="C241" s="128" t="s">
        <v>327</v>
      </c>
      <c r="D241" s="128" t="s">
        <v>326</v>
      </c>
      <c r="E241" s="128" t="s">
        <v>3</v>
      </c>
      <c r="F241" s="129" t="s">
        <v>321</v>
      </c>
      <c r="H241" s="54" t="str">
        <f t="shared" si="9"/>
        <v>Emilija – Ebenspanger – OK Kapela – Ž55</v>
      </c>
      <c r="J241" s="54" t="str">
        <f t="shared" si="10"/>
        <v>Emilija – Ebenspanger – OK Kapela</v>
      </c>
      <c r="L241" s="54" t="str">
        <f t="shared" si="11"/>
        <v>Emilija – Ebenspanger</v>
      </c>
      <c r="N241" s="127"/>
      <c r="O241" s="128"/>
      <c r="P241" s="129"/>
    </row>
    <row r="242" spans="2:16" x14ac:dyDescent="0.25">
      <c r="B242" s="127">
        <v>1852</v>
      </c>
      <c r="C242" s="128" t="s">
        <v>520</v>
      </c>
      <c r="D242" s="128" t="s">
        <v>521</v>
      </c>
      <c r="E242" s="128" t="s">
        <v>3</v>
      </c>
      <c r="F242" s="129" t="s">
        <v>115</v>
      </c>
      <c r="H242" s="54" t="str">
        <f t="shared" si="9"/>
        <v>Fausto – Ferreira – OK Kapela – M35</v>
      </c>
      <c r="J242" s="54" t="str">
        <f t="shared" si="10"/>
        <v>Fausto – Ferreira – OK Kapela</v>
      </c>
      <c r="L242" s="54" t="str">
        <f t="shared" si="11"/>
        <v>Fausto – Ferreira</v>
      </c>
      <c r="N242" s="127"/>
      <c r="O242" s="128"/>
      <c r="P242" s="129"/>
    </row>
    <row r="243" spans="2:16" x14ac:dyDescent="0.25">
      <c r="B243" s="127">
        <v>1195</v>
      </c>
      <c r="C243" s="128" t="s">
        <v>23</v>
      </c>
      <c r="D243" s="128" t="s">
        <v>74</v>
      </c>
      <c r="E243" s="128" t="s">
        <v>3</v>
      </c>
      <c r="F243" s="129" t="s">
        <v>61</v>
      </c>
      <c r="H243" s="54" t="str">
        <f t="shared" si="9"/>
        <v>Luka – Filetin – OK Kapela – M21A</v>
      </c>
      <c r="J243" s="54" t="str">
        <f t="shared" si="10"/>
        <v>Luka – Filetin – OK Kapela</v>
      </c>
      <c r="L243" s="54" t="str">
        <f t="shared" si="11"/>
        <v>Luka – Filetin</v>
      </c>
      <c r="N243" s="127"/>
      <c r="O243" s="128"/>
      <c r="P243" s="129"/>
    </row>
    <row r="244" spans="2:16" x14ac:dyDescent="0.25">
      <c r="B244" s="127">
        <v>1193</v>
      </c>
      <c r="C244" s="128" t="s">
        <v>277</v>
      </c>
      <c r="D244" s="128" t="s">
        <v>276</v>
      </c>
      <c r="E244" s="128" t="s">
        <v>3</v>
      </c>
      <c r="F244" s="129" t="s">
        <v>269</v>
      </c>
      <c r="H244" s="54" t="str">
        <f t="shared" si="9"/>
        <v>Željka – Fištrek – OK Kapela – Ž35</v>
      </c>
      <c r="J244" s="54" t="str">
        <f t="shared" si="10"/>
        <v>Željka – Fištrek – OK Kapela</v>
      </c>
      <c r="L244" s="54" t="str">
        <f t="shared" si="11"/>
        <v>Željka – Fištrek</v>
      </c>
      <c r="N244" s="127"/>
      <c r="O244" s="128"/>
      <c r="P244" s="129"/>
    </row>
    <row r="245" spans="2:16" x14ac:dyDescent="0.25">
      <c r="B245" s="127">
        <v>1279</v>
      </c>
      <c r="C245" s="128" t="s">
        <v>334</v>
      </c>
      <c r="D245" s="128" t="s">
        <v>333</v>
      </c>
      <c r="E245" s="128" t="s">
        <v>3</v>
      </c>
      <c r="F245" s="129" t="s">
        <v>330</v>
      </c>
      <c r="H245" s="54" t="str">
        <f t="shared" si="9"/>
        <v>Vera – Franc – OK Kapela – Ž65</v>
      </c>
      <c r="J245" s="54" t="str">
        <f t="shared" si="10"/>
        <v>Vera – Franc – OK Kapela</v>
      </c>
      <c r="L245" s="54" t="str">
        <f t="shared" si="11"/>
        <v>Vera – Franc</v>
      </c>
      <c r="N245" s="127"/>
      <c r="O245" s="128"/>
      <c r="P245" s="129"/>
    </row>
    <row r="246" spans="2:16" x14ac:dyDescent="0.25">
      <c r="B246" s="127">
        <v>1753</v>
      </c>
      <c r="C246" s="128" t="s">
        <v>213</v>
      </c>
      <c r="D246" s="128" t="s">
        <v>522</v>
      </c>
      <c r="E246" s="128" t="s">
        <v>3</v>
      </c>
      <c r="F246" s="129"/>
      <c r="H246" s="54" t="str">
        <f t="shared" si="9"/>
        <v>Paola – Fumić – OK Kapela</v>
      </c>
      <c r="J246" s="54" t="str">
        <f t="shared" si="10"/>
        <v>Paola – Fumić – OK Kapela</v>
      </c>
      <c r="L246" s="54" t="str">
        <f t="shared" si="11"/>
        <v>Paola – Fumić</v>
      </c>
      <c r="N246" s="127"/>
      <c r="O246" s="128"/>
      <c r="P246" s="129"/>
    </row>
    <row r="247" spans="2:16" x14ac:dyDescent="0.25">
      <c r="B247" s="127">
        <v>1238</v>
      </c>
      <c r="C247" s="128" t="s">
        <v>73</v>
      </c>
      <c r="D247" s="128" t="s">
        <v>72</v>
      </c>
      <c r="E247" s="128" t="s">
        <v>3</v>
      </c>
      <c r="F247" s="129" t="s">
        <v>61</v>
      </c>
      <c r="H247" s="54" t="str">
        <f t="shared" si="9"/>
        <v>Dražen – Gadžić – OK Kapela – M21A</v>
      </c>
      <c r="J247" s="54" t="str">
        <f t="shared" si="10"/>
        <v>Dražen – Gadžić – OK Kapela</v>
      </c>
      <c r="L247" s="54" t="str">
        <f t="shared" si="11"/>
        <v>Dražen – Gadžić</v>
      </c>
      <c r="N247" s="127"/>
      <c r="O247" s="128"/>
      <c r="P247" s="129"/>
    </row>
    <row r="248" spans="2:16" x14ac:dyDescent="0.25">
      <c r="B248" s="127">
        <v>1938</v>
      </c>
      <c r="C248" s="128" t="s">
        <v>251</v>
      </c>
      <c r="D248" s="128" t="s">
        <v>523</v>
      </c>
      <c r="E248" s="128" t="s">
        <v>3</v>
      </c>
      <c r="F248" s="129" t="s">
        <v>247</v>
      </c>
      <c r="H248" s="54" t="str">
        <f t="shared" si="9"/>
        <v>Sandra – Gerber – OK Kapela – Ž21B</v>
      </c>
      <c r="J248" s="54" t="str">
        <f t="shared" si="10"/>
        <v>Sandra – Gerber – OK Kapela</v>
      </c>
      <c r="L248" s="54" t="str">
        <f t="shared" si="11"/>
        <v>Sandra – Gerber</v>
      </c>
      <c r="N248" s="127"/>
      <c r="O248" s="128"/>
      <c r="P248" s="129"/>
    </row>
    <row r="249" spans="2:16" x14ac:dyDescent="0.25">
      <c r="B249" s="127">
        <v>1261</v>
      </c>
      <c r="C249" s="128" t="s">
        <v>256</v>
      </c>
      <c r="D249" s="128" t="s">
        <v>255</v>
      </c>
      <c r="E249" s="128" t="s">
        <v>3</v>
      </c>
      <c r="F249" s="129" t="s">
        <v>247</v>
      </c>
      <c r="H249" s="54" t="str">
        <f t="shared" si="9"/>
        <v>Lana – Gerjević – OK Kapela – Ž21B</v>
      </c>
      <c r="J249" s="54" t="str">
        <f t="shared" si="10"/>
        <v>Lana – Gerjević – OK Kapela</v>
      </c>
      <c r="L249" s="54" t="str">
        <f t="shared" si="11"/>
        <v>Lana – Gerjević</v>
      </c>
      <c r="N249" s="127"/>
      <c r="O249" s="128"/>
      <c r="P249" s="129"/>
    </row>
    <row r="250" spans="2:16" x14ac:dyDescent="0.25">
      <c r="B250" s="127">
        <v>1357</v>
      </c>
      <c r="C250" s="128" t="s">
        <v>168</v>
      </c>
      <c r="D250" s="128" t="s">
        <v>524</v>
      </c>
      <c r="E250" s="128" t="s">
        <v>3</v>
      </c>
      <c r="F250" s="129" t="s">
        <v>269</v>
      </c>
      <c r="H250" s="54" t="str">
        <f t="shared" si="9"/>
        <v>Saša – Glagolić – OK Kapela – Ž35</v>
      </c>
      <c r="J250" s="54" t="str">
        <f t="shared" si="10"/>
        <v>Saša – Glagolić – OK Kapela</v>
      </c>
      <c r="L250" s="54" t="str">
        <f t="shared" si="11"/>
        <v>Saša – Glagolić</v>
      </c>
      <c r="N250" s="127"/>
      <c r="O250" s="128"/>
      <c r="P250" s="129"/>
    </row>
    <row r="251" spans="2:16" x14ac:dyDescent="0.25">
      <c r="B251" s="127">
        <v>1867</v>
      </c>
      <c r="C251" s="128" t="s">
        <v>525</v>
      </c>
      <c r="D251" s="128" t="s">
        <v>526</v>
      </c>
      <c r="E251" s="128" t="s">
        <v>3</v>
      </c>
      <c r="F251" s="129" t="s">
        <v>303</v>
      </c>
      <c r="H251" s="54" t="str">
        <f t="shared" si="9"/>
        <v>Beata Adrianna – Glinska – OK Kapela – Ž45</v>
      </c>
      <c r="J251" s="54" t="str">
        <f t="shared" si="10"/>
        <v>Beata Adrianna – Glinska – OK Kapela</v>
      </c>
      <c r="L251" s="54" t="str">
        <f t="shared" si="11"/>
        <v>Beata Adrianna – Glinska</v>
      </c>
      <c r="N251" s="127"/>
      <c r="O251" s="128"/>
      <c r="P251" s="129"/>
    </row>
    <row r="252" spans="2:16" x14ac:dyDescent="0.25">
      <c r="B252" s="127">
        <v>1857</v>
      </c>
      <c r="C252" s="128" t="s">
        <v>358</v>
      </c>
      <c r="D252" s="128" t="s">
        <v>527</v>
      </c>
      <c r="E252" s="128" t="s">
        <v>3</v>
      </c>
      <c r="F252" s="129" t="s">
        <v>247</v>
      </c>
      <c r="H252" s="54" t="str">
        <f t="shared" si="9"/>
        <v>Hana – Glušica – OK Kapela – Ž21B</v>
      </c>
      <c r="J252" s="54" t="str">
        <f t="shared" si="10"/>
        <v>Hana – Glušica – OK Kapela</v>
      </c>
      <c r="L252" s="54" t="str">
        <f t="shared" si="11"/>
        <v>Hana – Glušica</v>
      </c>
      <c r="N252" s="127"/>
      <c r="O252" s="128"/>
      <c r="P252" s="129"/>
    </row>
    <row r="253" spans="2:16" x14ac:dyDescent="0.25">
      <c r="B253" s="127">
        <v>1268</v>
      </c>
      <c r="C253" s="128" t="s">
        <v>306</v>
      </c>
      <c r="D253" s="128" t="s">
        <v>316</v>
      </c>
      <c r="E253" s="128" t="s">
        <v>3</v>
      </c>
      <c r="F253" s="129" t="s">
        <v>303</v>
      </c>
      <c r="H253" s="54" t="str">
        <f t="shared" si="9"/>
        <v>Marija – Gradečak Galović – OK Kapela – Ž45</v>
      </c>
      <c r="J253" s="54" t="str">
        <f t="shared" si="10"/>
        <v>Marija – Gradečak Galović – OK Kapela</v>
      </c>
      <c r="L253" s="54" t="str">
        <f t="shared" si="11"/>
        <v>Marija – Gradečak Galović</v>
      </c>
      <c r="N253" s="127"/>
      <c r="O253" s="128"/>
      <c r="P253" s="129"/>
    </row>
    <row r="254" spans="2:16" x14ac:dyDescent="0.25">
      <c r="B254" s="127">
        <v>1347</v>
      </c>
      <c r="C254" s="128" t="s">
        <v>528</v>
      </c>
      <c r="D254" s="128" t="s">
        <v>529</v>
      </c>
      <c r="E254" s="128" t="s">
        <v>3</v>
      </c>
      <c r="F254" s="129" t="s">
        <v>247</v>
      </c>
      <c r="H254" s="54" t="str">
        <f t="shared" si="9"/>
        <v>Nela – Gross – OK Kapela – Ž21B</v>
      </c>
      <c r="J254" s="54" t="str">
        <f t="shared" si="10"/>
        <v>Nela – Gross – OK Kapela</v>
      </c>
      <c r="L254" s="54" t="str">
        <f t="shared" si="11"/>
        <v>Nela – Gross</v>
      </c>
      <c r="N254" s="127"/>
      <c r="O254" s="128"/>
      <c r="P254" s="129"/>
    </row>
    <row r="255" spans="2:16" x14ac:dyDescent="0.25">
      <c r="B255" s="127">
        <v>1378</v>
      </c>
      <c r="C255" s="128" t="s">
        <v>223</v>
      </c>
      <c r="D255" s="128" t="s">
        <v>222</v>
      </c>
      <c r="E255" s="128" t="s">
        <v>3</v>
      </c>
      <c r="F255" s="129" t="s">
        <v>219</v>
      </c>
      <c r="H255" s="54" t="str">
        <f t="shared" si="9"/>
        <v>Mare – Gršković – OK Kapela – Ž16</v>
      </c>
      <c r="J255" s="54" t="str">
        <f t="shared" si="10"/>
        <v>Mare – Gršković – OK Kapela</v>
      </c>
      <c r="L255" s="54" t="str">
        <f t="shared" si="11"/>
        <v>Mare – Gršković</v>
      </c>
      <c r="N255" s="127"/>
      <c r="O255" s="128"/>
      <c r="P255" s="129"/>
    </row>
    <row r="256" spans="2:16" x14ac:dyDescent="0.25">
      <c r="B256" s="127">
        <v>1205</v>
      </c>
      <c r="C256" s="128" t="s">
        <v>57</v>
      </c>
      <c r="D256" s="128" t="s">
        <v>127</v>
      </c>
      <c r="E256" s="128" t="s">
        <v>3</v>
      </c>
      <c r="F256" s="129" t="s">
        <v>115</v>
      </c>
      <c r="H256" s="54" t="str">
        <f t="shared" si="9"/>
        <v>Ivan – Gverić – OK Kapela – M35</v>
      </c>
      <c r="J256" s="54" t="str">
        <f t="shared" si="10"/>
        <v>Ivan – Gverić – OK Kapela</v>
      </c>
      <c r="L256" s="54" t="str">
        <f t="shared" si="11"/>
        <v>Ivan – Gverić</v>
      </c>
      <c r="N256" s="127"/>
      <c r="O256" s="128"/>
      <c r="P256" s="129"/>
    </row>
    <row r="257" spans="2:16" x14ac:dyDescent="0.25">
      <c r="B257" s="127">
        <v>1554</v>
      </c>
      <c r="C257" s="128" t="s">
        <v>69</v>
      </c>
      <c r="D257" s="128" t="s">
        <v>161</v>
      </c>
      <c r="E257" s="128" t="s">
        <v>3</v>
      </c>
      <c r="F257" s="129" t="s">
        <v>141</v>
      </c>
      <c r="H257" s="54" t="str">
        <f t="shared" si="9"/>
        <v>Damir – Hercigonja – OK Kapela – M45</v>
      </c>
      <c r="J257" s="54" t="str">
        <f t="shared" si="10"/>
        <v>Damir – Hercigonja – OK Kapela</v>
      </c>
      <c r="L257" s="54" t="str">
        <f t="shared" si="11"/>
        <v>Damir – Hercigonja</v>
      </c>
      <c r="N257" s="127"/>
      <c r="O257" s="128"/>
      <c r="P257" s="129"/>
    </row>
    <row r="258" spans="2:16" x14ac:dyDescent="0.25">
      <c r="B258" s="127">
        <v>1467</v>
      </c>
      <c r="C258" s="128" t="s">
        <v>197</v>
      </c>
      <c r="D258" s="128" t="s">
        <v>161</v>
      </c>
      <c r="E258" s="128" t="s">
        <v>3</v>
      </c>
      <c r="F258" s="129" t="s">
        <v>210</v>
      </c>
      <c r="H258" s="54" t="str">
        <f t="shared" si="9"/>
        <v>Lucija – Hercigonja – OK Kapela – Ž14</v>
      </c>
      <c r="J258" s="54" t="str">
        <f t="shared" si="10"/>
        <v>Lucija – Hercigonja – OK Kapela</v>
      </c>
      <c r="L258" s="54" t="str">
        <f t="shared" si="11"/>
        <v>Lucija – Hercigonja</v>
      </c>
      <c r="N258" s="127"/>
      <c r="O258" s="128"/>
      <c r="P258" s="129"/>
    </row>
    <row r="259" spans="2:16" x14ac:dyDescent="0.25">
      <c r="B259" s="127">
        <v>1437</v>
      </c>
      <c r="C259" s="128" t="s">
        <v>428</v>
      </c>
      <c r="D259" s="128" t="s">
        <v>161</v>
      </c>
      <c r="E259" s="128" t="s">
        <v>3</v>
      </c>
      <c r="F259" s="129" t="s">
        <v>247</v>
      </c>
      <c r="H259" s="54" t="str">
        <f t="shared" si="9"/>
        <v>Pia – Hercigonja – OK Kapela – Ž21B</v>
      </c>
      <c r="J259" s="54" t="str">
        <f t="shared" si="10"/>
        <v>Pia – Hercigonja – OK Kapela</v>
      </c>
      <c r="L259" s="54" t="str">
        <f t="shared" si="11"/>
        <v>Pia – Hercigonja</v>
      </c>
      <c r="N259" s="127"/>
      <c r="O259" s="128"/>
      <c r="P259" s="129"/>
    </row>
    <row r="260" spans="2:16" x14ac:dyDescent="0.25">
      <c r="B260" s="127">
        <v>1861</v>
      </c>
      <c r="C260" s="128" t="s">
        <v>530</v>
      </c>
      <c r="D260" s="128" t="s">
        <v>531</v>
      </c>
      <c r="E260" s="128" t="s">
        <v>3</v>
      </c>
      <c r="F260" s="129" t="s">
        <v>61</v>
      </c>
      <c r="H260" s="54" t="str">
        <f t="shared" si="9"/>
        <v>Andraž – Hribar – OK Kapela – M21A</v>
      </c>
      <c r="J260" s="54" t="str">
        <f t="shared" si="10"/>
        <v>Andraž – Hribar – OK Kapela</v>
      </c>
      <c r="L260" s="54" t="str">
        <f t="shared" si="11"/>
        <v>Andraž – Hribar</v>
      </c>
      <c r="N260" s="127"/>
      <c r="O260" s="128"/>
      <c r="P260" s="129"/>
    </row>
    <row r="261" spans="2:16" x14ac:dyDescent="0.25">
      <c r="B261" s="127">
        <v>1954</v>
      </c>
      <c r="C261" s="128" t="s">
        <v>233</v>
      </c>
      <c r="D261" s="128" t="s">
        <v>1269</v>
      </c>
      <c r="E261" s="128" t="s">
        <v>3</v>
      </c>
      <c r="F261" s="129"/>
      <c r="H261" s="54" t="str">
        <f t="shared" si="9"/>
        <v>Iva – Hruškar – OK Kapela</v>
      </c>
      <c r="J261" s="54" t="str">
        <f t="shared" si="10"/>
        <v>Iva – Hruškar – OK Kapela</v>
      </c>
      <c r="L261" s="54" t="str">
        <f t="shared" si="11"/>
        <v>Iva – Hruškar</v>
      </c>
      <c r="N261" s="127"/>
      <c r="O261" s="128"/>
      <c r="P261" s="129"/>
    </row>
    <row r="262" spans="2:16" x14ac:dyDescent="0.25">
      <c r="B262" s="127">
        <v>1865</v>
      </c>
      <c r="C262" s="128" t="s">
        <v>277</v>
      </c>
      <c r="D262" s="128" t="s">
        <v>532</v>
      </c>
      <c r="E262" s="128" t="s">
        <v>3</v>
      </c>
      <c r="F262" s="129" t="s">
        <v>247</v>
      </c>
      <c r="H262" s="54" t="str">
        <f t="shared" si="9"/>
        <v>Željka – Ilijašev – OK Kapela – Ž21B</v>
      </c>
      <c r="J262" s="54" t="str">
        <f t="shared" si="10"/>
        <v>Željka – Ilijašev – OK Kapela</v>
      </c>
      <c r="L262" s="54" t="str">
        <f t="shared" si="11"/>
        <v>Željka – Ilijašev</v>
      </c>
      <c r="N262" s="127"/>
      <c r="O262" s="128"/>
      <c r="P262" s="129"/>
    </row>
    <row r="263" spans="2:16" x14ac:dyDescent="0.25">
      <c r="B263" s="127">
        <v>1792</v>
      </c>
      <c r="C263" s="128" t="s">
        <v>533</v>
      </c>
      <c r="D263" s="128" t="s">
        <v>406</v>
      </c>
      <c r="E263" s="128" t="s">
        <v>3</v>
      </c>
      <c r="F263" s="129"/>
      <c r="H263" s="54" t="str">
        <f t="shared" si="9"/>
        <v>Ružica – Jakopec – OK Kapela</v>
      </c>
      <c r="J263" s="54" t="str">
        <f t="shared" si="10"/>
        <v>Ružica – Jakopec – OK Kapela</v>
      </c>
      <c r="L263" s="54" t="str">
        <f t="shared" si="11"/>
        <v>Ružica – Jakopec</v>
      </c>
      <c r="N263" s="127"/>
      <c r="O263" s="128"/>
      <c r="P263" s="129"/>
    </row>
    <row r="264" spans="2:16" x14ac:dyDescent="0.25">
      <c r="B264" s="127">
        <v>1128</v>
      </c>
      <c r="C264" s="128" t="s">
        <v>306</v>
      </c>
      <c r="D264" s="128" t="s">
        <v>305</v>
      </c>
      <c r="E264" s="128" t="s">
        <v>3</v>
      </c>
      <c r="F264" s="129" t="s">
        <v>303</v>
      </c>
      <c r="H264" s="54" t="str">
        <f t="shared" si="9"/>
        <v>Marija – Jazvić Mioković – OK Kapela – Ž45</v>
      </c>
      <c r="J264" s="54" t="str">
        <f t="shared" si="10"/>
        <v>Marija – Jazvić Mioković – OK Kapela</v>
      </c>
      <c r="L264" s="54" t="str">
        <f t="shared" si="11"/>
        <v>Marija – Jazvić Mioković</v>
      </c>
      <c r="N264" s="127"/>
      <c r="O264" s="128"/>
      <c r="P264" s="129"/>
    </row>
    <row r="265" spans="2:16" x14ac:dyDescent="0.25">
      <c r="B265" s="127">
        <v>1514</v>
      </c>
      <c r="C265" s="128" t="s">
        <v>110</v>
      </c>
      <c r="D265" s="128" t="s">
        <v>109</v>
      </c>
      <c r="E265" s="128" t="s">
        <v>3</v>
      </c>
      <c r="F265" s="129" t="s">
        <v>91</v>
      </c>
      <c r="H265" s="54" t="str">
        <f t="shared" si="9"/>
        <v>Ivor – Jelić – OK Kapela – M21B</v>
      </c>
      <c r="J265" s="54" t="str">
        <f t="shared" si="10"/>
        <v>Ivor – Jelić – OK Kapela</v>
      </c>
      <c r="L265" s="54" t="str">
        <f t="shared" si="11"/>
        <v>Ivor – Jelić</v>
      </c>
      <c r="N265" s="127"/>
      <c r="O265" s="128"/>
      <c r="P265" s="129"/>
    </row>
    <row r="266" spans="2:16" x14ac:dyDescent="0.25">
      <c r="B266" s="127">
        <v>1188</v>
      </c>
      <c r="C266" s="128" t="s">
        <v>153</v>
      </c>
      <c r="D266" s="128" t="s">
        <v>109</v>
      </c>
      <c r="E266" s="128" t="s">
        <v>3</v>
      </c>
      <c r="F266" s="129" t="s">
        <v>167</v>
      </c>
      <c r="H266" s="54" t="str">
        <f t="shared" si="9"/>
        <v>Mladen – Jelić – OK Kapela – M55</v>
      </c>
      <c r="J266" s="54" t="str">
        <f t="shared" si="10"/>
        <v>Mladen – Jelić – OK Kapela</v>
      </c>
      <c r="L266" s="54" t="str">
        <f t="shared" si="11"/>
        <v>Mladen – Jelić</v>
      </c>
      <c r="N266" s="127"/>
      <c r="O266" s="128"/>
      <c r="P266" s="129"/>
    </row>
    <row r="267" spans="2:16" x14ac:dyDescent="0.25">
      <c r="B267" s="127">
        <v>1465</v>
      </c>
      <c r="C267" s="128" t="s">
        <v>237</v>
      </c>
      <c r="D267" s="128" t="s">
        <v>236</v>
      </c>
      <c r="E267" s="128" t="s">
        <v>3</v>
      </c>
      <c r="F267" s="129" t="s">
        <v>231</v>
      </c>
      <c r="H267" s="54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54" t="str">
        <f t="shared" ref="J267:J330" si="13">IF(C267="","",C267) &amp; IF(D267="",""," – " &amp; D267) &amp; IF(E267="",""," – " &amp; E267)</f>
        <v>Olga – Jerković Perić – OK Kapela</v>
      </c>
      <c r="L267" s="54" t="str">
        <f t="shared" ref="L267:L330" si="14">IF(C267="","",C267) &amp; IF(D267="",""," – " &amp; D267)</f>
        <v>Olga – Jerković Perić</v>
      </c>
      <c r="N267" s="127"/>
      <c r="O267" s="128"/>
      <c r="P267" s="129"/>
    </row>
    <row r="268" spans="2:16" x14ac:dyDescent="0.25">
      <c r="B268" s="127">
        <v>1955</v>
      </c>
      <c r="C268" s="128" t="s">
        <v>57</v>
      </c>
      <c r="D268" s="128" t="s">
        <v>1270</v>
      </c>
      <c r="E268" s="128" t="s">
        <v>3</v>
      </c>
      <c r="F268" s="129"/>
      <c r="H268" s="54" t="str">
        <f t="shared" si="12"/>
        <v>Ivan – Juričić – OK Kapela</v>
      </c>
      <c r="J268" s="54" t="str">
        <f t="shared" si="13"/>
        <v>Ivan – Juričić – OK Kapela</v>
      </c>
      <c r="L268" s="54" t="str">
        <f t="shared" si="14"/>
        <v>Ivan – Juričić</v>
      </c>
      <c r="N268" s="127"/>
      <c r="O268" s="128"/>
      <c r="P268" s="129"/>
    </row>
    <row r="269" spans="2:16" x14ac:dyDescent="0.25">
      <c r="B269" s="127">
        <v>1081</v>
      </c>
      <c r="C269" s="128" t="s">
        <v>84</v>
      </c>
      <c r="D269" s="128" t="s">
        <v>85</v>
      </c>
      <c r="E269" s="128" t="s">
        <v>3</v>
      </c>
      <c r="F269" s="129" t="s">
        <v>61</v>
      </c>
      <c r="H269" s="54" t="str">
        <f t="shared" si="12"/>
        <v>Vedran – Kaldi – OK Kapela – M21A</v>
      </c>
      <c r="J269" s="54" t="str">
        <f t="shared" si="13"/>
        <v>Vedran – Kaldi – OK Kapela</v>
      </c>
      <c r="L269" s="54" t="str">
        <f t="shared" si="14"/>
        <v>Vedran – Kaldi</v>
      </c>
      <c r="N269" s="127"/>
      <c r="O269" s="128"/>
      <c r="P269" s="129"/>
    </row>
    <row r="270" spans="2:16" x14ac:dyDescent="0.25">
      <c r="B270" s="127">
        <v>1184</v>
      </c>
      <c r="C270" s="128" t="s">
        <v>281</v>
      </c>
      <c r="D270" s="128" t="s">
        <v>534</v>
      </c>
      <c r="E270" s="128" t="s">
        <v>3</v>
      </c>
      <c r="F270" s="129" t="s">
        <v>247</v>
      </c>
      <c r="H270" s="54" t="str">
        <f t="shared" si="12"/>
        <v>Irena – Kasaš Spasić – OK Kapela – Ž21B</v>
      </c>
      <c r="J270" s="54" t="str">
        <f t="shared" si="13"/>
        <v>Irena – Kasaš Spasić – OK Kapela</v>
      </c>
      <c r="L270" s="54" t="str">
        <f t="shared" si="14"/>
        <v>Irena – Kasaš Spasić</v>
      </c>
      <c r="N270" s="127"/>
      <c r="O270" s="128"/>
      <c r="P270" s="129"/>
    </row>
    <row r="271" spans="2:16" x14ac:dyDescent="0.25">
      <c r="B271" s="127">
        <v>1232</v>
      </c>
      <c r="C271" s="128" t="s">
        <v>535</v>
      </c>
      <c r="D271" s="128" t="s">
        <v>536</v>
      </c>
      <c r="E271" s="128" t="s">
        <v>3</v>
      </c>
      <c r="F271" s="129"/>
      <c r="H271" s="54" t="str">
        <f t="shared" si="12"/>
        <v>Tamara – Kefeček – OK Kapela</v>
      </c>
      <c r="J271" s="54" t="str">
        <f t="shared" si="13"/>
        <v>Tamara – Kefeček – OK Kapela</v>
      </c>
      <c r="L271" s="54" t="str">
        <f t="shared" si="14"/>
        <v>Tamara – Kefeček</v>
      </c>
      <c r="N271" s="127"/>
      <c r="O271" s="128"/>
      <c r="P271" s="129"/>
    </row>
    <row r="272" spans="2:16" x14ac:dyDescent="0.25">
      <c r="B272" s="127">
        <v>1871</v>
      </c>
      <c r="C272" s="128" t="s">
        <v>537</v>
      </c>
      <c r="D272" s="128" t="s">
        <v>538</v>
      </c>
      <c r="E272" s="128" t="s">
        <v>3</v>
      </c>
      <c r="F272" s="129" t="s">
        <v>91</v>
      </c>
      <c r="H272" s="54" t="str">
        <f t="shared" si="12"/>
        <v>Vjekoslav – Klarić – OK Kapela – M21B</v>
      </c>
      <c r="J272" s="54" t="str">
        <f t="shared" si="13"/>
        <v>Vjekoslav – Klarić – OK Kapela</v>
      </c>
      <c r="L272" s="54" t="str">
        <f t="shared" si="14"/>
        <v>Vjekoslav – Klarić</v>
      </c>
      <c r="N272" s="127"/>
      <c r="O272" s="128"/>
      <c r="P272" s="129"/>
    </row>
    <row r="273" spans="2:16" x14ac:dyDescent="0.25">
      <c r="B273" s="127">
        <v>1483</v>
      </c>
      <c r="C273" s="128" t="s">
        <v>191</v>
      </c>
      <c r="D273" s="128" t="s">
        <v>245</v>
      </c>
      <c r="E273" s="128" t="s">
        <v>3</v>
      </c>
      <c r="F273" s="129" t="s">
        <v>231</v>
      </c>
      <c r="H273" s="54" t="str">
        <f t="shared" si="12"/>
        <v>Ines – Kos – OK Kapela – Ž21A</v>
      </c>
      <c r="J273" s="54" t="str">
        <f t="shared" si="13"/>
        <v>Ines – Kos – OK Kapela</v>
      </c>
      <c r="L273" s="54" t="str">
        <f t="shared" si="14"/>
        <v>Ines – Kos</v>
      </c>
      <c r="N273" s="127"/>
      <c r="O273" s="128"/>
      <c r="P273" s="129"/>
    </row>
    <row r="274" spans="2:16" x14ac:dyDescent="0.25">
      <c r="B274" s="127">
        <v>1204</v>
      </c>
      <c r="C274" s="128" t="s">
        <v>212</v>
      </c>
      <c r="D274" s="128" t="s">
        <v>211</v>
      </c>
      <c r="E274" s="128" t="s">
        <v>3</v>
      </c>
      <c r="F274" s="129" t="s">
        <v>219</v>
      </c>
      <c r="H274" s="54" t="str">
        <f t="shared" si="12"/>
        <v>Wanda – Kovač – OK Kapela – Ž16</v>
      </c>
      <c r="J274" s="54" t="str">
        <f t="shared" si="13"/>
        <v>Wanda – Kovač – OK Kapela</v>
      </c>
      <c r="L274" s="54" t="str">
        <f t="shared" si="14"/>
        <v>Wanda – Kovač</v>
      </c>
      <c r="N274" s="127"/>
      <c r="O274" s="128"/>
      <c r="P274" s="129"/>
    </row>
    <row r="275" spans="2:16" x14ac:dyDescent="0.25">
      <c r="B275" s="127">
        <v>1150</v>
      </c>
      <c r="C275" s="128" t="s">
        <v>539</v>
      </c>
      <c r="D275" s="128" t="s">
        <v>540</v>
      </c>
      <c r="E275" s="128" t="s">
        <v>3</v>
      </c>
      <c r="F275" s="129" t="s">
        <v>91</v>
      </c>
      <c r="H275" s="54" t="str">
        <f t="shared" si="12"/>
        <v>Dragan – Kovačević – OK Kapela – M21B</v>
      </c>
      <c r="J275" s="54" t="str">
        <f t="shared" si="13"/>
        <v>Dragan – Kovačević – OK Kapela</v>
      </c>
      <c r="L275" s="54" t="str">
        <f t="shared" si="14"/>
        <v>Dragan – Kovačević</v>
      </c>
      <c r="N275" s="127"/>
      <c r="O275" s="128"/>
      <c r="P275" s="129"/>
    </row>
    <row r="276" spans="2:16" x14ac:dyDescent="0.25">
      <c r="B276" s="127">
        <v>1541</v>
      </c>
      <c r="C276" s="128" t="s">
        <v>209</v>
      </c>
      <c r="D276" s="128" t="s">
        <v>541</v>
      </c>
      <c r="E276" s="128" t="s">
        <v>3</v>
      </c>
      <c r="F276" s="129" t="s">
        <v>269</v>
      </c>
      <c r="H276" s="54" t="str">
        <f t="shared" si="12"/>
        <v>Monika – Kovaljesko – OK Kapela – Ž35</v>
      </c>
      <c r="J276" s="54" t="str">
        <f t="shared" si="13"/>
        <v>Monika – Kovaljesko – OK Kapela</v>
      </c>
      <c r="L276" s="54" t="str">
        <f t="shared" si="14"/>
        <v>Monika – Kovaljesko</v>
      </c>
      <c r="N276" s="127"/>
      <c r="O276" s="128"/>
      <c r="P276" s="129"/>
    </row>
    <row r="277" spans="2:16" x14ac:dyDescent="0.25">
      <c r="B277" s="127">
        <v>1331</v>
      </c>
      <c r="C277" s="128" t="s">
        <v>260</v>
      </c>
      <c r="D277" s="128" t="s">
        <v>259</v>
      </c>
      <c r="E277" s="128" t="s">
        <v>3</v>
      </c>
      <c r="F277" s="129" t="s">
        <v>269</v>
      </c>
      <c r="H277" s="54" t="str">
        <f t="shared" si="12"/>
        <v>Aida – Krkić Drobić – OK Kapela – Ž35</v>
      </c>
      <c r="J277" s="54" t="str">
        <f t="shared" si="13"/>
        <v>Aida – Krkić Drobić – OK Kapela</v>
      </c>
      <c r="L277" s="54" t="str">
        <f t="shared" si="14"/>
        <v>Aida – Krkić Drobić</v>
      </c>
      <c r="N277" s="127"/>
      <c r="O277" s="128"/>
      <c r="P277" s="129"/>
    </row>
    <row r="278" spans="2:16" x14ac:dyDescent="0.25">
      <c r="B278" s="127">
        <v>1265</v>
      </c>
      <c r="C278" s="128" t="s">
        <v>542</v>
      </c>
      <c r="D278" s="128" t="s">
        <v>543</v>
      </c>
      <c r="E278" s="128" t="s">
        <v>3</v>
      </c>
      <c r="F278" s="129" t="s">
        <v>231</v>
      </c>
      <c r="H278" s="54" t="str">
        <f t="shared" si="12"/>
        <v>Dorotea – Kutleša – OK Kapela – Ž21A</v>
      </c>
      <c r="J278" s="54" t="str">
        <f t="shared" si="13"/>
        <v>Dorotea – Kutleša – OK Kapela</v>
      </c>
      <c r="L278" s="54" t="str">
        <f t="shared" si="14"/>
        <v>Dorotea – Kutleša</v>
      </c>
      <c r="N278" s="127"/>
      <c r="O278" s="128"/>
      <c r="P278" s="129"/>
    </row>
    <row r="279" spans="2:16" x14ac:dyDescent="0.25">
      <c r="B279" s="127">
        <v>1476</v>
      </c>
      <c r="C279" s="128" t="s">
        <v>251</v>
      </c>
      <c r="D279" s="128" t="s">
        <v>261</v>
      </c>
      <c r="E279" s="128" t="s">
        <v>3</v>
      </c>
      <c r="F279" s="129" t="s">
        <v>247</v>
      </c>
      <c r="H279" s="54" t="str">
        <f t="shared" si="12"/>
        <v>Sandra – Latinger – OK Kapela – Ž21B</v>
      </c>
      <c r="J279" s="54" t="str">
        <f t="shared" si="13"/>
        <v>Sandra – Latinger – OK Kapela</v>
      </c>
      <c r="L279" s="54" t="str">
        <f t="shared" si="14"/>
        <v>Sandra – Latinger</v>
      </c>
      <c r="N279" s="127"/>
      <c r="O279" s="128"/>
      <c r="P279" s="129"/>
    </row>
    <row r="280" spans="2:16" x14ac:dyDescent="0.25">
      <c r="B280" s="127">
        <v>1135</v>
      </c>
      <c r="C280" s="128" t="s">
        <v>289</v>
      </c>
      <c r="D280" s="128" t="s">
        <v>288</v>
      </c>
      <c r="E280" s="128" t="s">
        <v>3</v>
      </c>
      <c r="F280" s="129" t="s">
        <v>269</v>
      </c>
      <c r="H280" s="54" t="str">
        <f t="shared" si="12"/>
        <v>Slađana – Lučić – OK Kapela – Ž35</v>
      </c>
      <c r="J280" s="54" t="str">
        <f t="shared" si="13"/>
        <v>Slađana – Lučić – OK Kapela</v>
      </c>
      <c r="L280" s="54" t="str">
        <f t="shared" si="14"/>
        <v>Slađana – Lučić</v>
      </c>
      <c r="N280" s="127"/>
      <c r="O280" s="128"/>
      <c r="P280" s="129"/>
    </row>
    <row r="281" spans="2:16" x14ac:dyDescent="0.25">
      <c r="B281" s="127">
        <v>1302</v>
      </c>
      <c r="C281" s="128" t="s">
        <v>82</v>
      </c>
      <c r="D281" s="128" t="s">
        <v>544</v>
      </c>
      <c r="E281" s="128" t="s">
        <v>3</v>
      </c>
      <c r="F281" s="129" t="s">
        <v>91</v>
      </c>
      <c r="H281" s="54" t="str">
        <f t="shared" si="12"/>
        <v>Domagoj – Malović – OK Kapela – M21B</v>
      </c>
      <c r="J281" s="54" t="str">
        <f t="shared" si="13"/>
        <v>Domagoj – Malović – OK Kapela</v>
      </c>
      <c r="L281" s="54" t="str">
        <f t="shared" si="14"/>
        <v>Domagoj – Malović</v>
      </c>
      <c r="N281" s="127"/>
      <c r="O281" s="128"/>
      <c r="P281" s="129"/>
    </row>
    <row r="282" spans="2:16" x14ac:dyDescent="0.25">
      <c r="B282" s="127">
        <v>1948</v>
      </c>
      <c r="C282" s="128" t="s">
        <v>57</v>
      </c>
      <c r="D282" s="128" t="s">
        <v>544</v>
      </c>
      <c r="E282" s="128" t="s">
        <v>3</v>
      </c>
      <c r="F282" s="129" t="s">
        <v>91</v>
      </c>
      <c r="H282" s="54" t="str">
        <f t="shared" si="12"/>
        <v>Ivan – Malović – OK Kapela – M21B</v>
      </c>
      <c r="J282" s="54" t="str">
        <f t="shared" si="13"/>
        <v>Ivan – Malović – OK Kapela</v>
      </c>
      <c r="L282" s="54" t="str">
        <f t="shared" si="14"/>
        <v>Ivan – Malović</v>
      </c>
      <c r="N282" s="127"/>
      <c r="O282" s="128"/>
      <c r="P282" s="129"/>
    </row>
    <row r="283" spans="2:16" x14ac:dyDescent="0.25">
      <c r="B283" s="127">
        <v>1488</v>
      </c>
      <c r="C283" s="128" t="s">
        <v>192</v>
      </c>
      <c r="D283" s="128" t="s">
        <v>248</v>
      </c>
      <c r="E283" s="128" t="s">
        <v>3</v>
      </c>
      <c r="F283" s="129" t="s">
        <v>269</v>
      </c>
      <c r="H283" s="54" t="str">
        <f t="shared" si="12"/>
        <v>Ana – Mandić – OK Kapela – Ž35</v>
      </c>
      <c r="J283" s="54" t="str">
        <f t="shared" si="13"/>
        <v>Ana – Mandić – OK Kapela</v>
      </c>
      <c r="L283" s="54" t="str">
        <f t="shared" si="14"/>
        <v>Ana – Mandić</v>
      </c>
      <c r="N283" s="127"/>
      <c r="O283" s="128"/>
      <c r="P283" s="129"/>
    </row>
    <row r="284" spans="2:16" x14ac:dyDescent="0.25">
      <c r="B284" s="127">
        <v>1866</v>
      </c>
      <c r="C284" s="128" t="s">
        <v>268</v>
      </c>
      <c r="D284" s="128" t="s">
        <v>2</v>
      </c>
      <c r="E284" s="128" t="s">
        <v>3</v>
      </c>
      <c r="F284" s="129" t="s">
        <v>247</v>
      </c>
      <c r="H284" s="54" t="str">
        <f t="shared" si="12"/>
        <v>Martina – Martin – OK Kapela – Ž21B</v>
      </c>
      <c r="J284" s="54" t="str">
        <f t="shared" si="13"/>
        <v>Martina – Martin – OK Kapela</v>
      </c>
      <c r="L284" s="54" t="str">
        <f t="shared" si="14"/>
        <v>Martina – Martin</v>
      </c>
      <c r="N284" s="127"/>
      <c r="O284" s="128"/>
      <c r="P284" s="129"/>
    </row>
    <row r="285" spans="2:16" x14ac:dyDescent="0.25">
      <c r="B285" s="127">
        <v>1108</v>
      </c>
      <c r="C285" s="128" t="s">
        <v>2</v>
      </c>
      <c r="D285" s="128" t="s">
        <v>1</v>
      </c>
      <c r="E285" s="128" t="s">
        <v>3</v>
      </c>
      <c r="F285" s="129" t="s">
        <v>27</v>
      </c>
      <c r="H285" s="54" t="str">
        <f t="shared" si="12"/>
        <v>Martin – Meštrović – OK Kapela – M14</v>
      </c>
      <c r="J285" s="54" t="str">
        <f t="shared" si="13"/>
        <v>Martin – Meštrović – OK Kapela</v>
      </c>
      <c r="L285" s="54" t="str">
        <f t="shared" si="14"/>
        <v>Martin – Meštrović</v>
      </c>
      <c r="N285" s="127"/>
      <c r="O285" s="128"/>
      <c r="P285" s="129"/>
    </row>
    <row r="286" spans="2:16" x14ac:dyDescent="0.25">
      <c r="B286" s="127">
        <v>1367</v>
      </c>
      <c r="C286" s="128" t="s">
        <v>76</v>
      </c>
      <c r="D286" s="128" t="s">
        <v>1</v>
      </c>
      <c r="E286" s="128" t="s">
        <v>3</v>
      </c>
      <c r="F286" s="129" t="s">
        <v>115</v>
      </c>
      <c r="H286" s="54" t="str">
        <f t="shared" si="12"/>
        <v>Tomislav – Meštrović – OK Kapela – M35</v>
      </c>
      <c r="J286" s="54" t="str">
        <f t="shared" si="13"/>
        <v>Tomislav – Meštrović – OK Kapela</v>
      </c>
      <c r="L286" s="54" t="str">
        <f t="shared" si="14"/>
        <v>Tomislav – Meštrović</v>
      </c>
      <c r="N286" s="127"/>
      <c r="O286" s="128"/>
      <c r="P286" s="129"/>
    </row>
    <row r="287" spans="2:16" x14ac:dyDescent="0.25">
      <c r="B287" s="127">
        <v>1786</v>
      </c>
      <c r="C287" s="128" t="s">
        <v>293</v>
      </c>
      <c r="D287" s="128" t="s">
        <v>545</v>
      </c>
      <c r="E287" s="128" t="s">
        <v>3</v>
      </c>
      <c r="F287" s="129" t="s">
        <v>247</v>
      </c>
      <c r="H287" s="54" t="str">
        <f t="shared" si="12"/>
        <v>Ivana – Mikulinjak – OK Kapela – Ž21B</v>
      </c>
      <c r="J287" s="54" t="str">
        <f t="shared" si="13"/>
        <v>Ivana – Mikulinjak – OK Kapela</v>
      </c>
      <c r="L287" s="54" t="str">
        <f t="shared" si="14"/>
        <v>Ivana – Mikulinjak</v>
      </c>
      <c r="N287" s="127"/>
      <c r="O287" s="128"/>
      <c r="P287" s="129"/>
    </row>
    <row r="288" spans="2:16" x14ac:dyDescent="0.25">
      <c r="B288" s="127">
        <v>1092</v>
      </c>
      <c r="C288" s="128" t="s">
        <v>197</v>
      </c>
      <c r="D288" s="128" t="s">
        <v>546</v>
      </c>
      <c r="E288" s="128" t="s">
        <v>3</v>
      </c>
      <c r="F288" s="129" t="s">
        <v>269</v>
      </c>
      <c r="H288" s="54" t="str">
        <f t="shared" si="12"/>
        <v>Lucija – Milas – OK Kapela – Ž35</v>
      </c>
      <c r="J288" s="54" t="str">
        <f t="shared" si="13"/>
        <v>Lucija – Milas – OK Kapela</v>
      </c>
      <c r="L288" s="54" t="str">
        <f t="shared" si="14"/>
        <v>Lucija – Milas</v>
      </c>
      <c r="N288" s="127"/>
      <c r="O288" s="128"/>
      <c r="P288" s="129"/>
    </row>
    <row r="289" spans="2:16" x14ac:dyDescent="0.25">
      <c r="B289" s="127">
        <v>1754</v>
      </c>
      <c r="C289" s="128" t="s">
        <v>547</v>
      </c>
      <c r="D289" s="128" t="s">
        <v>265</v>
      </c>
      <c r="E289" s="128" t="s">
        <v>3</v>
      </c>
      <c r="F289" s="129"/>
      <c r="H289" s="54" t="str">
        <f t="shared" si="12"/>
        <v>Ira – Miličević – OK Kapela</v>
      </c>
      <c r="J289" s="54" t="str">
        <f t="shared" si="13"/>
        <v>Ira – Miličević – OK Kapela</v>
      </c>
      <c r="L289" s="54" t="str">
        <f t="shared" si="14"/>
        <v>Ira – Miličević</v>
      </c>
      <c r="N289" s="127"/>
      <c r="O289" s="128"/>
      <c r="P289" s="129"/>
    </row>
    <row r="290" spans="2:16" x14ac:dyDescent="0.25">
      <c r="B290" s="127">
        <v>1430</v>
      </c>
      <c r="C290" s="128" t="s">
        <v>170</v>
      </c>
      <c r="D290" s="128" t="s">
        <v>169</v>
      </c>
      <c r="E290" s="128" t="s">
        <v>3</v>
      </c>
      <c r="F290" s="129" t="s">
        <v>167</v>
      </c>
      <c r="H290" s="54" t="str">
        <f t="shared" si="12"/>
        <v>Mile – Mioković – OK Kapela – M55</v>
      </c>
      <c r="J290" s="54" t="str">
        <f t="shared" si="13"/>
        <v>Mile – Mioković – OK Kapela</v>
      </c>
      <c r="L290" s="54" t="str">
        <f t="shared" si="14"/>
        <v>Mile – Mioković</v>
      </c>
      <c r="N290" s="127"/>
      <c r="O290" s="128"/>
      <c r="P290" s="129"/>
    </row>
    <row r="291" spans="2:16" x14ac:dyDescent="0.25">
      <c r="B291" s="127">
        <v>1243</v>
      </c>
      <c r="C291" s="128" t="s">
        <v>216</v>
      </c>
      <c r="D291" s="128" t="s">
        <v>169</v>
      </c>
      <c r="E291" s="128" t="s">
        <v>3</v>
      </c>
      <c r="F291" s="129" t="s">
        <v>219</v>
      </c>
      <c r="H291" s="54" t="str">
        <f t="shared" si="12"/>
        <v>Nina – Mioković – OK Kapela – Ž16</v>
      </c>
      <c r="J291" s="54" t="str">
        <f t="shared" si="13"/>
        <v>Nina – Mioković – OK Kapela</v>
      </c>
      <c r="L291" s="54" t="str">
        <f t="shared" si="14"/>
        <v>Nina – Mioković</v>
      </c>
      <c r="N291" s="127"/>
      <c r="O291" s="128"/>
      <c r="P291" s="129"/>
    </row>
    <row r="292" spans="2:16" x14ac:dyDescent="0.25">
      <c r="B292" s="127">
        <v>1516</v>
      </c>
      <c r="C292" s="128" t="s">
        <v>147</v>
      </c>
      <c r="D292" s="128" t="s">
        <v>146</v>
      </c>
      <c r="E292" s="128" t="s">
        <v>3</v>
      </c>
      <c r="F292" s="129" t="s">
        <v>141</v>
      </c>
      <c r="H292" s="54" t="str">
        <f t="shared" si="12"/>
        <v>Mario – Nimac – OK Kapela – M45</v>
      </c>
      <c r="J292" s="54" t="str">
        <f t="shared" si="13"/>
        <v>Mario – Nimac – OK Kapela</v>
      </c>
      <c r="L292" s="54" t="str">
        <f t="shared" si="14"/>
        <v>Mario – Nimac</v>
      </c>
      <c r="N292" s="127"/>
      <c r="O292" s="128"/>
      <c r="P292" s="129"/>
    </row>
    <row r="293" spans="2:16" x14ac:dyDescent="0.25">
      <c r="B293" s="127">
        <v>1787</v>
      </c>
      <c r="C293" s="128" t="s">
        <v>548</v>
      </c>
      <c r="D293" s="128" t="s">
        <v>549</v>
      </c>
      <c r="E293" s="128" t="s">
        <v>3</v>
      </c>
      <c r="F293" s="129"/>
      <c r="H293" s="54" t="str">
        <f t="shared" si="12"/>
        <v>Silvije – Nosić – OK Kapela</v>
      </c>
      <c r="J293" s="54" t="str">
        <f t="shared" si="13"/>
        <v>Silvije – Nosić – OK Kapela</v>
      </c>
      <c r="L293" s="54" t="str">
        <f t="shared" si="14"/>
        <v>Silvije – Nosić</v>
      </c>
      <c r="N293" s="127"/>
      <c r="O293" s="128"/>
      <c r="P293" s="129"/>
    </row>
    <row r="294" spans="2:16" x14ac:dyDescent="0.25">
      <c r="B294" s="127">
        <v>1258</v>
      </c>
      <c r="C294" s="128" t="s">
        <v>550</v>
      </c>
      <c r="D294" s="128" t="s">
        <v>551</v>
      </c>
      <c r="E294" s="128" t="s">
        <v>3</v>
      </c>
      <c r="F294" s="129" t="s">
        <v>210</v>
      </c>
      <c r="H294" s="54" t="str">
        <f t="shared" si="12"/>
        <v>Anja Vita – Ogorelec – OK Kapela – Ž14</v>
      </c>
      <c r="J294" s="54" t="str">
        <f t="shared" si="13"/>
        <v>Anja Vita – Ogorelec – OK Kapela</v>
      </c>
      <c r="L294" s="54" t="str">
        <f t="shared" si="14"/>
        <v>Anja Vita – Ogorelec</v>
      </c>
      <c r="N294" s="127"/>
      <c r="O294" s="128"/>
      <c r="P294" s="129"/>
    </row>
    <row r="295" spans="2:16" x14ac:dyDescent="0.25">
      <c r="B295" s="127">
        <v>1670</v>
      </c>
      <c r="C295" s="128" t="s">
        <v>289</v>
      </c>
      <c r="D295" s="128" t="s">
        <v>552</v>
      </c>
      <c r="E295" s="128" t="s">
        <v>3</v>
      </c>
      <c r="F295" s="129"/>
      <c r="H295" s="54" t="str">
        <f t="shared" si="12"/>
        <v>Slađana – Ovčarić – OK Kapela</v>
      </c>
      <c r="J295" s="54" t="str">
        <f t="shared" si="13"/>
        <v>Slađana – Ovčarić – OK Kapela</v>
      </c>
      <c r="L295" s="54" t="str">
        <f t="shared" si="14"/>
        <v>Slađana – Ovčarić</v>
      </c>
      <c r="N295" s="127"/>
      <c r="O295" s="128"/>
      <c r="P295" s="129"/>
    </row>
    <row r="296" spans="2:16" x14ac:dyDescent="0.25">
      <c r="B296" s="127">
        <v>1212</v>
      </c>
      <c r="C296" s="128" t="s">
        <v>237</v>
      </c>
      <c r="D296" s="128" t="s">
        <v>254</v>
      </c>
      <c r="E296" s="128" t="s">
        <v>3</v>
      </c>
      <c r="F296" s="129" t="s">
        <v>247</v>
      </c>
      <c r="H296" s="54" t="str">
        <f t="shared" si="12"/>
        <v>Olga – Pajnić – OK Kapela – Ž21B</v>
      </c>
      <c r="J296" s="54" t="str">
        <f t="shared" si="13"/>
        <v>Olga – Pajnić – OK Kapela</v>
      </c>
      <c r="L296" s="54" t="str">
        <f t="shared" si="14"/>
        <v>Olga – Pajnić</v>
      </c>
      <c r="N296" s="127"/>
      <c r="O296" s="128"/>
      <c r="P296" s="129"/>
    </row>
    <row r="297" spans="2:16" x14ac:dyDescent="0.25">
      <c r="B297" s="127">
        <v>1294</v>
      </c>
      <c r="C297" s="128" t="s">
        <v>71</v>
      </c>
      <c r="D297" s="128" t="s">
        <v>70</v>
      </c>
      <c r="E297" s="128" t="s">
        <v>3</v>
      </c>
      <c r="F297" s="129" t="s">
        <v>61</v>
      </c>
      <c r="H297" s="54" t="str">
        <f t="shared" si="12"/>
        <v>Krunoslav – Peh – OK Kapela – M21A</v>
      </c>
      <c r="J297" s="54" t="str">
        <f t="shared" si="13"/>
        <v>Krunoslav – Peh – OK Kapela</v>
      </c>
      <c r="L297" s="54" t="str">
        <f t="shared" si="14"/>
        <v>Krunoslav – Peh</v>
      </c>
      <c r="N297" s="127"/>
      <c r="O297" s="128"/>
      <c r="P297" s="129"/>
    </row>
    <row r="298" spans="2:16" x14ac:dyDescent="0.25">
      <c r="B298" s="127">
        <v>1211</v>
      </c>
      <c r="C298" s="128" t="s">
        <v>553</v>
      </c>
      <c r="D298" s="128" t="s">
        <v>111</v>
      </c>
      <c r="E298" s="128" t="s">
        <v>3</v>
      </c>
      <c r="F298" s="129" t="s">
        <v>141</v>
      </c>
      <c r="H298" s="54" t="str">
        <f t="shared" si="12"/>
        <v>Ivan Ivo – Penić – OK Kapela – M45</v>
      </c>
      <c r="J298" s="54" t="str">
        <f t="shared" si="13"/>
        <v>Ivan Ivo – Penić – OK Kapela</v>
      </c>
      <c r="L298" s="54" t="str">
        <f t="shared" si="14"/>
        <v>Ivan Ivo – Penić</v>
      </c>
      <c r="N298" s="127"/>
      <c r="O298" s="128"/>
      <c r="P298" s="129"/>
    </row>
    <row r="299" spans="2:16" x14ac:dyDescent="0.25">
      <c r="B299" s="127">
        <v>1019</v>
      </c>
      <c r="C299" s="128" t="s">
        <v>241</v>
      </c>
      <c r="D299" s="128" t="s">
        <v>478</v>
      </c>
      <c r="E299" s="128" t="s">
        <v>3</v>
      </c>
      <c r="F299" s="129" t="s">
        <v>321</v>
      </c>
      <c r="H299" s="54" t="str">
        <f t="shared" si="12"/>
        <v>Jelena – Perić – OK Kapela – Ž55</v>
      </c>
      <c r="J299" s="54" t="str">
        <f t="shared" si="13"/>
        <v>Jelena – Perić – OK Kapela</v>
      </c>
      <c r="L299" s="54" t="str">
        <f t="shared" si="14"/>
        <v>Jelena – Perić</v>
      </c>
      <c r="N299" s="127"/>
      <c r="O299" s="128"/>
      <c r="P299" s="129"/>
    </row>
    <row r="300" spans="2:16" x14ac:dyDescent="0.25">
      <c r="B300" s="127">
        <v>1560</v>
      </c>
      <c r="C300" s="128" t="s">
        <v>291</v>
      </c>
      <c r="D300" s="128" t="s">
        <v>554</v>
      </c>
      <c r="E300" s="128" t="s">
        <v>3</v>
      </c>
      <c r="F300" s="129" t="s">
        <v>247</v>
      </c>
      <c r="H300" s="54" t="str">
        <f t="shared" si="12"/>
        <v>Maja – Pirija – OK Kapela – Ž21B</v>
      </c>
      <c r="J300" s="54" t="str">
        <f t="shared" si="13"/>
        <v>Maja – Pirija – OK Kapela</v>
      </c>
      <c r="L300" s="54" t="str">
        <f t="shared" si="14"/>
        <v>Maja – Pirija</v>
      </c>
      <c r="N300" s="127"/>
      <c r="O300" s="128"/>
      <c r="P300" s="129"/>
    </row>
    <row r="301" spans="2:16" x14ac:dyDescent="0.25">
      <c r="B301" s="127">
        <v>1222</v>
      </c>
      <c r="C301" s="128" t="s">
        <v>555</v>
      </c>
      <c r="D301" s="128" t="s">
        <v>384</v>
      </c>
      <c r="E301" s="128" t="s">
        <v>3</v>
      </c>
      <c r="F301" s="129" t="s">
        <v>269</v>
      </c>
      <c r="H301" s="54" t="str">
        <f t="shared" si="12"/>
        <v>Antea – Popović – OK Kapela – Ž35</v>
      </c>
      <c r="J301" s="54" t="str">
        <f t="shared" si="13"/>
        <v>Antea – Popović – OK Kapela</v>
      </c>
      <c r="L301" s="54" t="str">
        <f t="shared" si="14"/>
        <v>Antea – Popović</v>
      </c>
      <c r="N301" s="127"/>
      <c r="O301" s="128"/>
      <c r="P301" s="129"/>
    </row>
    <row r="302" spans="2:16" x14ac:dyDescent="0.25">
      <c r="B302" s="127">
        <v>1500</v>
      </c>
      <c r="C302" s="128" t="s">
        <v>57</v>
      </c>
      <c r="D302" s="128" t="s">
        <v>185</v>
      </c>
      <c r="E302" s="128" t="s">
        <v>3</v>
      </c>
      <c r="F302" s="129" t="s">
        <v>141</v>
      </c>
      <c r="H302" s="54" t="str">
        <f t="shared" si="12"/>
        <v>Ivan – Posinjak – OK Kapela – M45</v>
      </c>
      <c r="J302" s="54" t="str">
        <f t="shared" si="13"/>
        <v>Ivan – Posinjak – OK Kapela</v>
      </c>
      <c r="L302" s="54" t="str">
        <f t="shared" si="14"/>
        <v>Ivan – Posinjak</v>
      </c>
      <c r="N302" s="127"/>
      <c r="O302" s="128"/>
      <c r="P302" s="129"/>
    </row>
    <row r="303" spans="2:16" x14ac:dyDescent="0.25">
      <c r="B303" s="127">
        <v>1869</v>
      </c>
      <c r="C303" s="128" t="s">
        <v>311</v>
      </c>
      <c r="D303" s="128" t="s">
        <v>556</v>
      </c>
      <c r="E303" s="128" t="s">
        <v>3</v>
      </c>
      <c r="F303" s="129" t="s">
        <v>247</v>
      </c>
      <c r="H303" s="54" t="str">
        <f t="shared" si="12"/>
        <v>Nataša – Preis-Bedenik – OK Kapela – Ž21B</v>
      </c>
      <c r="J303" s="54" t="str">
        <f t="shared" si="13"/>
        <v>Nataša – Preis-Bedenik – OK Kapela</v>
      </c>
      <c r="L303" s="54" t="str">
        <f t="shared" si="14"/>
        <v>Nataša – Preis-Bedenik</v>
      </c>
      <c r="N303" s="127"/>
      <c r="O303" s="128"/>
      <c r="P303" s="129"/>
    </row>
    <row r="304" spans="2:16" x14ac:dyDescent="0.25">
      <c r="B304" s="127">
        <v>1350</v>
      </c>
      <c r="C304" s="128" t="s">
        <v>97</v>
      </c>
      <c r="D304" s="128" t="s">
        <v>96</v>
      </c>
      <c r="E304" s="128" t="s">
        <v>3</v>
      </c>
      <c r="F304" s="129" t="s">
        <v>91</v>
      </c>
      <c r="H304" s="54" t="str">
        <f t="shared" si="12"/>
        <v>Branimir – Putniković – OK Kapela – M21B</v>
      </c>
      <c r="J304" s="54" t="str">
        <f t="shared" si="13"/>
        <v>Branimir – Putniković – OK Kapela</v>
      </c>
      <c r="L304" s="54" t="str">
        <f t="shared" si="14"/>
        <v>Branimir – Putniković</v>
      </c>
      <c r="N304" s="127"/>
      <c r="O304" s="128"/>
      <c r="P304" s="129"/>
    </row>
    <row r="305" spans="2:16" x14ac:dyDescent="0.25">
      <c r="B305" s="127">
        <v>1363</v>
      </c>
      <c r="C305" s="128" t="s">
        <v>135</v>
      </c>
      <c r="D305" s="128" t="s">
        <v>557</v>
      </c>
      <c r="E305" s="128" t="s">
        <v>3</v>
      </c>
      <c r="F305" s="129" t="s">
        <v>167</v>
      </c>
      <c r="H305" s="54" t="str">
        <f t="shared" si="12"/>
        <v>Darko – Raškaj – OK Kapela – M55</v>
      </c>
      <c r="J305" s="54" t="str">
        <f t="shared" si="13"/>
        <v>Darko – Raškaj – OK Kapela</v>
      </c>
      <c r="L305" s="54" t="str">
        <f t="shared" si="14"/>
        <v>Darko – Raškaj</v>
      </c>
      <c r="N305" s="127"/>
      <c r="O305" s="128"/>
      <c r="P305" s="129"/>
    </row>
    <row r="306" spans="2:16" x14ac:dyDescent="0.25">
      <c r="B306" s="127">
        <v>1546</v>
      </c>
      <c r="C306" s="128" t="s">
        <v>131</v>
      </c>
      <c r="D306" s="128" t="s">
        <v>130</v>
      </c>
      <c r="E306" s="128" t="s">
        <v>3</v>
      </c>
      <c r="F306" s="129" t="s">
        <v>115</v>
      </c>
      <c r="H306" s="54" t="str">
        <f t="shared" si="12"/>
        <v>Goran – Rihter – OK Kapela – M35</v>
      </c>
      <c r="J306" s="54" t="str">
        <f t="shared" si="13"/>
        <v>Goran – Rihter – OK Kapela</v>
      </c>
      <c r="L306" s="54" t="str">
        <f t="shared" si="14"/>
        <v>Goran – Rihter</v>
      </c>
      <c r="N306" s="127"/>
      <c r="O306" s="128"/>
      <c r="P306" s="129"/>
    </row>
    <row r="307" spans="2:16" x14ac:dyDescent="0.25">
      <c r="B307" s="127">
        <v>1788</v>
      </c>
      <c r="C307" s="128" t="s">
        <v>102</v>
      </c>
      <c r="D307" s="128" t="s">
        <v>558</v>
      </c>
      <c r="E307" s="128" t="s">
        <v>3</v>
      </c>
      <c r="F307" s="129"/>
      <c r="H307" s="54" t="str">
        <f t="shared" si="12"/>
        <v>Dario – Rocco – OK Kapela</v>
      </c>
      <c r="J307" s="54" t="str">
        <f t="shared" si="13"/>
        <v>Dario – Rocco – OK Kapela</v>
      </c>
      <c r="L307" s="54" t="str">
        <f t="shared" si="14"/>
        <v>Dario – Rocco</v>
      </c>
      <c r="N307" s="127"/>
      <c r="O307" s="128"/>
      <c r="P307" s="129"/>
    </row>
    <row r="308" spans="2:16" x14ac:dyDescent="0.25">
      <c r="B308" s="127">
        <v>1789</v>
      </c>
      <c r="C308" s="128" t="s">
        <v>88</v>
      </c>
      <c r="D308" s="128" t="s">
        <v>559</v>
      </c>
      <c r="E308" s="128" t="s">
        <v>3</v>
      </c>
      <c r="F308" s="129"/>
      <c r="H308" s="54" t="str">
        <f t="shared" si="12"/>
        <v>Dominik – Sabljak – OK Kapela</v>
      </c>
      <c r="J308" s="54" t="str">
        <f t="shared" si="13"/>
        <v>Dominik – Sabljak – OK Kapela</v>
      </c>
      <c r="L308" s="54" t="str">
        <f t="shared" si="14"/>
        <v>Dominik – Sabljak</v>
      </c>
      <c r="N308" s="127"/>
      <c r="O308" s="128"/>
      <c r="P308" s="129"/>
    </row>
    <row r="309" spans="2:16" x14ac:dyDescent="0.25">
      <c r="B309" s="127">
        <v>1790</v>
      </c>
      <c r="C309" s="128" t="s">
        <v>84</v>
      </c>
      <c r="D309" s="128" t="s">
        <v>560</v>
      </c>
      <c r="E309" s="128" t="s">
        <v>3</v>
      </c>
      <c r="F309" s="129"/>
      <c r="H309" s="54" t="str">
        <f t="shared" si="12"/>
        <v>Vedran – Sabljić – OK Kapela</v>
      </c>
      <c r="J309" s="54" t="str">
        <f t="shared" si="13"/>
        <v>Vedran – Sabljić – OK Kapela</v>
      </c>
      <c r="L309" s="54" t="str">
        <f t="shared" si="14"/>
        <v>Vedran – Sabljić</v>
      </c>
      <c r="N309" s="127"/>
      <c r="O309" s="128"/>
      <c r="P309" s="129"/>
    </row>
    <row r="310" spans="2:16" x14ac:dyDescent="0.25">
      <c r="B310" s="127">
        <v>1479</v>
      </c>
      <c r="C310" s="128" t="s">
        <v>102</v>
      </c>
      <c r="D310" s="128" t="s">
        <v>561</v>
      </c>
      <c r="E310" s="128" t="s">
        <v>3</v>
      </c>
      <c r="F310" s="129" t="s">
        <v>167</v>
      </c>
      <c r="H310" s="54" t="str">
        <f t="shared" si="12"/>
        <v>Dario – Sekušak – OK Kapela – M55</v>
      </c>
      <c r="J310" s="54" t="str">
        <f t="shared" si="13"/>
        <v>Dario – Sekušak – OK Kapela</v>
      </c>
      <c r="L310" s="54" t="str">
        <f t="shared" si="14"/>
        <v>Dario – Sekušak</v>
      </c>
      <c r="N310" s="127"/>
      <c r="O310" s="128"/>
      <c r="P310" s="129"/>
    </row>
    <row r="311" spans="2:16" x14ac:dyDescent="0.25">
      <c r="B311" s="127">
        <v>1565</v>
      </c>
      <c r="C311" s="128" t="s">
        <v>293</v>
      </c>
      <c r="D311" s="128" t="s">
        <v>298</v>
      </c>
      <c r="E311" s="128" t="s">
        <v>3</v>
      </c>
      <c r="F311" s="129" t="s">
        <v>269</v>
      </c>
      <c r="H311" s="54" t="str">
        <f t="shared" si="12"/>
        <v>Ivana – Sertić – OK Kapela – Ž35</v>
      </c>
      <c r="J311" s="54" t="str">
        <f t="shared" si="13"/>
        <v>Ivana – Sertić – OK Kapela</v>
      </c>
      <c r="L311" s="54" t="str">
        <f t="shared" si="14"/>
        <v>Ivana – Sertić</v>
      </c>
      <c r="N311" s="127"/>
      <c r="O311" s="128"/>
      <c r="P311" s="129"/>
    </row>
    <row r="312" spans="2:16" x14ac:dyDescent="0.25">
      <c r="B312" s="127">
        <v>1791</v>
      </c>
      <c r="C312" s="128" t="s">
        <v>192</v>
      </c>
      <c r="D312" s="128" t="s">
        <v>562</v>
      </c>
      <c r="E312" s="128" t="s">
        <v>3</v>
      </c>
      <c r="F312" s="129"/>
      <c r="H312" s="54" t="str">
        <f t="shared" si="12"/>
        <v>Ana – Simon – OK Kapela</v>
      </c>
      <c r="J312" s="54" t="str">
        <f t="shared" si="13"/>
        <v>Ana – Simon – OK Kapela</v>
      </c>
      <c r="L312" s="54" t="str">
        <f t="shared" si="14"/>
        <v>Ana – Simon</v>
      </c>
      <c r="N312" s="127"/>
      <c r="O312" s="128"/>
      <c r="P312" s="129"/>
    </row>
    <row r="313" spans="2:16" x14ac:dyDescent="0.25">
      <c r="B313" s="127">
        <v>1581</v>
      </c>
      <c r="C313" s="128" t="s">
        <v>446</v>
      </c>
      <c r="D313" s="128" t="s">
        <v>563</v>
      </c>
      <c r="E313" s="128" t="s">
        <v>3</v>
      </c>
      <c r="F313" s="129"/>
      <c r="H313" s="54" t="str">
        <f t="shared" si="12"/>
        <v>Nikola – Škorić – OK Kapela</v>
      </c>
      <c r="J313" s="54" t="str">
        <f t="shared" si="13"/>
        <v>Nikola – Škorić – OK Kapela</v>
      </c>
      <c r="L313" s="54" t="str">
        <f t="shared" si="14"/>
        <v>Nikola – Škorić</v>
      </c>
      <c r="N313" s="127"/>
      <c r="O313" s="128"/>
      <c r="P313" s="129"/>
    </row>
    <row r="314" spans="2:16" x14ac:dyDescent="0.25">
      <c r="B314" s="127">
        <v>1417</v>
      </c>
      <c r="C314" s="128" t="s">
        <v>371</v>
      </c>
      <c r="D314" s="128" t="s">
        <v>564</v>
      </c>
      <c r="E314" s="128" t="s">
        <v>3</v>
      </c>
      <c r="F314" s="129" t="s">
        <v>303</v>
      </c>
      <c r="H314" s="54" t="str">
        <f t="shared" si="12"/>
        <v>Marina – Šojat – OK Kapela – Ž45</v>
      </c>
      <c r="J314" s="54" t="str">
        <f t="shared" si="13"/>
        <v>Marina – Šojat – OK Kapela</v>
      </c>
      <c r="L314" s="54" t="str">
        <f t="shared" si="14"/>
        <v>Marina – Šojat</v>
      </c>
      <c r="N314" s="127"/>
      <c r="O314" s="128"/>
      <c r="P314" s="129"/>
    </row>
    <row r="315" spans="2:16" x14ac:dyDescent="0.25">
      <c r="B315" s="127">
        <v>1282</v>
      </c>
      <c r="C315" s="128" t="s">
        <v>129</v>
      </c>
      <c r="D315" s="128" t="s">
        <v>128</v>
      </c>
      <c r="E315" s="128" t="s">
        <v>3</v>
      </c>
      <c r="F315" s="129" t="s">
        <v>115</v>
      </c>
      <c r="H315" s="54" t="str">
        <f t="shared" si="12"/>
        <v>Vladimir – Spasić – OK Kapela – M35</v>
      </c>
      <c r="J315" s="54" t="str">
        <f t="shared" si="13"/>
        <v>Vladimir – Spasić – OK Kapela</v>
      </c>
      <c r="L315" s="54" t="str">
        <f t="shared" si="14"/>
        <v>Vladimir – Spasić</v>
      </c>
      <c r="N315" s="127"/>
      <c r="O315" s="128"/>
      <c r="P315" s="129"/>
    </row>
    <row r="316" spans="2:16" x14ac:dyDescent="0.25">
      <c r="B316" s="127">
        <v>1358</v>
      </c>
      <c r="C316" s="128" t="s">
        <v>176</v>
      </c>
      <c r="D316" s="128" t="s">
        <v>175</v>
      </c>
      <c r="E316" s="128" t="s">
        <v>3</v>
      </c>
      <c r="F316" s="129" t="s">
        <v>167</v>
      </c>
      <c r="H316" s="54" t="str">
        <f t="shared" si="12"/>
        <v>Krešo – Špoljar – OK Kapela – M55</v>
      </c>
      <c r="J316" s="54" t="str">
        <f t="shared" si="13"/>
        <v>Krešo – Špoljar – OK Kapela</v>
      </c>
      <c r="L316" s="54" t="str">
        <f t="shared" si="14"/>
        <v>Krešo – Špoljar</v>
      </c>
      <c r="N316" s="127"/>
      <c r="O316" s="128"/>
      <c r="P316" s="129"/>
    </row>
    <row r="317" spans="2:16" x14ac:dyDescent="0.25">
      <c r="B317" s="127">
        <v>1032</v>
      </c>
      <c r="C317" s="128" t="s">
        <v>253</v>
      </c>
      <c r="D317" s="128" t="s">
        <v>252</v>
      </c>
      <c r="E317" s="128" t="s">
        <v>3</v>
      </c>
      <c r="F317" s="129" t="s">
        <v>247</v>
      </c>
      <c r="H317" s="54" t="str">
        <f t="shared" si="12"/>
        <v>Suzana – Stanić – OK Kapela – Ž21B</v>
      </c>
      <c r="J317" s="54" t="str">
        <f t="shared" si="13"/>
        <v>Suzana – Stanić – OK Kapela</v>
      </c>
      <c r="L317" s="54" t="str">
        <f t="shared" si="14"/>
        <v>Suzana – Stanić</v>
      </c>
      <c r="N317" s="127"/>
      <c r="O317" s="128"/>
      <c r="P317" s="129"/>
    </row>
    <row r="318" spans="2:16" x14ac:dyDescent="0.25">
      <c r="B318" s="127">
        <v>1348</v>
      </c>
      <c r="C318" s="128" t="s">
        <v>378</v>
      </c>
      <c r="D318" s="128" t="s">
        <v>565</v>
      </c>
      <c r="E318" s="128" t="s">
        <v>3</v>
      </c>
      <c r="F318" s="129" t="s">
        <v>91</v>
      </c>
      <c r="H318" s="54" t="str">
        <f t="shared" si="12"/>
        <v>Bruno – Stanković – OK Kapela – M21B</v>
      </c>
      <c r="J318" s="54" t="str">
        <f t="shared" si="13"/>
        <v>Bruno – Stanković – OK Kapela</v>
      </c>
      <c r="L318" s="54" t="str">
        <f t="shared" si="14"/>
        <v>Bruno – Stanković</v>
      </c>
      <c r="N318" s="127"/>
      <c r="O318" s="133"/>
      <c r="P318" s="129"/>
    </row>
    <row r="319" spans="2:16" x14ac:dyDescent="0.25">
      <c r="B319" s="127">
        <v>1872</v>
      </c>
      <c r="C319" s="128" t="s">
        <v>293</v>
      </c>
      <c r="D319" s="128" t="s">
        <v>488</v>
      </c>
      <c r="E319" s="128" t="s">
        <v>3</v>
      </c>
      <c r="F319" s="129" t="s">
        <v>247</v>
      </c>
      <c r="H319" s="54" t="str">
        <f t="shared" si="12"/>
        <v>Ivana – Stankovski – OK Kapela – Ž21B</v>
      </c>
      <c r="J319" s="54" t="str">
        <f t="shared" si="13"/>
        <v>Ivana – Stankovski – OK Kapela</v>
      </c>
      <c r="L319" s="54" t="str">
        <f t="shared" si="14"/>
        <v>Ivana – Stankovski</v>
      </c>
      <c r="N319" s="127"/>
      <c r="O319" s="128"/>
      <c r="P319" s="129"/>
    </row>
    <row r="320" spans="2:16" x14ac:dyDescent="0.25">
      <c r="B320" s="127">
        <v>1499</v>
      </c>
      <c r="C320" s="128" t="s">
        <v>388</v>
      </c>
      <c r="D320" s="128" t="s">
        <v>566</v>
      </c>
      <c r="E320" s="128" t="s">
        <v>3</v>
      </c>
      <c r="F320" s="129" t="s">
        <v>115</v>
      </c>
      <c r="H320" s="54" t="str">
        <f t="shared" si="12"/>
        <v>Vanja – Suhina – OK Kapela – M35</v>
      </c>
      <c r="J320" s="54" t="str">
        <f t="shared" si="13"/>
        <v>Vanja – Suhina – OK Kapela</v>
      </c>
      <c r="L320" s="54" t="str">
        <f t="shared" si="14"/>
        <v>Vanja – Suhina</v>
      </c>
      <c r="N320" s="127"/>
      <c r="O320" s="128"/>
      <c r="P320" s="129"/>
    </row>
    <row r="321" spans="2:16" x14ac:dyDescent="0.25">
      <c r="B321" s="127">
        <v>1487</v>
      </c>
      <c r="C321" s="128" t="s">
        <v>135</v>
      </c>
      <c r="D321" s="128" t="s">
        <v>134</v>
      </c>
      <c r="E321" s="128" t="s">
        <v>3</v>
      </c>
      <c r="F321" s="129" t="s">
        <v>115</v>
      </c>
      <c r="H321" s="54" t="str">
        <f t="shared" si="12"/>
        <v>Darko – Surjan – OK Kapela – M35</v>
      </c>
      <c r="J321" s="54" t="str">
        <f t="shared" si="13"/>
        <v>Darko – Surjan – OK Kapela</v>
      </c>
      <c r="L321" s="54" t="str">
        <f t="shared" si="14"/>
        <v>Darko – Surjan</v>
      </c>
      <c r="N321" s="127"/>
      <c r="O321" s="128"/>
      <c r="P321" s="129"/>
    </row>
    <row r="322" spans="2:16" x14ac:dyDescent="0.25">
      <c r="B322" s="127">
        <v>1420</v>
      </c>
      <c r="C322" s="128" t="s">
        <v>163</v>
      </c>
      <c r="D322" s="128" t="s">
        <v>162</v>
      </c>
      <c r="E322" s="128" t="s">
        <v>3</v>
      </c>
      <c r="F322" s="129" t="s">
        <v>91</v>
      </c>
      <c r="H322" s="54" t="str">
        <f t="shared" si="12"/>
        <v>Zdravko – Tonković – OK Kapela – M21B</v>
      </c>
      <c r="J322" s="54" t="str">
        <f t="shared" si="13"/>
        <v>Zdravko – Tonković – OK Kapela</v>
      </c>
      <c r="L322" s="54" t="str">
        <f t="shared" si="14"/>
        <v>Zdravko – Tonković</v>
      </c>
      <c r="N322" s="127"/>
      <c r="O322" s="128"/>
      <c r="P322" s="129"/>
    </row>
    <row r="323" spans="2:16" x14ac:dyDescent="0.25">
      <c r="B323" s="127">
        <v>1072</v>
      </c>
      <c r="C323" s="128" t="s">
        <v>158</v>
      </c>
      <c r="D323" s="128" t="s">
        <v>157</v>
      </c>
      <c r="E323" s="128" t="s">
        <v>3</v>
      </c>
      <c r="F323" s="129" t="s">
        <v>141</v>
      </c>
      <c r="H323" s="54" t="str">
        <f t="shared" si="12"/>
        <v>Vlatko – Tounec – OK Kapela – M45</v>
      </c>
      <c r="J323" s="54" t="str">
        <f t="shared" si="13"/>
        <v>Vlatko – Tounec – OK Kapela</v>
      </c>
      <c r="L323" s="54" t="str">
        <f t="shared" si="14"/>
        <v>Vlatko – Tounec</v>
      </c>
      <c r="N323" s="127"/>
      <c r="O323" s="128"/>
      <c r="P323" s="129"/>
    </row>
    <row r="324" spans="2:16" x14ac:dyDescent="0.25">
      <c r="B324" s="127">
        <v>1126</v>
      </c>
      <c r="C324" s="128" t="s">
        <v>129</v>
      </c>
      <c r="D324" s="128" t="s">
        <v>151</v>
      </c>
      <c r="E324" s="128" t="s">
        <v>3</v>
      </c>
      <c r="F324" s="129" t="s">
        <v>141</v>
      </c>
      <c r="H324" s="54" t="str">
        <f t="shared" si="12"/>
        <v>Vladimir – Trivunović – OK Kapela – M45</v>
      </c>
      <c r="J324" s="54" t="str">
        <f t="shared" si="13"/>
        <v>Vladimir – Trivunović – OK Kapela</v>
      </c>
      <c r="L324" s="54" t="str">
        <f t="shared" si="14"/>
        <v>Vladimir – Trivunović</v>
      </c>
      <c r="N324" s="127"/>
      <c r="O324" s="128"/>
      <c r="P324" s="129"/>
    </row>
    <row r="325" spans="2:16" x14ac:dyDescent="0.25">
      <c r="B325" s="127">
        <v>1319</v>
      </c>
      <c r="C325" s="128" t="s">
        <v>293</v>
      </c>
      <c r="D325" s="128" t="s">
        <v>567</v>
      </c>
      <c r="E325" s="128" t="s">
        <v>3</v>
      </c>
      <c r="F325" s="129" t="s">
        <v>247</v>
      </c>
      <c r="H325" s="54" t="str">
        <f t="shared" si="12"/>
        <v>Ivana – Ulrich Cvenić – OK Kapela – Ž21B</v>
      </c>
      <c r="J325" s="54" t="str">
        <f t="shared" si="13"/>
        <v>Ivana – Ulrich Cvenić – OK Kapela</v>
      </c>
      <c r="L325" s="54" t="str">
        <f t="shared" si="14"/>
        <v>Ivana – Ulrich Cvenić</v>
      </c>
      <c r="N325" s="127"/>
      <c r="O325" s="128"/>
      <c r="P325" s="129"/>
    </row>
    <row r="326" spans="2:16" x14ac:dyDescent="0.25">
      <c r="B326" s="127">
        <v>1083</v>
      </c>
      <c r="C326" s="128" t="s">
        <v>568</v>
      </c>
      <c r="D326" s="128" t="s">
        <v>107</v>
      </c>
      <c r="E326" s="128" t="s">
        <v>3</v>
      </c>
      <c r="F326" s="129" t="s">
        <v>4</v>
      </c>
      <c r="H326" s="54" t="str">
        <f t="shared" si="12"/>
        <v>Fabijan – Vidaković – OK Kapela – M12</v>
      </c>
      <c r="J326" s="54" t="str">
        <f t="shared" si="13"/>
        <v>Fabijan – Vidaković – OK Kapela</v>
      </c>
      <c r="L326" s="54" t="str">
        <f t="shared" si="14"/>
        <v>Fabijan – Vidaković</v>
      </c>
      <c r="N326" s="127"/>
      <c r="O326" s="128"/>
      <c r="P326" s="129"/>
    </row>
    <row r="327" spans="2:16" x14ac:dyDescent="0.25">
      <c r="B327" s="127">
        <v>1259</v>
      </c>
      <c r="C327" s="128" t="s">
        <v>221</v>
      </c>
      <c r="D327" s="128" t="s">
        <v>107</v>
      </c>
      <c r="E327" s="128" t="s">
        <v>3</v>
      </c>
      <c r="F327" s="129" t="s">
        <v>219</v>
      </c>
      <c r="H327" s="54" t="str">
        <f t="shared" si="12"/>
        <v>Majda – Vidaković – OK Kapela – Ž16</v>
      </c>
      <c r="J327" s="54" t="str">
        <f t="shared" si="13"/>
        <v>Majda – Vidaković – OK Kapela</v>
      </c>
      <c r="L327" s="54" t="str">
        <f t="shared" si="14"/>
        <v>Majda – Vidaković</v>
      </c>
      <c r="N327" s="127"/>
      <c r="O327" s="128"/>
      <c r="P327" s="129"/>
    </row>
    <row r="328" spans="2:16" x14ac:dyDescent="0.25">
      <c r="B328" s="127">
        <v>1398</v>
      </c>
      <c r="C328" s="128" t="s">
        <v>108</v>
      </c>
      <c r="D328" s="128" t="s">
        <v>107</v>
      </c>
      <c r="E328" s="128" t="s">
        <v>3</v>
      </c>
      <c r="F328" s="129" t="s">
        <v>91</v>
      </c>
      <c r="H328" s="54" t="str">
        <f t="shared" si="12"/>
        <v>Zvonko – Vidaković – OK Kapela – M21B</v>
      </c>
      <c r="J328" s="54" t="str">
        <f t="shared" si="13"/>
        <v>Zvonko – Vidaković – OK Kapela</v>
      </c>
      <c r="L328" s="54" t="str">
        <f t="shared" si="14"/>
        <v>Zvonko – Vidaković</v>
      </c>
      <c r="N328" s="127"/>
      <c r="O328" s="128"/>
      <c r="P328" s="129"/>
    </row>
    <row r="329" spans="2:16" x14ac:dyDescent="0.25">
      <c r="B329" s="127">
        <v>1089</v>
      </c>
      <c r="C329" s="128" t="s">
        <v>102</v>
      </c>
      <c r="D329" s="128" t="s">
        <v>101</v>
      </c>
      <c r="E329" s="128" t="s">
        <v>3</v>
      </c>
      <c r="F329" s="129" t="s">
        <v>91</v>
      </c>
      <c r="H329" s="54" t="str">
        <f t="shared" si="12"/>
        <v>Dario – Vodopija – OK Kapela – M21B</v>
      </c>
      <c r="J329" s="54" t="str">
        <f t="shared" si="13"/>
        <v>Dario – Vodopija – OK Kapela</v>
      </c>
      <c r="L329" s="54" t="str">
        <f t="shared" si="14"/>
        <v>Dario – Vodopija</v>
      </c>
      <c r="N329" s="127"/>
      <c r="O329" s="128"/>
      <c r="P329" s="129"/>
    </row>
    <row r="330" spans="2:16" x14ac:dyDescent="0.25">
      <c r="B330" s="127">
        <v>1498</v>
      </c>
      <c r="C330" s="128" t="s">
        <v>131</v>
      </c>
      <c r="D330" s="128" t="s">
        <v>101</v>
      </c>
      <c r="E330" s="128" t="s">
        <v>3</v>
      </c>
      <c r="F330" s="129" t="s">
        <v>115</v>
      </c>
      <c r="H330" s="54" t="str">
        <f t="shared" si="12"/>
        <v>Goran – Vodopija – OK Kapela – M35</v>
      </c>
      <c r="J330" s="54" t="str">
        <f t="shared" si="13"/>
        <v>Goran – Vodopija – OK Kapela</v>
      </c>
      <c r="L330" s="54" t="str">
        <f t="shared" si="14"/>
        <v>Goran – Vodopija</v>
      </c>
      <c r="N330" s="127"/>
      <c r="O330" s="128"/>
      <c r="P330" s="129"/>
    </row>
    <row r="331" spans="2:16" x14ac:dyDescent="0.25">
      <c r="B331" s="127">
        <v>1388</v>
      </c>
      <c r="C331" s="128" t="s">
        <v>140</v>
      </c>
      <c r="D331" s="128" t="s">
        <v>122</v>
      </c>
      <c r="E331" s="128" t="s">
        <v>3</v>
      </c>
      <c r="F331" s="129" t="s">
        <v>167</v>
      </c>
      <c r="H331" s="54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54" t="str">
        <f t="shared" ref="J331:J394" si="16">IF(C331="","",C331) &amp; IF(D331="",""," – " &amp; D331) &amp; IF(E331="",""," – " &amp; E331)</f>
        <v>Robert – Vuk – OK Kapela</v>
      </c>
      <c r="L331" s="54" t="str">
        <f t="shared" ref="L331:L394" si="17">IF(C331="","",C331) &amp; IF(D331="",""," – " &amp; D331)</f>
        <v>Robert – Vuk</v>
      </c>
      <c r="N331" s="127"/>
      <c r="O331" s="128"/>
      <c r="P331" s="129"/>
    </row>
    <row r="332" spans="2:16" x14ac:dyDescent="0.25">
      <c r="B332" s="127">
        <v>1053</v>
      </c>
      <c r="C332" s="128" t="s">
        <v>307</v>
      </c>
      <c r="D332" s="128" t="s">
        <v>122</v>
      </c>
      <c r="E332" s="128" t="s">
        <v>3</v>
      </c>
      <c r="F332" s="129" t="s">
        <v>303</v>
      </c>
      <c r="H332" s="54" t="str">
        <f t="shared" si="15"/>
        <v>Srebrenka – Vuk – OK Kapela – Ž45</v>
      </c>
      <c r="J332" s="54" t="str">
        <f t="shared" si="16"/>
        <v>Srebrenka – Vuk – OK Kapela</v>
      </c>
      <c r="L332" s="54" t="str">
        <f t="shared" si="17"/>
        <v>Srebrenka – Vuk</v>
      </c>
      <c r="N332" s="127"/>
      <c r="O332" s="128"/>
      <c r="P332" s="129"/>
    </row>
    <row r="333" spans="2:16" x14ac:dyDescent="0.25">
      <c r="B333" s="127">
        <v>1075</v>
      </c>
      <c r="C333" s="128" t="s">
        <v>153</v>
      </c>
      <c r="D333" s="128" t="s">
        <v>152</v>
      </c>
      <c r="E333" s="128" t="s">
        <v>3</v>
      </c>
      <c r="F333" s="129" t="s">
        <v>141</v>
      </c>
      <c r="H333" s="54" t="str">
        <f t="shared" si="15"/>
        <v>Mladen – Vukmanović – OK Kapela – M45</v>
      </c>
      <c r="J333" s="54" t="str">
        <f t="shared" si="16"/>
        <v>Mladen – Vukmanović – OK Kapela</v>
      </c>
      <c r="L333" s="54" t="str">
        <f t="shared" si="17"/>
        <v>Mladen – Vukmanović</v>
      </c>
      <c r="N333" s="127"/>
      <c r="O333" s="128"/>
      <c r="P333" s="129"/>
    </row>
    <row r="334" spans="2:16" x14ac:dyDescent="0.25">
      <c r="B334" s="127">
        <v>1094</v>
      </c>
      <c r="C334" s="128" t="s">
        <v>230</v>
      </c>
      <c r="D334" s="128" t="s">
        <v>152</v>
      </c>
      <c r="E334" s="128" t="s">
        <v>3</v>
      </c>
      <c r="F334" s="129" t="s">
        <v>231</v>
      </c>
      <c r="H334" s="54" t="str">
        <f t="shared" si="15"/>
        <v>Vinka – Vukmanović – OK Kapela – Ž21A</v>
      </c>
      <c r="J334" s="54" t="str">
        <f t="shared" si="16"/>
        <v>Vinka – Vukmanović – OK Kapela</v>
      </c>
      <c r="L334" s="54" t="str">
        <f t="shared" si="17"/>
        <v>Vinka – Vukmanović</v>
      </c>
      <c r="N334" s="127"/>
      <c r="O334" s="128"/>
      <c r="P334" s="129"/>
    </row>
    <row r="335" spans="2:16" x14ac:dyDescent="0.25">
      <c r="B335" s="127">
        <v>1382</v>
      </c>
      <c r="C335" s="128" t="s">
        <v>569</v>
      </c>
      <c r="D335" s="128" t="s">
        <v>570</v>
      </c>
      <c r="E335" s="128" t="s">
        <v>3</v>
      </c>
      <c r="F335" s="129" t="s">
        <v>41</v>
      </c>
      <c r="H335" s="54" t="str">
        <f t="shared" si="15"/>
        <v>Bepo – Željem – OK Kapela – M16</v>
      </c>
      <c r="J335" s="54" t="str">
        <f t="shared" si="16"/>
        <v>Bepo – Željem – OK Kapela</v>
      </c>
      <c r="L335" s="54" t="str">
        <f t="shared" si="17"/>
        <v>Bepo – Željem</v>
      </c>
      <c r="N335" s="127"/>
      <c r="O335" s="128"/>
      <c r="P335" s="129"/>
    </row>
    <row r="336" spans="2:16" x14ac:dyDescent="0.25">
      <c r="B336" s="127">
        <v>1449</v>
      </c>
      <c r="C336" s="128" t="s">
        <v>436</v>
      </c>
      <c r="D336" s="128" t="s">
        <v>570</v>
      </c>
      <c r="E336" s="128" t="s">
        <v>3</v>
      </c>
      <c r="F336" s="129" t="s">
        <v>91</v>
      </c>
      <c r="H336" s="54" t="str">
        <f t="shared" si="15"/>
        <v>Roko – Željem – OK Kapela – M21B</v>
      </c>
      <c r="J336" s="54" t="str">
        <f t="shared" si="16"/>
        <v>Roko – Željem – OK Kapela</v>
      </c>
      <c r="L336" s="54" t="str">
        <f t="shared" si="17"/>
        <v>Roko – Željem</v>
      </c>
      <c r="N336" s="127"/>
      <c r="O336" s="128"/>
      <c r="P336" s="129"/>
    </row>
    <row r="337" spans="2:16" x14ac:dyDescent="0.25">
      <c r="B337" s="127">
        <v>1061</v>
      </c>
      <c r="C337" s="128" t="s">
        <v>129</v>
      </c>
      <c r="D337" s="128" t="s">
        <v>571</v>
      </c>
      <c r="E337" s="128" t="s">
        <v>3</v>
      </c>
      <c r="F337" s="129" t="s">
        <v>91</v>
      </c>
      <c r="H337" s="54" t="str">
        <f t="shared" si="15"/>
        <v>Vladimir – Ževrnja – OK Kapela – M21B</v>
      </c>
      <c r="J337" s="54" t="str">
        <f t="shared" si="16"/>
        <v>Vladimir – Ževrnja – OK Kapela</v>
      </c>
      <c r="L337" s="54" t="str">
        <f t="shared" si="17"/>
        <v>Vladimir – Ževrnja</v>
      </c>
      <c r="N337" s="127"/>
      <c r="O337" s="128"/>
      <c r="P337" s="129"/>
    </row>
    <row r="338" spans="2:16" x14ac:dyDescent="0.25">
      <c r="B338" s="127">
        <v>1275</v>
      </c>
      <c r="C338" s="128" t="s">
        <v>300</v>
      </c>
      <c r="D338" s="128" t="s">
        <v>299</v>
      </c>
      <c r="E338" s="128" t="s">
        <v>3</v>
      </c>
      <c r="F338" s="129" t="s">
        <v>269</v>
      </c>
      <c r="H338" s="54" t="str">
        <f t="shared" si="15"/>
        <v>Marijana – Žgela Putniković – OK Kapela – Ž35</v>
      </c>
      <c r="J338" s="54" t="str">
        <f t="shared" si="16"/>
        <v>Marijana – Žgela Putniković – OK Kapela</v>
      </c>
      <c r="L338" s="54" t="str">
        <f t="shared" si="17"/>
        <v>Marijana – Žgela Putniković</v>
      </c>
      <c r="N338" s="127"/>
      <c r="O338" s="128"/>
      <c r="P338" s="129"/>
    </row>
    <row r="339" spans="2:16" x14ac:dyDescent="0.25">
      <c r="B339" s="127">
        <v>1950</v>
      </c>
      <c r="C339" s="128" t="s">
        <v>293</v>
      </c>
      <c r="D339" s="128" t="s">
        <v>1076</v>
      </c>
      <c r="E339" s="128" t="s">
        <v>3</v>
      </c>
      <c r="F339" s="129"/>
      <c r="H339" s="54" t="str">
        <f t="shared" si="15"/>
        <v>Ivana – Žitnik – OK Kapela</v>
      </c>
      <c r="J339" s="54" t="str">
        <f t="shared" si="16"/>
        <v>Ivana – Žitnik – OK Kapela</v>
      </c>
      <c r="L339" s="54" t="str">
        <f t="shared" si="17"/>
        <v>Ivana – Žitnik</v>
      </c>
      <c r="N339" s="127"/>
      <c r="O339" s="128"/>
      <c r="P339" s="129"/>
    </row>
    <row r="340" spans="2:16" x14ac:dyDescent="0.25">
      <c r="B340" s="127">
        <v>1656</v>
      </c>
      <c r="C340" s="128" t="s">
        <v>314</v>
      </c>
      <c r="D340" s="128" t="s">
        <v>572</v>
      </c>
      <c r="E340" s="128" t="s">
        <v>26</v>
      </c>
      <c r="F340" s="129"/>
      <c r="H340" s="54" t="str">
        <f t="shared" si="15"/>
        <v>Sanja – Benaković – OK Maksimir</v>
      </c>
      <c r="J340" s="54" t="str">
        <f t="shared" si="16"/>
        <v>Sanja – Benaković – OK Maksimir</v>
      </c>
      <c r="L340" s="54" t="str">
        <f t="shared" si="17"/>
        <v>Sanja – Benaković</v>
      </c>
      <c r="N340" s="127"/>
      <c r="O340" s="128"/>
      <c r="P340" s="129"/>
    </row>
    <row r="341" spans="2:16" x14ac:dyDescent="0.25">
      <c r="B341" s="127">
        <v>1060</v>
      </c>
      <c r="C341" s="128" t="s">
        <v>183</v>
      </c>
      <c r="D341" s="128" t="s">
        <v>182</v>
      </c>
      <c r="E341" s="128" t="s">
        <v>26</v>
      </c>
      <c r="F341" s="129" t="s">
        <v>573</v>
      </c>
      <c r="H341" s="54" t="str">
        <f t="shared" si="15"/>
        <v>Radovan – Čepelak – OK Maksimir – M70</v>
      </c>
      <c r="J341" s="54" t="str">
        <f t="shared" si="16"/>
        <v>Radovan – Čepelak – OK Maksimir</v>
      </c>
      <c r="L341" s="54" t="str">
        <f t="shared" si="17"/>
        <v>Radovan – Čepelak</v>
      </c>
      <c r="N341" s="127"/>
      <c r="O341" s="128"/>
      <c r="P341" s="129"/>
    </row>
    <row r="342" spans="2:16" x14ac:dyDescent="0.25">
      <c r="B342" s="127">
        <v>1062</v>
      </c>
      <c r="C342" s="128" t="s">
        <v>271</v>
      </c>
      <c r="D342" s="128" t="s">
        <v>270</v>
      </c>
      <c r="E342" s="128" t="s">
        <v>26</v>
      </c>
      <c r="F342" s="129" t="s">
        <v>269</v>
      </c>
      <c r="H342" s="54" t="str">
        <f t="shared" si="15"/>
        <v>Fabiana – Cini – OK Maksimir – Ž35</v>
      </c>
      <c r="J342" s="54" t="str">
        <f t="shared" si="16"/>
        <v>Fabiana – Cini – OK Maksimir</v>
      </c>
      <c r="L342" s="54" t="str">
        <f t="shared" si="17"/>
        <v>Fabiana – Cini</v>
      </c>
      <c r="N342" s="127"/>
      <c r="O342" s="128"/>
      <c r="P342" s="129"/>
    </row>
    <row r="343" spans="2:16" x14ac:dyDescent="0.25">
      <c r="B343" s="127">
        <v>1593</v>
      </c>
      <c r="C343" s="128" t="s">
        <v>345</v>
      </c>
      <c r="D343" s="128" t="s">
        <v>574</v>
      </c>
      <c r="E343" s="128" t="s">
        <v>26</v>
      </c>
      <c r="F343" s="129"/>
      <c r="H343" s="54" t="str">
        <f t="shared" si="15"/>
        <v>Matej – Čović – OK Maksimir</v>
      </c>
      <c r="J343" s="54" t="str">
        <f t="shared" si="16"/>
        <v>Matej – Čović – OK Maksimir</v>
      </c>
      <c r="L343" s="54" t="str">
        <f t="shared" si="17"/>
        <v>Matej – Čović</v>
      </c>
      <c r="N343" s="127"/>
      <c r="O343" s="128"/>
      <c r="P343" s="129"/>
    </row>
    <row r="344" spans="2:16" x14ac:dyDescent="0.25">
      <c r="B344" s="127">
        <v>1354</v>
      </c>
      <c r="C344" s="128" t="s">
        <v>153</v>
      </c>
      <c r="D344" s="128" t="s">
        <v>575</v>
      </c>
      <c r="E344" s="128" t="s">
        <v>26</v>
      </c>
      <c r="F344" s="129" t="s">
        <v>573</v>
      </c>
      <c r="H344" s="54" t="str">
        <f t="shared" si="15"/>
        <v>Mladen – Debić – OK Maksimir – M70</v>
      </c>
      <c r="J344" s="54" t="str">
        <f t="shared" si="16"/>
        <v>Mladen – Debić – OK Maksimir</v>
      </c>
      <c r="L344" s="54" t="str">
        <f t="shared" si="17"/>
        <v>Mladen – Debić</v>
      </c>
      <c r="N344" s="127"/>
      <c r="O344" s="128"/>
      <c r="P344" s="129"/>
    </row>
    <row r="345" spans="2:16" x14ac:dyDescent="0.25">
      <c r="B345" s="127">
        <v>1418</v>
      </c>
      <c r="C345" s="128" t="s">
        <v>114</v>
      </c>
      <c r="D345" s="128" t="s">
        <v>113</v>
      </c>
      <c r="E345" s="128" t="s">
        <v>26</v>
      </c>
      <c r="F345" s="129" t="s">
        <v>115</v>
      </c>
      <c r="H345" s="54" t="str">
        <f t="shared" si="15"/>
        <v>Petar – Delić – OK Maksimir – M35</v>
      </c>
      <c r="J345" s="54" t="str">
        <f t="shared" si="16"/>
        <v>Petar – Delić – OK Maksimir</v>
      </c>
      <c r="L345" s="54" t="str">
        <f t="shared" si="17"/>
        <v>Petar – Delić</v>
      </c>
      <c r="N345" s="127"/>
      <c r="O345" s="128"/>
      <c r="P345" s="129"/>
    </row>
    <row r="346" spans="2:16" x14ac:dyDescent="0.25">
      <c r="B346" s="127">
        <v>1369</v>
      </c>
      <c r="C346" s="128" t="s">
        <v>576</v>
      </c>
      <c r="D346" s="128" t="s">
        <v>577</v>
      </c>
      <c r="E346" s="128" t="s">
        <v>26</v>
      </c>
      <c r="F346" s="129" t="s">
        <v>247</v>
      </c>
      <c r="H346" s="54" t="str">
        <f t="shared" si="15"/>
        <v>Doroteja – Držaić – OK Maksimir – Ž21B</v>
      </c>
      <c r="J346" s="54" t="str">
        <f t="shared" si="16"/>
        <v>Doroteja – Držaić – OK Maksimir</v>
      </c>
      <c r="L346" s="54" t="str">
        <f t="shared" si="17"/>
        <v>Doroteja – Držaić</v>
      </c>
      <c r="N346" s="127"/>
      <c r="O346" s="128"/>
      <c r="P346" s="129"/>
    </row>
    <row r="347" spans="2:16" x14ac:dyDescent="0.25">
      <c r="B347" s="127">
        <v>1618</v>
      </c>
      <c r="C347" s="128" t="s">
        <v>578</v>
      </c>
      <c r="D347" s="128" t="s">
        <v>579</v>
      </c>
      <c r="E347" s="128" t="s">
        <v>26</v>
      </c>
      <c r="F347" s="129"/>
      <c r="H347" s="54" t="str">
        <f t="shared" si="15"/>
        <v>Hanna – Fejzić – OK Maksimir</v>
      </c>
      <c r="J347" s="54" t="str">
        <f t="shared" si="16"/>
        <v>Hanna – Fejzić – OK Maksimir</v>
      </c>
      <c r="L347" s="54" t="str">
        <f t="shared" si="17"/>
        <v>Hanna – Fejzić</v>
      </c>
      <c r="N347" s="127"/>
      <c r="O347" s="128"/>
      <c r="P347" s="129"/>
    </row>
    <row r="348" spans="2:16" x14ac:dyDescent="0.25">
      <c r="B348" s="127">
        <v>1202</v>
      </c>
      <c r="C348" s="128" t="s">
        <v>580</v>
      </c>
      <c r="D348" s="128" t="s">
        <v>581</v>
      </c>
      <c r="E348" s="128" t="s">
        <v>26</v>
      </c>
      <c r="F348" s="129" t="s">
        <v>231</v>
      </c>
      <c r="H348" s="54" t="str">
        <f t="shared" si="15"/>
        <v>Margaux Marthe Marie – Grioche – OK Maksimir – Ž21A</v>
      </c>
      <c r="J348" s="54" t="str">
        <f t="shared" si="16"/>
        <v>Margaux Marthe Marie – Grioche – OK Maksimir</v>
      </c>
      <c r="L348" s="54" t="str">
        <f t="shared" si="17"/>
        <v>Margaux Marthe Marie – Grioche</v>
      </c>
      <c r="N348" s="127"/>
      <c r="O348" s="128"/>
      <c r="P348" s="129"/>
    </row>
    <row r="349" spans="2:16" x14ac:dyDescent="0.25">
      <c r="B349" s="127">
        <v>1286</v>
      </c>
      <c r="C349" s="128" t="s">
        <v>582</v>
      </c>
      <c r="D349" s="128" t="s">
        <v>583</v>
      </c>
      <c r="E349" s="128" t="s">
        <v>26</v>
      </c>
      <c r="F349" s="129"/>
      <c r="H349" s="54" t="str">
        <f t="shared" si="15"/>
        <v>Tajana – Holjevac-Gagulić – OK Maksimir</v>
      </c>
      <c r="J349" s="54" t="str">
        <f t="shared" si="16"/>
        <v>Tajana – Holjevac-Gagulić – OK Maksimir</v>
      </c>
      <c r="L349" s="54" t="str">
        <f t="shared" si="17"/>
        <v>Tajana – Holjevac-Gagulić</v>
      </c>
      <c r="N349" s="127"/>
      <c r="O349" s="128"/>
      <c r="P349" s="129"/>
    </row>
    <row r="350" spans="2:16" x14ac:dyDescent="0.25">
      <c r="B350" s="127">
        <v>1130</v>
      </c>
      <c r="C350" s="128" t="s">
        <v>63</v>
      </c>
      <c r="D350" s="128" t="s">
        <v>62</v>
      </c>
      <c r="E350" s="128" t="s">
        <v>26</v>
      </c>
      <c r="F350" s="129" t="s">
        <v>61</v>
      </c>
      <c r="H350" s="54" t="str">
        <f t="shared" si="15"/>
        <v>Lobel – Horvat – OK Maksimir – M21A</v>
      </c>
      <c r="J350" s="54" t="str">
        <f t="shared" si="16"/>
        <v>Lobel – Horvat – OK Maksimir</v>
      </c>
      <c r="L350" s="54" t="str">
        <f t="shared" si="17"/>
        <v>Lobel – Horvat</v>
      </c>
      <c r="N350" s="127"/>
      <c r="O350" s="128"/>
      <c r="P350" s="129"/>
    </row>
    <row r="351" spans="2:16" x14ac:dyDescent="0.25">
      <c r="B351" s="127">
        <v>1515</v>
      </c>
      <c r="C351" s="128" t="s">
        <v>249</v>
      </c>
      <c r="D351" s="128" t="s">
        <v>62</v>
      </c>
      <c r="E351" s="128" t="s">
        <v>26</v>
      </c>
      <c r="F351" s="129" t="s">
        <v>303</v>
      </c>
      <c r="H351" s="54" t="str">
        <f t="shared" si="15"/>
        <v>Mirjana – Horvat – OK Maksimir – Ž45</v>
      </c>
      <c r="J351" s="54" t="str">
        <f t="shared" si="16"/>
        <v>Mirjana – Horvat – OK Maksimir</v>
      </c>
      <c r="L351" s="54" t="str">
        <f t="shared" si="17"/>
        <v>Mirjana – Horvat</v>
      </c>
      <c r="N351" s="127"/>
      <c r="O351" s="128"/>
      <c r="P351" s="129"/>
    </row>
    <row r="352" spans="2:16" x14ac:dyDescent="0.25">
      <c r="B352" s="127">
        <v>1109</v>
      </c>
      <c r="C352" s="128" t="s">
        <v>168</v>
      </c>
      <c r="D352" s="128" t="s">
        <v>62</v>
      </c>
      <c r="E352" s="128" t="s">
        <v>26</v>
      </c>
      <c r="F352" s="129" t="s">
        <v>167</v>
      </c>
      <c r="H352" s="54" t="str">
        <f t="shared" si="15"/>
        <v>Saša – Horvat – OK Maksimir – M55</v>
      </c>
      <c r="J352" s="54" t="str">
        <f t="shared" si="16"/>
        <v>Saša – Horvat – OK Maksimir</v>
      </c>
      <c r="L352" s="54" t="str">
        <f t="shared" si="17"/>
        <v>Saša – Horvat</v>
      </c>
      <c r="N352" s="127"/>
      <c r="O352" s="128"/>
      <c r="P352" s="129"/>
    </row>
    <row r="353" spans="2:16" x14ac:dyDescent="0.25">
      <c r="B353" s="127">
        <v>1223</v>
      </c>
      <c r="C353" s="128" t="s">
        <v>584</v>
      </c>
      <c r="D353" s="128" t="s">
        <v>62</v>
      </c>
      <c r="E353" s="128" t="s">
        <v>26</v>
      </c>
      <c r="F353" s="129" t="s">
        <v>61</v>
      </c>
      <c r="H353" s="54" t="str">
        <f t="shared" si="15"/>
        <v>Vjeran – Horvat – OK Maksimir – M21A</v>
      </c>
      <c r="J353" s="54" t="str">
        <f t="shared" si="16"/>
        <v>Vjeran – Horvat – OK Maksimir</v>
      </c>
      <c r="L353" s="54" t="str">
        <f t="shared" si="17"/>
        <v>Vjeran – Horvat</v>
      </c>
      <c r="N353" s="127"/>
      <c r="O353" s="128"/>
      <c r="P353" s="129"/>
    </row>
    <row r="354" spans="2:16" x14ac:dyDescent="0.25">
      <c r="B354" s="127">
        <v>1372</v>
      </c>
      <c r="C354" s="128" t="s">
        <v>295</v>
      </c>
      <c r="D354" s="128" t="s">
        <v>294</v>
      </c>
      <c r="E354" s="128" t="s">
        <v>26</v>
      </c>
      <c r="F354" s="129" t="s">
        <v>303</v>
      </c>
      <c r="H354" s="54" t="str">
        <f t="shared" si="15"/>
        <v>Mirka – Jakšić – OK Maksimir – Ž45</v>
      </c>
      <c r="J354" s="54" t="str">
        <f t="shared" si="16"/>
        <v>Mirka – Jakšić – OK Maksimir</v>
      </c>
      <c r="L354" s="54" t="str">
        <f t="shared" si="17"/>
        <v>Mirka – Jakšić</v>
      </c>
      <c r="N354" s="127"/>
      <c r="O354" s="128"/>
      <c r="P354" s="129"/>
    </row>
    <row r="355" spans="2:16" x14ac:dyDescent="0.25">
      <c r="B355" s="127">
        <v>1228</v>
      </c>
      <c r="C355" s="128" t="s">
        <v>258</v>
      </c>
      <c r="D355" s="128" t="s">
        <v>585</v>
      </c>
      <c r="E355" s="128" t="s">
        <v>26</v>
      </c>
      <c r="F355" s="129" t="s">
        <v>303</v>
      </c>
      <c r="H355" s="54" t="str">
        <f t="shared" si="15"/>
        <v>Višnja – Kabalin Borenić – OK Maksimir – Ž45</v>
      </c>
      <c r="J355" s="54" t="str">
        <f t="shared" si="16"/>
        <v>Višnja – Kabalin Borenić – OK Maksimir</v>
      </c>
      <c r="L355" s="54" t="str">
        <f t="shared" si="17"/>
        <v>Višnja – Kabalin Borenić</v>
      </c>
      <c r="N355" s="127"/>
      <c r="O355" s="128"/>
      <c r="P355" s="129"/>
    </row>
    <row r="356" spans="2:16" x14ac:dyDescent="0.25">
      <c r="B356" s="127">
        <v>1404</v>
      </c>
      <c r="C356" s="128" t="s">
        <v>586</v>
      </c>
      <c r="D356" s="128" t="s">
        <v>118</v>
      </c>
      <c r="E356" s="128" t="s">
        <v>26</v>
      </c>
      <c r="F356" s="129" t="s">
        <v>196</v>
      </c>
      <c r="H356" s="54" t="str">
        <f t="shared" si="15"/>
        <v>Greta – Kaniški – OK Maksimir – Ž12</v>
      </c>
      <c r="J356" s="54" t="str">
        <f t="shared" si="16"/>
        <v>Greta – Kaniški – OK Maksimir</v>
      </c>
      <c r="L356" s="54" t="str">
        <f t="shared" si="17"/>
        <v>Greta – Kaniški</v>
      </c>
      <c r="N356" s="127"/>
      <c r="O356" s="128"/>
      <c r="P356" s="129"/>
    </row>
    <row r="357" spans="2:16" x14ac:dyDescent="0.25">
      <c r="B357" s="127">
        <v>1439</v>
      </c>
      <c r="C357" s="128" t="s">
        <v>587</v>
      </c>
      <c r="D357" s="128" t="s">
        <v>118</v>
      </c>
      <c r="E357" s="128" t="s">
        <v>26</v>
      </c>
      <c r="F357" s="129" t="s">
        <v>228</v>
      </c>
      <c r="H357" s="54" t="str">
        <f t="shared" si="15"/>
        <v>Laura – Kaniški – OK Maksimir – Ž20</v>
      </c>
      <c r="J357" s="54" t="str">
        <f t="shared" si="16"/>
        <v>Laura – Kaniški – OK Maksimir</v>
      </c>
      <c r="L357" s="54" t="str">
        <f t="shared" si="17"/>
        <v>Laura – Kaniški</v>
      </c>
      <c r="N357" s="127"/>
      <c r="O357" s="128"/>
      <c r="P357" s="129"/>
    </row>
    <row r="358" spans="2:16" x14ac:dyDescent="0.25">
      <c r="B358" s="127">
        <v>1321</v>
      </c>
      <c r="C358" s="128" t="s">
        <v>114</v>
      </c>
      <c r="D358" s="128" t="s">
        <v>118</v>
      </c>
      <c r="E358" s="128" t="s">
        <v>26</v>
      </c>
      <c r="F358" s="129" t="s">
        <v>4</v>
      </c>
      <c r="H358" s="54" t="str">
        <f t="shared" si="15"/>
        <v>Petar – Kaniški – OK Maksimir – M12</v>
      </c>
      <c r="J358" s="54" t="str">
        <f t="shared" si="16"/>
        <v>Petar – Kaniški – OK Maksimir</v>
      </c>
      <c r="L358" s="54" t="str">
        <f t="shared" si="17"/>
        <v>Petar – Kaniški</v>
      </c>
      <c r="N358" s="127"/>
      <c r="O358" s="128"/>
      <c r="P358" s="129"/>
    </row>
    <row r="359" spans="2:16" x14ac:dyDescent="0.25">
      <c r="B359" s="127">
        <v>1475</v>
      </c>
      <c r="C359" s="128" t="s">
        <v>140</v>
      </c>
      <c r="D359" s="128" t="s">
        <v>118</v>
      </c>
      <c r="E359" s="128" t="s">
        <v>26</v>
      </c>
      <c r="F359" s="129" t="s">
        <v>141</v>
      </c>
      <c r="H359" s="54" t="str">
        <f t="shared" si="15"/>
        <v>Robert – Kaniški – OK Maksimir – M45</v>
      </c>
      <c r="J359" s="54" t="str">
        <f t="shared" si="16"/>
        <v>Robert – Kaniški – OK Maksimir</v>
      </c>
      <c r="L359" s="54" t="str">
        <f t="shared" si="17"/>
        <v>Robert – Kaniški</v>
      </c>
      <c r="N359" s="127"/>
      <c r="O359" s="128"/>
      <c r="P359" s="129"/>
    </row>
    <row r="360" spans="2:16" x14ac:dyDescent="0.25">
      <c r="B360" s="127">
        <v>1138</v>
      </c>
      <c r="C360" s="128" t="s">
        <v>76</v>
      </c>
      <c r="D360" s="128" t="s">
        <v>118</v>
      </c>
      <c r="E360" s="128" t="s">
        <v>26</v>
      </c>
      <c r="F360" s="129"/>
      <c r="H360" s="54" t="str">
        <f t="shared" si="15"/>
        <v>Tomislav – Kaniški – OK Maksimir</v>
      </c>
      <c r="J360" s="54" t="str">
        <f t="shared" si="16"/>
        <v>Tomislav – Kaniški – OK Maksimir</v>
      </c>
      <c r="L360" s="54" t="str">
        <f t="shared" si="17"/>
        <v>Tomislav – Kaniški</v>
      </c>
      <c r="N360" s="127"/>
      <c r="O360" s="128"/>
      <c r="P360" s="129"/>
    </row>
    <row r="361" spans="2:16" x14ac:dyDescent="0.25">
      <c r="B361" s="127">
        <v>1535</v>
      </c>
      <c r="C361" s="128" t="s">
        <v>88</v>
      </c>
      <c r="D361" s="128" t="s">
        <v>87</v>
      </c>
      <c r="E361" s="128" t="s">
        <v>26</v>
      </c>
      <c r="F361" s="129" t="s">
        <v>61</v>
      </c>
      <c r="H361" s="54" t="str">
        <f t="shared" si="15"/>
        <v>Dominik – Kirin – OK Maksimir – M21A</v>
      </c>
      <c r="J361" s="54" t="str">
        <f t="shared" si="16"/>
        <v>Dominik – Kirin – OK Maksimir</v>
      </c>
      <c r="L361" s="54" t="str">
        <f t="shared" si="17"/>
        <v>Dominik – Kirin</v>
      </c>
      <c r="N361" s="127"/>
      <c r="O361" s="128"/>
      <c r="P361" s="129"/>
    </row>
    <row r="362" spans="2:16" x14ac:dyDescent="0.25">
      <c r="B362" s="127">
        <v>1176</v>
      </c>
      <c r="C362" s="128" t="s">
        <v>88</v>
      </c>
      <c r="D362" s="128" t="s">
        <v>588</v>
      </c>
      <c r="E362" s="128" t="s">
        <v>26</v>
      </c>
      <c r="F362" s="129" t="s">
        <v>91</v>
      </c>
      <c r="H362" s="54" t="str">
        <f t="shared" si="15"/>
        <v>Dominik – Klasić – OK Maksimir – M21B</v>
      </c>
      <c r="J362" s="54" t="str">
        <f t="shared" si="16"/>
        <v>Dominik – Klasić – OK Maksimir</v>
      </c>
      <c r="L362" s="54" t="str">
        <f t="shared" si="17"/>
        <v>Dominik – Klasić</v>
      </c>
      <c r="N362" s="127"/>
      <c r="O362" s="128"/>
      <c r="P362" s="129"/>
    </row>
    <row r="363" spans="2:16" x14ac:dyDescent="0.25">
      <c r="B363" s="127">
        <v>1337</v>
      </c>
      <c r="C363" s="128" t="s">
        <v>589</v>
      </c>
      <c r="D363" s="128" t="s">
        <v>590</v>
      </c>
      <c r="E363" s="128" t="s">
        <v>26</v>
      </c>
      <c r="F363" s="129" t="s">
        <v>247</v>
      </c>
      <c r="H363" s="54" t="str">
        <f t="shared" si="15"/>
        <v>Kyra – Krahenbuhl – OK Maksimir – Ž21B</v>
      </c>
      <c r="J363" s="54" t="str">
        <f t="shared" si="16"/>
        <v>Kyra – Krahenbuhl – OK Maksimir</v>
      </c>
      <c r="L363" s="54" t="str">
        <f t="shared" si="17"/>
        <v>Kyra – Krahenbuhl</v>
      </c>
      <c r="N363" s="127"/>
      <c r="O363" s="128"/>
      <c r="P363" s="129"/>
    </row>
    <row r="364" spans="2:16" x14ac:dyDescent="0.25">
      <c r="B364" s="127">
        <v>1225</v>
      </c>
      <c r="C364" s="128" t="s">
        <v>310</v>
      </c>
      <c r="D364" s="128" t="s">
        <v>309</v>
      </c>
      <c r="E364" s="128" t="s">
        <v>26</v>
      </c>
      <c r="F364" s="129" t="s">
        <v>303</v>
      </c>
      <c r="H364" s="54" t="str">
        <f t="shared" si="15"/>
        <v>Evelyn – Kraintz – OK Maksimir – Ž45</v>
      </c>
      <c r="J364" s="54" t="str">
        <f t="shared" si="16"/>
        <v>Evelyn – Kraintz – OK Maksimir</v>
      </c>
      <c r="L364" s="54" t="str">
        <f t="shared" si="17"/>
        <v>Evelyn – Kraintz</v>
      </c>
      <c r="N364" s="127"/>
      <c r="O364" s="128"/>
      <c r="P364" s="129"/>
    </row>
    <row r="365" spans="2:16" x14ac:dyDescent="0.25">
      <c r="B365" s="127">
        <v>1250</v>
      </c>
      <c r="C365" s="128" t="s">
        <v>591</v>
      </c>
      <c r="D365" s="128" t="s">
        <v>592</v>
      </c>
      <c r="E365" s="128" t="s">
        <v>26</v>
      </c>
      <c r="F365" s="129" t="s">
        <v>179</v>
      </c>
      <c r="H365" s="54" t="str">
        <f t="shared" si="15"/>
        <v>Antun Zoran – Krivokapić – OK Maksimir – M65</v>
      </c>
      <c r="J365" s="54" t="str">
        <f t="shared" si="16"/>
        <v>Antun Zoran – Krivokapić – OK Maksimir</v>
      </c>
      <c r="L365" s="54" t="str">
        <f t="shared" si="17"/>
        <v>Antun Zoran – Krivokapić</v>
      </c>
      <c r="N365" s="127"/>
      <c r="O365" s="128"/>
      <c r="P365" s="129"/>
    </row>
    <row r="366" spans="2:16" x14ac:dyDescent="0.25">
      <c r="B366" s="127">
        <v>1655</v>
      </c>
      <c r="C366" s="128" t="s">
        <v>249</v>
      </c>
      <c r="D366" s="128" t="s">
        <v>594</v>
      </c>
      <c r="E366" s="128" t="s">
        <v>26</v>
      </c>
      <c r="F366" s="129"/>
      <c r="H366" s="54" t="str">
        <f t="shared" si="15"/>
        <v>Mirjana – Marchiotti – OK Maksimir</v>
      </c>
      <c r="J366" s="54" t="str">
        <f t="shared" si="16"/>
        <v>Mirjana – Marchiotti – OK Maksimir</v>
      </c>
      <c r="L366" s="54" t="str">
        <f t="shared" si="17"/>
        <v>Mirjana – Marchiotti</v>
      </c>
      <c r="N366" s="127"/>
      <c r="O366" s="128"/>
      <c r="P366" s="129"/>
    </row>
    <row r="367" spans="2:16" x14ac:dyDescent="0.25">
      <c r="B367" s="127">
        <v>1755</v>
      </c>
      <c r="C367" s="128" t="s">
        <v>595</v>
      </c>
      <c r="D367" s="128" t="s">
        <v>596</v>
      </c>
      <c r="E367" s="128" t="s">
        <v>26</v>
      </c>
      <c r="F367" s="129"/>
      <c r="H367" s="54" t="str">
        <f t="shared" si="15"/>
        <v>Asmir – Mašić – OK Maksimir</v>
      </c>
      <c r="J367" s="54" t="str">
        <f t="shared" si="16"/>
        <v>Asmir – Mašić – OK Maksimir</v>
      </c>
      <c r="L367" s="54" t="str">
        <f t="shared" si="17"/>
        <v>Asmir – Mašić</v>
      </c>
      <c r="N367" s="127"/>
      <c r="O367" s="128"/>
      <c r="P367" s="129"/>
    </row>
    <row r="368" spans="2:16" x14ac:dyDescent="0.25">
      <c r="B368" s="127">
        <v>1562</v>
      </c>
      <c r="C368" s="128" t="s">
        <v>135</v>
      </c>
      <c r="D368" s="128" t="s">
        <v>145</v>
      </c>
      <c r="E368" s="128" t="s">
        <v>26</v>
      </c>
      <c r="F368" s="129" t="s">
        <v>167</v>
      </c>
      <c r="H368" s="54" t="str">
        <f t="shared" si="15"/>
        <v>Darko – Merunka – OK Maksimir – M55</v>
      </c>
      <c r="J368" s="54" t="str">
        <f t="shared" si="16"/>
        <v>Darko – Merunka – OK Maksimir</v>
      </c>
      <c r="L368" s="54" t="str">
        <f t="shared" si="17"/>
        <v>Darko – Merunka</v>
      </c>
      <c r="N368" s="127"/>
      <c r="O368" s="128"/>
      <c r="P368" s="129"/>
    </row>
    <row r="369" spans="2:16" x14ac:dyDescent="0.25">
      <c r="B369" s="127">
        <v>1608</v>
      </c>
      <c r="C369" s="128" t="s">
        <v>597</v>
      </c>
      <c r="D369" s="128" t="s">
        <v>598</v>
      </c>
      <c r="E369" s="128" t="s">
        <v>26</v>
      </c>
      <c r="F369" s="129"/>
      <c r="H369" s="54" t="str">
        <f t="shared" si="15"/>
        <v>Alan – Omerčić – OK Maksimir</v>
      </c>
      <c r="J369" s="54" t="str">
        <f t="shared" si="16"/>
        <v>Alan – Omerčić – OK Maksimir</v>
      </c>
      <c r="L369" s="54" t="str">
        <f t="shared" si="17"/>
        <v>Alan – Omerčić</v>
      </c>
      <c r="N369" s="127"/>
      <c r="O369" s="128"/>
      <c r="P369" s="129"/>
    </row>
    <row r="370" spans="2:16" x14ac:dyDescent="0.25">
      <c r="B370" s="127">
        <v>1617</v>
      </c>
      <c r="C370" s="128" t="s">
        <v>204</v>
      </c>
      <c r="D370" s="128" t="s">
        <v>598</v>
      </c>
      <c r="E370" s="128" t="s">
        <v>26</v>
      </c>
      <c r="F370" s="129"/>
      <c r="H370" s="54" t="str">
        <f t="shared" si="15"/>
        <v>Helena – Omerčić – OK Maksimir</v>
      </c>
      <c r="J370" s="54" t="str">
        <f t="shared" si="16"/>
        <v>Helena – Omerčić – OK Maksimir</v>
      </c>
      <c r="L370" s="54" t="str">
        <f t="shared" si="17"/>
        <v>Helena – Omerčić</v>
      </c>
      <c r="N370" s="127"/>
      <c r="O370" s="128"/>
      <c r="P370" s="129"/>
    </row>
    <row r="371" spans="2:16" x14ac:dyDescent="0.25">
      <c r="B371" s="127">
        <v>1351</v>
      </c>
      <c r="C371" s="128" t="s">
        <v>599</v>
      </c>
      <c r="D371" s="128" t="s">
        <v>600</v>
      </c>
      <c r="E371" s="128" t="s">
        <v>26</v>
      </c>
      <c r="F371" s="129"/>
      <c r="H371" s="54" t="str">
        <f t="shared" si="15"/>
        <v>Lorena – Orešković – OK Maksimir</v>
      </c>
      <c r="J371" s="54" t="str">
        <f t="shared" si="16"/>
        <v>Lorena – Orešković – OK Maksimir</v>
      </c>
      <c r="L371" s="54" t="str">
        <f t="shared" si="17"/>
        <v>Lorena – Orešković</v>
      </c>
      <c r="N371" s="127"/>
      <c r="O371" s="128"/>
      <c r="P371" s="129"/>
    </row>
    <row r="372" spans="2:16" x14ac:dyDescent="0.25">
      <c r="B372" s="127">
        <v>1949</v>
      </c>
      <c r="C372" s="128" t="s">
        <v>499</v>
      </c>
      <c r="D372" s="128" t="s">
        <v>1075</v>
      </c>
      <c r="E372" s="128" t="s">
        <v>26</v>
      </c>
      <c r="F372" s="129"/>
      <c r="H372" s="54" t="str">
        <f t="shared" si="15"/>
        <v>Ante – Raguž – OK Maksimir</v>
      </c>
      <c r="J372" s="54" t="str">
        <f t="shared" si="16"/>
        <v>Ante – Raguž – OK Maksimir</v>
      </c>
      <c r="L372" s="54" t="str">
        <f t="shared" si="17"/>
        <v>Ante – Raguž</v>
      </c>
      <c r="N372" s="127"/>
      <c r="O372" s="128"/>
      <c r="P372" s="129"/>
    </row>
    <row r="373" spans="2:16" x14ac:dyDescent="0.25">
      <c r="B373" s="127">
        <v>1137</v>
      </c>
      <c r="C373" s="128" t="s">
        <v>275</v>
      </c>
      <c r="D373" s="128" t="s">
        <v>601</v>
      </c>
      <c r="E373" s="128" t="s">
        <v>26</v>
      </c>
      <c r="F373" s="129" t="s">
        <v>269</v>
      </c>
      <c r="H373" s="54" t="str">
        <f t="shared" si="15"/>
        <v>Dunja – Riet, van de – OK Maksimir – Ž35</v>
      </c>
      <c r="J373" s="54" t="str">
        <f t="shared" si="16"/>
        <v>Dunja – Riet, van de – OK Maksimir</v>
      </c>
      <c r="L373" s="54" t="str">
        <f t="shared" si="17"/>
        <v>Dunja – Riet, van de</v>
      </c>
      <c r="N373" s="127"/>
      <c r="O373" s="128"/>
      <c r="P373" s="129"/>
    </row>
    <row r="374" spans="2:16" x14ac:dyDescent="0.25">
      <c r="B374" s="127">
        <v>1014</v>
      </c>
      <c r="C374" s="128" t="s">
        <v>602</v>
      </c>
      <c r="D374" s="128" t="s">
        <v>601</v>
      </c>
      <c r="E374" s="128" t="s">
        <v>26</v>
      </c>
      <c r="F374" s="129"/>
      <c r="H374" s="54" t="str">
        <f t="shared" si="15"/>
        <v>Gerrit – Riet, van de – OK Maksimir</v>
      </c>
      <c r="J374" s="54" t="str">
        <f t="shared" si="16"/>
        <v>Gerrit – Riet, van de – OK Maksimir</v>
      </c>
      <c r="L374" s="54" t="str">
        <f t="shared" si="17"/>
        <v>Gerrit – Riet, van de</v>
      </c>
      <c r="N374" s="127"/>
      <c r="O374" s="128"/>
      <c r="P374" s="129"/>
    </row>
    <row r="375" spans="2:16" x14ac:dyDescent="0.25">
      <c r="B375" s="127">
        <v>1520</v>
      </c>
      <c r="C375" s="128" t="s">
        <v>603</v>
      </c>
      <c r="D375" s="128" t="s">
        <v>604</v>
      </c>
      <c r="E375" s="128" t="s">
        <v>26</v>
      </c>
      <c r="F375" s="129" t="s">
        <v>141</v>
      </c>
      <c r="H375" s="54" t="str">
        <f t="shared" si="15"/>
        <v>Radenko – Romanović – OK Maksimir – M45</v>
      </c>
      <c r="J375" s="54" t="str">
        <f t="shared" si="16"/>
        <v>Radenko – Romanović – OK Maksimir</v>
      </c>
      <c r="L375" s="54" t="str">
        <f t="shared" si="17"/>
        <v>Radenko – Romanović</v>
      </c>
      <c r="N375" s="127"/>
      <c r="O375" s="128"/>
      <c r="P375" s="129"/>
    </row>
    <row r="376" spans="2:16" x14ac:dyDescent="0.25">
      <c r="B376" s="127">
        <v>1383</v>
      </c>
      <c r="C376" s="128" t="s">
        <v>224</v>
      </c>
      <c r="D376" s="128" t="s">
        <v>605</v>
      </c>
      <c r="E376" s="128" t="s">
        <v>26</v>
      </c>
      <c r="F376" s="129" t="s">
        <v>231</v>
      </c>
      <c r="H376" s="54" t="str">
        <f t="shared" si="15"/>
        <v>Nika – Sakar – OK Maksimir – Ž21A</v>
      </c>
      <c r="J376" s="54" t="str">
        <f t="shared" si="16"/>
        <v>Nika – Sakar – OK Maksimir</v>
      </c>
      <c r="L376" s="54" t="str">
        <f t="shared" si="17"/>
        <v>Nika – Sakar</v>
      </c>
      <c r="N376" s="127"/>
      <c r="O376" s="128"/>
      <c r="P376" s="129"/>
    </row>
    <row r="377" spans="2:16" x14ac:dyDescent="0.25">
      <c r="B377" s="127">
        <v>1345</v>
      </c>
      <c r="C377" s="128" t="s">
        <v>235</v>
      </c>
      <c r="D377" s="128" t="s">
        <v>234</v>
      </c>
      <c r="E377" s="128" t="s">
        <v>26</v>
      </c>
      <c r="F377" s="129" t="s">
        <v>231</v>
      </c>
      <c r="H377" s="54" t="str">
        <f t="shared" si="15"/>
        <v>Tena – Sakar Vukić – OK Maksimir – Ž21A</v>
      </c>
      <c r="J377" s="54" t="str">
        <f t="shared" si="16"/>
        <v>Tena – Sakar Vukić – OK Maksimir</v>
      </c>
      <c r="L377" s="54" t="str">
        <f t="shared" si="17"/>
        <v>Tena – Sakar Vukić</v>
      </c>
      <c r="N377" s="127"/>
      <c r="O377" s="128"/>
      <c r="P377" s="129"/>
    </row>
    <row r="378" spans="2:16" x14ac:dyDescent="0.25">
      <c r="B378" s="127">
        <v>1937</v>
      </c>
      <c r="C378" s="128" t="s">
        <v>102</v>
      </c>
      <c r="D378" s="128" t="s">
        <v>606</v>
      </c>
      <c r="E378" s="128" t="s">
        <v>26</v>
      </c>
      <c r="F378" s="129" t="s">
        <v>91</v>
      </c>
      <c r="H378" s="54" t="str">
        <f t="shared" si="15"/>
        <v>Dario – Šimatić – OK Maksimir – M21B</v>
      </c>
      <c r="J378" s="54" t="str">
        <f t="shared" si="16"/>
        <v>Dario – Šimatić – OK Maksimir</v>
      </c>
      <c r="L378" s="54" t="str">
        <f t="shared" si="17"/>
        <v>Dario – Šimatić</v>
      </c>
      <c r="N378" s="127"/>
      <c r="O378" s="128"/>
      <c r="P378" s="129"/>
    </row>
    <row r="379" spans="2:16" x14ac:dyDescent="0.25">
      <c r="B379" s="127">
        <v>1134</v>
      </c>
      <c r="C379" s="128" t="s">
        <v>607</v>
      </c>
      <c r="D379" s="128" t="s">
        <v>608</v>
      </c>
      <c r="E379" s="128" t="s">
        <v>26</v>
      </c>
      <c r="F379" s="129" t="s">
        <v>141</v>
      </c>
      <c r="H379" s="54" t="str">
        <f t="shared" si="15"/>
        <v>Andrej – Smerke – OK Maksimir – M45</v>
      </c>
      <c r="J379" s="54" t="str">
        <f t="shared" si="16"/>
        <v>Andrej – Smerke – OK Maksimir</v>
      </c>
      <c r="L379" s="54" t="str">
        <f t="shared" si="17"/>
        <v>Andrej – Smerke</v>
      </c>
      <c r="N379" s="127"/>
      <c r="O379" s="128"/>
      <c r="P379" s="129"/>
    </row>
    <row r="380" spans="2:16" x14ac:dyDescent="0.25">
      <c r="B380" s="127">
        <v>1143</v>
      </c>
      <c r="C380" s="128" t="s">
        <v>67</v>
      </c>
      <c r="D380" s="128" t="s">
        <v>66</v>
      </c>
      <c r="E380" s="128" t="s">
        <v>26</v>
      </c>
      <c r="F380" s="129" t="s">
        <v>61</v>
      </c>
      <c r="H380" s="54" t="str">
        <f t="shared" si="15"/>
        <v>Andro Vladimir – Štambuk – OK Maksimir – M21A</v>
      </c>
      <c r="J380" s="54" t="str">
        <f t="shared" si="16"/>
        <v>Andro Vladimir – Štambuk – OK Maksimir</v>
      </c>
      <c r="L380" s="54" t="str">
        <f t="shared" si="17"/>
        <v>Andro Vladimir – Štambuk</v>
      </c>
      <c r="N380" s="127"/>
      <c r="O380" s="128"/>
      <c r="P380" s="129"/>
    </row>
    <row r="381" spans="2:16" x14ac:dyDescent="0.25">
      <c r="B381" s="127">
        <v>1158</v>
      </c>
      <c r="C381" s="128" t="s">
        <v>233</v>
      </c>
      <c r="D381" s="128" t="s">
        <v>66</v>
      </c>
      <c r="E381" s="128" t="s">
        <v>26</v>
      </c>
      <c r="F381" s="129" t="s">
        <v>231</v>
      </c>
      <c r="H381" s="54" t="str">
        <f t="shared" si="15"/>
        <v>Iva – Štambuk – OK Maksimir – Ž21A</v>
      </c>
      <c r="J381" s="54" t="str">
        <f t="shared" si="16"/>
        <v>Iva – Štambuk – OK Maksimir</v>
      </c>
      <c r="L381" s="54" t="str">
        <f t="shared" si="17"/>
        <v>Iva – Štambuk</v>
      </c>
      <c r="N381" s="127"/>
      <c r="O381" s="128"/>
      <c r="P381" s="129"/>
    </row>
    <row r="382" spans="2:16" x14ac:dyDescent="0.25">
      <c r="B382" s="127">
        <v>1349</v>
      </c>
      <c r="C382" s="128" t="s">
        <v>147</v>
      </c>
      <c r="D382" s="128" t="s">
        <v>66</v>
      </c>
      <c r="E382" s="128" t="s">
        <v>26</v>
      </c>
      <c r="F382" s="129" t="s">
        <v>61</v>
      </c>
      <c r="H382" s="54" t="str">
        <f t="shared" si="15"/>
        <v>Mario – Štambuk – OK Maksimir – M21A</v>
      </c>
      <c r="J382" s="54" t="str">
        <f t="shared" si="16"/>
        <v>Mario – Štambuk – OK Maksimir</v>
      </c>
      <c r="L382" s="54" t="str">
        <f t="shared" si="17"/>
        <v>Mario – Štambuk</v>
      </c>
      <c r="N382" s="127"/>
      <c r="O382" s="128"/>
      <c r="P382" s="129"/>
    </row>
    <row r="383" spans="2:16" x14ac:dyDescent="0.25">
      <c r="B383" s="127">
        <v>1257</v>
      </c>
      <c r="C383" s="128" t="s">
        <v>114</v>
      </c>
      <c r="D383" s="128" t="s">
        <v>42</v>
      </c>
      <c r="E383" s="128" t="s">
        <v>26</v>
      </c>
      <c r="F383" s="129" t="s">
        <v>167</v>
      </c>
      <c r="H383" s="54" t="str">
        <f t="shared" si="15"/>
        <v>Petar – Strmečki – OK Maksimir – M55</v>
      </c>
      <c r="J383" s="54" t="str">
        <f t="shared" si="16"/>
        <v>Petar – Strmečki – OK Maksimir</v>
      </c>
      <c r="L383" s="54" t="str">
        <f t="shared" si="17"/>
        <v>Petar – Strmečki</v>
      </c>
      <c r="N383" s="127"/>
      <c r="O383" s="128"/>
      <c r="P383" s="129"/>
    </row>
    <row r="384" spans="2:16" x14ac:dyDescent="0.25">
      <c r="B384" s="127">
        <v>1165</v>
      </c>
      <c r="C384" s="128" t="s">
        <v>43</v>
      </c>
      <c r="D384" s="128" t="s">
        <v>42</v>
      </c>
      <c r="E384" s="128" t="s">
        <v>26</v>
      </c>
      <c r="F384" s="129" t="s">
        <v>41</v>
      </c>
      <c r="H384" s="54" t="str">
        <f t="shared" si="15"/>
        <v>Vibor – Strmečki – OK Maksimir – M16</v>
      </c>
      <c r="J384" s="54" t="str">
        <f t="shared" si="16"/>
        <v>Vibor – Strmečki – OK Maksimir</v>
      </c>
      <c r="L384" s="54" t="str">
        <f t="shared" si="17"/>
        <v>Vibor – Strmečki</v>
      </c>
      <c r="N384" s="127"/>
      <c r="O384" s="128"/>
      <c r="P384" s="129"/>
    </row>
    <row r="385" spans="2:16" x14ac:dyDescent="0.25">
      <c r="B385" s="127">
        <v>1276</v>
      </c>
      <c r="C385" s="128" t="s">
        <v>192</v>
      </c>
      <c r="D385" s="128" t="s">
        <v>46</v>
      </c>
      <c r="E385" s="128" t="s">
        <v>26</v>
      </c>
      <c r="F385" s="129" t="s">
        <v>231</v>
      </c>
      <c r="H385" s="54" t="str">
        <f t="shared" si="15"/>
        <v>Ana – Tišljar – OK Maksimir – Ž21A</v>
      </c>
      <c r="J385" s="54" t="str">
        <f t="shared" si="16"/>
        <v>Ana – Tišljar – OK Maksimir</v>
      </c>
      <c r="L385" s="54" t="str">
        <f t="shared" si="17"/>
        <v>Ana – Tišljar</v>
      </c>
      <c r="N385" s="127"/>
      <c r="O385" s="128"/>
      <c r="P385" s="129"/>
    </row>
    <row r="386" spans="2:16" x14ac:dyDescent="0.25">
      <c r="B386" s="127">
        <v>1556</v>
      </c>
      <c r="C386" s="128" t="s">
        <v>339</v>
      </c>
      <c r="D386" s="128" t="s">
        <v>609</v>
      </c>
      <c r="E386" s="128" t="s">
        <v>26</v>
      </c>
      <c r="F386" s="129" t="s">
        <v>573</v>
      </c>
      <c r="H386" s="54" t="str">
        <f t="shared" si="15"/>
        <v>Željko – Ulip – OK Maksimir – M70</v>
      </c>
      <c r="J386" s="54" t="str">
        <f t="shared" si="16"/>
        <v>Željko – Ulip – OK Maksimir</v>
      </c>
      <c r="L386" s="54" t="str">
        <f t="shared" si="17"/>
        <v>Željko – Ulip</v>
      </c>
      <c r="N386" s="127"/>
      <c r="O386" s="128"/>
      <c r="P386" s="129"/>
    </row>
    <row r="387" spans="2:16" x14ac:dyDescent="0.25">
      <c r="B387" s="127">
        <v>1407</v>
      </c>
      <c r="C387" s="128" t="s">
        <v>610</v>
      </c>
      <c r="D387" s="128" t="s">
        <v>611</v>
      </c>
      <c r="E387" s="128" t="s">
        <v>26</v>
      </c>
      <c r="F387" s="129" t="s">
        <v>141</v>
      </c>
      <c r="H387" s="54" t="str">
        <f t="shared" si="15"/>
        <v>Milivoj – Uroić – OK Maksimir – M45</v>
      </c>
      <c r="J387" s="54" t="str">
        <f t="shared" si="16"/>
        <v>Milivoj – Uroić – OK Maksimir</v>
      </c>
      <c r="L387" s="54" t="str">
        <f t="shared" si="17"/>
        <v>Milivoj – Uroić</v>
      </c>
      <c r="N387" s="127"/>
      <c r="O387" s="128"/>
      <c r="P387" s="129"/>
    </row>
    <row r="388" spans="2:16" x14ac:dyDescent="0.25">
      <c r="B388" s="127">
        <v>1456</v>
      </c>
      <c r="C388" s="128" t="s">
        <v>208</v>
      </c>
      <c r="D388" s="128" t="s">
        <v>206</v>
      </c>
      <c r="E388" s="128" t="s">
        <v>26</v>
      </c>
      <c r="F388" s="129" t="s">
        <v>196</v>
      </c>
      <c r="H388" s="54" t="str">
        <f t="shared" si="15"/>
        <v>Beatrice – Velimirović – OK Maksimir – Ž12</v>
      </c>
      <c r="J388" s="54" t="str">
        <f t="shared" si="16"/>
        <v>Beatrice – Velimirović – OK Maksimir</v>
      </c>
      <c r="L388" s="54" t="str">
        <f t="shared" si="17"/>
        <v>Beatrice – Velimirović</v>
      </c>
      <c r="N388" s="127"/>
      <c r="O388" s="128"/>
      <c r="P388" s="129"/>
    </row>
    <row r="389" spans="2:16" x14ac:dyDescent="0.25">
      <c r="B389" s="127">
        <v>1485</v>
      </c>
      <c r="C389" s="128" t="s">
        <v>207</v>
      </c>
      <c r="D389" s="128" t="s">
        <v>206</v>
      </c>
      <c r="E389" s="128" t="s">
        <v>26</v>
      </c>
      <c r="F389" s="129" t="s">
        <v>196</v>
      </c>
      <c r="H389" s="54" t="str">
        <f t="shared" si="15"/>
        <v>Vittoria – Velimirović – OK Maksimir – Ž12</v>
      </c>
      <c r="J389" s="54" t="str">
        <f t="shared" si="16"/>
        <v>Vittoria – Velimirović – OK Maksimir</v>
      </c>
      <c r="L389" s="54" t="str">
        <f t="shared" si="17"/>
        <v>Vittoria – Velimirović</v>
      </c>
      <c r="N389" s="127"/>
      <c r="O389" s="128"/>
      <c r="P389" s="129"/>
    </row>
    <row r="390" spans="2:16" x14ac:dyDescent="0.25">
      <c r="B390" s="127">
        <v>1878</v>
      </c>
      <c r="C390" s="128" t="s">
        <v>277</v>
      </c>
      <c r="D390" s="128" t="s">
        <v>329</v>
      </c>
      <c r="E390" s="128" t="s">
        <v>26</v>
      </c>
      <c r="F390" s="129" t="s">
        <v>330</v>
      </c>
      <c r="H390" s="54" t="str">
        <f t="shared" si="15"/>
        <v>Željka – Vendler Čepelak – OK Maksimir – Ž65</v>
      </c>
      <c r="J390" s="54" t="str">
        <f t="shared" si="16"/>
        <v>Željka – Vendler Čepelak – OK Maksimir</v>
      </c>
      <c r="L390" s="54" t="str">
        <f t="shared" si="17"/>
        <v>Željka – Vendler Čepelak</v>
      </c>
      <c r="N390" s="127"/>
      <c r="O390" s="128"/>
      <c r="P390" s="129"/>
    </row>
    <row r="391" spans="2:16" x14ac:dyDescent="0.25">
      <c r="B391" s="127">
        <v>1313</v>
      </c>
      <c r="C391" s="128" t="s">
        <v>148</v>
      </c>
      <c r="D391" s="128" t="s">
        <v>24</v>
      </c>
      <c r="E391" s="128" t="s">
        <v>26</v>
      </c>
      <c r="F391" s="129" t="s">
        <v>141</v>
      </c>
      <c r="H391" s="54" t="str">
        <f t="shared" si="15"/>
        <v>Bojan – Vukelić – OK Maksimir – M45</v>
      </c>
      <c r="J391" s="54" t="str">
        <f t="shared" si="16"/>
        <v>Bojan – Vukelić – OK Maksimir</v>
      </c>
      <c r="L391" s="54" t="str">
        <f t="shared" si="17"/>
        <v>Bojan – Vukelić</v>
      </c>
      <c r="N391" s="127"/>
      <c r="O391" s="128"/>
      <c r="P391" s="129"/>
    </row>
    <row r="392" spans="2:16" x14ac:dyDescent="0.25">
      <c r="B392" s="127">
        <v>1442</v>
      </c>
      <c r="C392" s="128" t="s">
        <v>195</v>
      </c>
      <c r="D392" s="128" t="s">
        <v>24</v>
      </c>
      <c r="E392" s="128" t="s">
        <v>26</v>
      </c>
      <c r="F392" s="129" t="s">
        <v>219</v>
      </c>
      <c r="H392" s="54" t="str">
        <f t="shared" si="15"/>
        <v>Dora – Vukelić – OK Maksimir – Ž16</v>
      </c>
      <c r="J392" s="54" t="str">
        <f t="shared" si="16"/>
        <v>Dora – Vukelić – OK Maksimir</v>
      </c>
      <c r="L392" s="54" t="str">
        <f t="shared" si="17"/>
        <v>Dora – Vukelić</v>
      </c>
      <c r="N392" s="127"/>
      <c r="O392" s="128"/>
      <c r="P392" s="129"/>
    </row>
    <row r="393" spans="2:16" x14ac:dyDescent="0.25">
      <c r="B393" s="127">
        <v>1170</v>
      </c>
      <c r="C393" s="128" t="s">
        <v>25</v>
      </c>
      <c r="D393" s="128" t="s">
        <v>24</v>
      </c>
      <c r="E393" s="128" t="s">
        <v>26</v>
      </c>
      <c r="F393" s="129" t="s">
        <v>41</v>
      </c>
      <c r="H393" s="54" t="str">
        <f t="shared" si="15"/>
        <v>Juraj – Vukelić – OK Maksimir – M16</v>
      </c>
      <c r="J393" s="54" t="str">
        <f t="shared" si="16"/>
        <v>Juraj – Vukelić – OK Maksimir</v>
      </c>
      <c r="L393" s="54" t="str">
        <f t="shared" si="17"/>
        <v>Juraj – Vukelić</v>
      </c>
      <c r="N393" s="127"/>
      <c r="O393" s="128"/>
      <c r="P393" s="129"/>
    </row>
    <row r="394" spans="2:16" x14ac:dyDescent="0.25">
      <c r="B394" s="127">
        <v>1091</v>
      </c>
      <c r="C394" s="128" t="s">
        <v>436</v>
      </c>
      <c r="D394" s="128" t="s">
        <v>612</v>
      </c>
      <c r="E394" s="128" t="s">
        <v>26</v>
      </c>
      <c r="F394" s="129" t="s">
        <v>4</v>
      </c>
      <c r="H394" s="54" t="str">
        <f t="shared" si="15"/>
        <v>Roko – Vukić – OK Maksimir – M12</v>
      </c>
      <c r="J394" s="54" t="str">
        <f t="shared" si="16"/>
        <v>Roko – Vukić – OK Maksimir</v>
      </c>
      <c r="L394" s="54" t="str">
        <f t="shared" si="17"/>
        <v>Roko – Vukić</v>
      </c>
      <c r="N394" s="127"/>
      <c r="O394" s="128"/>
      <c r="P394" s="129"/>
    </row>
    <row r="395" spans="2:16" x14ac:dyDescent="0.25">
      <c r="B395" s="127">
        <v>1078</v>
      </c>
      <c r="C395" s="128" t="s">
        <v>339</v>
      </c>
      <c r="D395" s="128" t="s">
        <v>613</v>
      </c>
      <c r="E395" s="128" t="s">
        <v>144</v>
      </c>
      <c r="F395" s="129" t="s">
        <v>141</v>
      </c>
      <c r="H395" s="54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54" t="str">
        <f t="shared" ref="J395:J458" si="19">IF(C395="","",C395) &amp; IF(D395="",""," – " &amp; D395) &amp; IF(E395="",""," – " &amp; E395)</f>
        <v>Željko – Antolić – OK Međimurje</v>
      </c>
      <c r="L395" s="54" t="str">
        <f t="shared" ref="L395:L458" si="20">IF(C395="","",C395) &amp; IF(D395="",""," – " &amp; D395)</f>
        <v>Željko – Antolić</v>
      </c>
      <c r="N395" s="127"/>
      <c r="O395" s="128"/>
      <c r="P395" s="129"/>
    </row>
    <row r="396" spans="2:16" x14ac:dyDescent="0.25">
      <c r="B396" s="127">
        <v>1192</v>
      </c>
      <c r="C396" s="128" t="s">
        <v>23</v>
      </c>
      <c r="D396" s="128" t="s">
        <v>614</v>
      </c>
      <c r="E396" s="128" t="s">
        <v>144</v>
      </c>
      <c r="F396" s="129" t="s">
        <v>61</v>
      </c>
      <c r="H396" s="54" t="str">
        <f t="shared" si="18"/>
        <v>Luka – Bahun – OK Međimurje – M21A</v>
      </c>
      <c r="J396" s="54" t="str">
        <f t="shared" si="19"/>
        <v>Luka – Bahun – OK Međimurje</v>
      </c>
      <c r="L396" s="54" t="str">
        <f t="shared" si="20"/>
        <v>Luka – Bahun</v>
      </c>
      <c r="N396" s="127"/>
      <c r="O396" s="128"/>
      <c r="P396" s="129"/>
    </row>
    <row r="397" spans="2:16" x14ac:dyDescent="0.25">
      <c r="B397" s="127">
        <v>1196</v>
      </c>
      <c r="C397" s="128" t="s">
        <v>140</v>
      </c>
      <c r="D397" s="128" t="s">
        <v>615</v>
      </c>
      <c r="E397" s="128" t="s">
        <v>144</v>
      </c>
      <c r="F397" s="129" t="s">
        <v>91</v>
      </c>
      <c r="H397" s="54" t="str">
        <f t="shared" si="18"/>
        <v>Robert – Belović – OK Međimurje – M21B</v>
      </c>
      <c r="J397" s="54" t="str">
        <f t="shared" si="19"/>
        <v>Robert – Belović – OK Međimurje</v>
      </c>
      <c r="L397" s="54" t="str">
        <f t="shared" si="20"/>
        <v>Robert – Belović</v>
      </c>
      <c r="N397" s="127"/>
      <c r="O397" s="128"/>
      <c r="P397" s="129"/>
    </row>
    <row r="398" spans="2:16" x14ac:dyDescent="0.25">
      <c r="B398" s="127">
        <v>1267</v>
      </c>
      <c r="C398" s="128" t="s">
        <v>287</v>
      </c>
      <c r="D398" s="128" t="s">
        <v>286</v>
      </c>
      <c r="E398" s="128" t="s">
        <v>144</v>
      </c>
      <c r="F398" s="129" t="s">
        <v>303</v>
      </c>
      <c r="H398" s="54" t="str">
        <f t="shared" si="18"/>
        <v>Jasminka – Cindrić Perković – OK Međimurje – Ž45</v>
      </c>
      <c r="J398" s="54" t="str">
        <f t="shared" si="19"/>
        <v>Jasminka – Cindrić Perković – OK Međimurje</v>
      </c>
      <c r="L398" s="54" t="str">
        <f t="shared" si="20"/>
        <v>Jasminka – Cindrić Perković</v>
      </c>
      <c r="N398" s="127"/>
      <c r="O398" s="128"/>
      <c r="P398" s="129"/>
    </row>
    <row r="399" spans="2:16" x14ac:dyDescent="0.25">
      <c r="B399" s="127">
        <v>1555</v>
      </c>
      <c r="C399" s="128" t="s">
        <v>503</v>
      </c>
      <c r="D399" s="128" t="s">
        <v>616</v>
      </c>
      <c r="E399" s="128" t="s">
        <v>144</v>
      </c>
      <c r="F399" s="129" t="s">
        <v>141</v>
      </c>
      <c r="H399" s="54" t="str">
        <f t="shared" si="18"/>
        <v>Branko – Crljenica – OK Međimurje – M45</v>
      </c>
      <c r="J399" s="54" t="str">
        <f t="shared" si="19"/>
        <v>Branko – Crljenica – OK Međimurje</v>
      </c>
      <c r="L399" s="54" t="str">
        <f t="shared" si="20"/>
        <v>Branko – Crljenica</v>
      </c>
      <c r="N399" s="127"/>
      <c r="O399" s="128"/>
      <c r="P399" s="129"/>
    </row>
    <row r="400" spans="2:16" x14ac:dyDescent="0.25">
      <c r="B400" s="127">
        <v>1558</v>
      </c>
      <c r="C400" s="128" t="s">
        <v>135</v>
      </c>
      <c r="D400" s="128" t="s">
        <v>617</v>
      </c>
      <c r="E400" s="128" t="s">
        <v>144</v>
      </c>
      <c r="F400" s="129" t="s">
        <v>141</v>
      </c>
      <c r="H400" s="54" t="str">
        <f t="shared" si="18"/>
        <v>Darko – Duhović – OK Međimurje – M45</v>
      </c>
      <c r="J400" s="54" t="str">
        <f t="shared" si="19"/>
        <v>Darko – Duhović – OK Međimurje</v>
      </c>
      <c r="L400" s="54" t="str">
        <f t="shared" si="20"/>
        <v>Darko – Duhović</v>
      </c>
      <c r="N400" s="127"/>
      <c r="O400" s="128"/>
      <c r="P400" s="129"/>
    </row>
    <row r="401" spans="2:16" x14ac:dyDescent="0.25">
      <c r="B401" s="127">
        <v>1127</v>
      </c>
      <c r="C401" s="128" t="s">
        <v>73</v>
      </c>
      <c r="D401" s="128" t="s">
        <v>618</v>
      </c>
      <c r="E401" s="128" t="s">
        <v>144</v>
      </c>
      <c r="F401" s="129"/>
      <c r="H401" s="54" t="str">
        <f t="shared" si="18"/>
        <v>Dražen – Henc – OK Međimurje</v>
      </c>
      <c r="J401" s="54" t="str">
        <f t="shared" si="19"/>
        <v>Dražen – Henc – OK Međimurje</v>
      </c>
      <c r="L401" s="54" t="str">
        <f t="shared" si="20"/>
        <v>Dražen – Henc</v>
      </c>
      <c r="N401" s="127"/>
      <c r="O401" s="128"/>
      <c r="P401" s="129"/>
    </row>
    <row r="402" spans="2:16" x14ac:dyDescent="0.25">
      <c r="B402" s="127">
        <v>1399</v>
      </c>
      <c r="C402" s="128" t="s">
        <v>168</v>
      </c>
      <c r="D402" s="128" t="s">
        <v>62</v>
      </c>
      <c r="E402" s="128" t="s">
        <v>144</v>
      </c>
      <c r="F402" s="129"/>
      <c r="H402" s="54" t="str">
        <f t="shared" si="18"/>
        <v>Saša – Horvat – OK Međimurje</v>
      </c>
      <c r="J402" s="54" t="str">
        <f t="shared" si="19"/>
        <v>Saša – Horvat – OK Međimurje</v>
      </c>
      <c r="L402" s="54" t="str">
        <f t="shared" si="20"/>
        <v>Saša – Horvat</v>
      </c>
      <c r="N402" s="127"/>
      <c r="O402" s="128"/>
      <c r="P402" s="129"/>
    </row>
    <row r="403" spans="2:16" x14ac:dyDescent="0.25">
      <c r="B403" s="127">
        <v>1318</v>
      </c>
      <c r="C403" s="128" t="s">
        <v>73</v>
      </c>
      <c r="D403" s="128" t="s">
        <v>619</v>
      </c>
      <c r="E403" s="128" t="s">
        <v>144</v>
      </c>
      <c r="F403" s="129" t="s">
        <v>167</v>
      </c>
      <c r="H403" s="54" t="str">
        <f t="shared" si="18"/>
        <v>Dražen – Janžek – OK Međimurje – M55</v>
      </c>
      <c r="J403" s="54" t="str">
        <f t="shared" si="19"/>
        <v>Dražen – Janžek – OK Međimurje</v>
      </c>
      <c r="L403" s="54" t="str">
        <f t="shared" si="20"/>
        <v>Dražen – Janžek</v>
      </c>
      <c r="N403" s="127"/>
      <c r="O403" s="128"/>
      <c r="P403" s="129"/>
    </row>
    <row r="404" spans="2:16" x14ac:dyDescent="0.25">
      <c r="B404" s="127">
        <v>1171</v>
      </c>
      <c r="C404" s="128" t="s">
        <v>620</v>
      </c>
      <c r="D404" s="128" t="s">
        <v>619</v>
      </c>
      <c r="E404" s="128" t="s">
        <v>144</v>
      </c>
      <c r="F404" s="129" t="s">
        <v>91</v>
      </c>
      <c r="H404" s="54" t="str">
        <f t="shared" si="18"/>
        <v>Gregor – Janžek – OK Međimurje – M21B</v>
      </c>
      <c r="J404" s="54" t="str">
        <f t="shared" si="19"/>
        <v>Gregor – Janžek – OK Međimurje</v>
      </c>
      <c r="L404" s="54" t="str">
        <f t="shared" si="20"/>
        <v>Gregor – Janžek</v>
      </c>
      <c r="N404" s="127"/>
      <c r="O404" s="128"/>
      <c r="P404" s="129"/>
    </row>
    <row r="405" spans="2:16" x14ac:dyDescent="0.25">
      <c r="B405" s="127">
        <v>1507</v>
      </c>
      <c r="C405" s="128" t="s">
        <v>9</v>
      </c>
      <c r="D405" s="128" t="s">
        <v>619</v>
      </c>
      <c r="E405" s="128" t="s">
        <v>144</v>
      </c>
      <c r="F405" s="129" t="s">
        <v>91</v>
      </c>
      <c r="H405" s="54" t="str">
        <f t="shared" si="18"/>
        <v>Lovro – Janžek – OK Međimurje – M21B</v>
      </c>
      <c r="J405" s="54" t="str">
        <f t="shared" si="19"/>
        <v>Lovro – Janžek – OK Međimurje</v>
      </c>
      <c r="L405" s="54" t="str">
        <f t="shared" si="20"/>
        <v>Lovro – Janžek</v>
      </c>
      <c r="N405" s="127"/>
      <c r="O405" s="128"/>
      <c r="P405" s="129"/>
    </row>
    <row r="406" spans="2:16" x14ac:dyDescent="0.25">
      <c r="B406" s="127">
        <v>1384</v>
      </c>
      <c r="C406" s="128" t="s">
        <v>621</v>
      </c>
      <c r="D406" s="128" t="s">
        <v>619</v>
      </c>
      <c r="E406" s="128" t="s">
        <v>144</v>
      </c>
      <c r="F406" s="129" t="s">
        <v>303</v>
      </c>
      <c r="H406" s="54" t="str">
        <f t="shared" si="18"/>
        <v>Smiljana – Janžek – OK Međimurje – Ž45</v>
      </c>
      <c r="J406" s="54" t="str">
        <f t="shared" si="19"/>
        <v>Smiljana – Janžek – OK Međimurje</v>
      </c>
      <c r="L406" s="54" t="str">
        <f t="shared" si="20"/>
        <v>Smiljana – Janžek</v>
      </c>
      <c r="N406" s="127"/>
      <c r="O406" s="128"/>
      <c r="P406" s="129"/>
    </row>
    <row r="407" spans="2:16" x14ac:dyDescent="0.25">
      <c r="B407" s="127">
        <v>1377</v>
      </c>
      <c r="C407" s="128" t="s">
        <v>499</v>
      </c>
      <c r="D407" s="128" t="s">
        <v>622</v>
      </c>
      <c r="E407" s="128" t="s">
        <v>144</v>
      </c>
      <c r="F407" s="129"/>
      <c r="H407" s="54" t="str">
        <f t="shared" si="18"/>
        <v>Ante – Jović – OK Međimurje</v>
      </c>
      <c r="J407" s="54" t="str">
        <f t="shared" si="19"/>
        <v>Ante – Jović – OK Međimurje</v>
      </c>
      <c r="L407" s="54" t="str">
        <f t="shared" si="20"/>
        <v>Ante – Jović</v>
      </c>
      <c r="N407" s="127"/>
      <c r="O407" s="128"/>
      <c r="P407" s="129"/>
    </row>
    <row r="408" spans="2:16" x14ac:dyDescent="0.25">
      <c r="B408" s="127">
        <v>1400</v>
      </c>
      <c r="C408" s="128" t="s">
        <v>76</v>
      </c>
      <c r="D408" s="128" t="s">
        <v>623</v>
      </c>
      <c r="E408" s="128" t="s">
        <v>144</v>
      </c>
      <c r="F408" s="129"/>
      <c r="H408" s="54" t="str">
        <f t="shared" si="18"/>
        <v>Tomislav – Kelemen – OK Međimurje</v>
      </c>
      <c r="J408" s="54" t="str">
        <f t="shared" si="19"/>
        <v>Tomislav – Kelemen – OK Međimurje</v>
      </c>
      <c r="L408" s="54" t="str">
        <f t="shared" si="20"/>
        <v>Tomislav – Kelemen</v>
      </c>
      <c r="N408" s="127"/>
      <c r="O408" s="128"/>
      <c r="P408" s="129"/>
    </row>
    <row r="409" spans="2:16" x14ac:dyDescent="0.25">
      <c r="B409" s="127">
        <v>1818</v>
      </c>
      <c r="C409" s="128" t="s">
        <v>135</v>
      </c>
      <c r="D409" s="128" t="s">
        <v>538</v>
      </c>
      <c r="E409" s="128" t="s">
        <v>144</v>
      </c>
      <c r="F409" s="129"/>
      <c r="H409" s="54" t="str">
        <f t="shared" si="18"/>
        <v>Darko – Klarić – OK Međimurje</v>
      </c>
      <c r="J409" s="54" t="str">
        <f t="shared" si="19"/>
        <v>Darko – Klarić – OK Međimurje</v>
      </c>
      <c r="L409" s="54" t="str">
        <f t="shared" si="20"/>
        <v>Darko – Klarić</v>
      </c>
      <c r="N409" s="127"/>
      <c r="O409" s="128"/>
      <c r="P409" s="129"/>
    </row>
    <row r="410" spans="2:16" x14ac:dyDescent="0.25">
      <c r="B410" s="127">
        <v>1819</v>
      </c>
      <c r="C410" s="128" t="s">
        <v>133</v>
      </c>
      <c r="D410" s="128" t="s">
        <v>538</v>
      </c>
      <c r="E410" s="128" t="s">
        <v>144</v>
      </c>
      <c r="F410" s="129"/>
      <c r="H410" s="54" t="str">
        <f t="shared" si="18"/>
        <v>Marko – Klarić – OK Međimurje</v>
      </c>
      <c r="J410" s="54" t="str">
        <f t="shared" si="19"/>
        <v>Marko – Klarić – OK Međimurje</v>
      </c>
      <c r="L410" s="54" t="str">
        <f t="shared" si="20"/>
        <v>Marko – Klarić</v>
      </c>
      <c r="N410" s="127"/>
      <c r="O410" s="128"/>
      <c r="P410" s="129"/>
    </row>
    <row r="411" spans="2:16" x14ac:dyDescent="0.25">
      <c r="B411" s="127">
        <v>1564</v>
      </c>
      <c r="C411" s="128" t="s">
        <v>624</v>
      </c>
      <c r="D411" s="128" t="s">
        <v>625</v>
      </c>
      <c r="E411" s="128" t="s">
        <v>144</v>
      </c>
      <c r="F411" s="129"/>
      <c r="H411" s="54" t="str">
        <f t="shared" si="18"/>
        <v>Mihaela – Kočila Petković – OK Međimurje</v>
      </c>
      <c r="J411" s="54" t="str">
        <f t="shared" si="19"/>
        <v>Mihaela – Kočila Petković – OK Međimurje</v>
      </c>
      <c r="L411" s="54" t="str">
        <f t="shared" si="20"/>
        <v>Mihaela – Kočila Petković</v>
      </c>
      <c r="N411" s="127"/>
      <c r="O411" s="128"/>
      <c r="P411" s="129"/>
    </row>
    <row r="412" spans="2:16" x14ac:dyDescent="0.25">
      <c r="B412" s="127">
        <v>1365</v>
      </c>
      <c r="C412" s="128" t="s">
        <v>339</v>
      </c>
      <c r="D412" s="128" t="s">
        <v>626</v>
      </c>
      <c r="E412" s="128" t="s">
        <v>144</v>
      </c>
      <c r="F412" s="129" t="s">
        <v>141</v>
      </c>
      <c r="H412" s="54" t="str">
        <f t="shared" si="18"/>
        <v>Željko – Koščak – OK Međimurje – M45</v>
      </c>
      <c r="J412" s="54" t="str">
        <f t="shared" si="19"/>
        <v>Željko – Koščak – OK Međimurje</v>
      </c>
      <c r="L412" s="54" t="str">
        <f t="shared" si="20"/>
        <v>Željko – Koščak</v>
      </c>
      <c r="N412" s="127"/>
      <c r="O412" s="128"/>
      <c r="P412" s="129"/>
    </row>
    <row r="413" spans="2:16" x14ac:dyDescent="0.25">
      <c r="B413" s="127">
        <v>1161</v>
      </c>
      <c r="C413" s="128" t="s">
        <v>133</v>
      </c>
      <c r="D413" s="128" t="s">
        <v>627</v>
      </c>
      <c r="E413" s="128" t="s">
        <v>144</v>
      </c>
      <c r="F413" s="129" t="s">
        <v>115</v>
      </c>
      <c r="H413" s="54" t="str">
        <f t="shared" si="18"/>
        <v>Marko – Leljak – OK Međimurje – M35</v>
      </c>
      <c r="J413" s="54" t="str">
        <f t="shared" si="19"/>
        <v>Marko – Leljak – OK Međimurje</v>
      </c>
      <c r="L413" s="54" t="str">
        <f t="shared" si="20"/>
        <v>Marko – Leljak</v>
      </c>
      <c r="N413" s="127"/>
      <c r="O413" s="128"/>
      <c r="P413" s="129"/>
    </row>
    <row r="414" spans="2:16" x14ac:dyDescent="0.25">
      <c r="B414" s="127">
        <v>1290</v>
      </c>
      <c r="C414" s="128" t="s">
        <v>397</v>
      </c>
      <c r="D414" s="128" t="s">
        <v>142</v>
      </c>
      <c r="E414" s="128" t="s">
        <v>144</v>
      </c>
      <c r="F414" s="129"/>
      <c r="H414" s="54" t="str">
        <f t="shared" si="18"/>
        <v>Jana – Markulinčić – OK Međimurje</v>
      </c>
      <c r="J414" s="54" t="str">
        <f t="shared" si="19"/>
        <v>Jana – Markulinčić – OK Međimurje</v>
      </c>
      <c r="L414" s="54" t="str">
        <f t="shared" si="20"/>
        <v>Jana – Markulinčić</v>
      </c>
      <c r="N414" s="127"/>
      <c r="O414" s="128"/>
      <c r="P414" s="129"/>
    </row>
    <row r="415" spans="2:16" x14ac:dyDescent="0.25">
      <c r="B415" s="127">
        <v>1064</v>
      </c>
      <c r="C415" s="128" t="s">
        <v>143</v>
      </c>
      <c r="D415" s="128" t="s">
        <v>142</v>
      </c>
      <c r="E415" s="128" t="s">
        <v>144</v>
      </c>
      <c r="F415" s="129" t="s">
        <v>141</v>
      </c>
      <c r="H415" s="54" t="str">
        <f t="shared" si="18"/>
        <v>Predrag – Markulinčić – OK Međimurje – M45</v>
      </c>
      <c r="J415" s="54" t="str">
        <f t="shared" si="19"/>
        <v>Predrag – Markulinčić – OK Međimurje</v>
      </c>
      <c r="L415" s="54" t="str">
        <f t="shared" si="20"/>
        <v>Predrag – Markulinčić</v>
      </c>
      <c r="N415" s="127"/>
      <c r="O415" s="128"/>
      <c r="P415" s="129"/>
    </row>
    <row r="416" spans="2:16" x14ac:dyDescent="0.25">
      <c r="B416" s="127">
        <v>1834</v>
      </c>
      <c r="C416" s="128" t="s">
        <v>16</v>
      </c>
      <c r="D416" s="128" t="s">
        <v>628</v>
      </c>
      <c r="E416" s="128" t="s">
        <v>144</v>
      </c>
      <c r="F416" s="129"/>
      <c r="H416" s="54" t="str">
        <f t="shared" si="18"/>
        <v>Filip – Mlinarić – OK Međimurje</v>
      </c>
      <c r="J416" s="54" t="str">
        <f t="shared" si="19"/>
        <v>Filip – Mlinarić – OK Međimurje</v>
      </c>
      <c r="L416" s="54" t="str">
        <f t="shared" si="20"/>
        <v>Filip – Mlinarić</v>
      </c>
      <c r="N416" s="127"/>
      <c r="O416" s="128"/>
      <c r="P416" s="129"/>
    </row>
    <row r="417" spans="2:16" x14ac:dyDescent="0.25">
      <c r="B417" s="127">
        <v>1356</v>
      </c>
      <c r="C417" s="128" t="s">
        <v>23</v>
      </c>
      <c r="D417" s="128" t="s">
        <v>629</v>
      </c>
      <c r="E417" s="128" t="s">
        <v>144</v>
      </c>
      <c r="F417" s="129"/>
      <c r="H417" s="54" t="str">
        <f t="shared" si="18"/>
        <v>Luka – Novak – OK Međimurje</v>
      </c>
      <c r="J417" s="54" t="str">
        <f t="shared" si="19"/>
        <v>Luka – Novak – OK Međimurje</v>
      </c>
      <c r="L417" s="54" t="str">
        <f t="shared" si="20"/>
        <v>Luka – Novak</v>
      </c>
      <c r="N417" s="127"/>
      <c r="O417" s="128"/>
      <c r="P417" s="129"/>
    </row>
    <row r="418" spans="2:16" x14ac:dyDescent="0.25">
      <c r="B418" s="127">
        <v>1122</v>
      </c>
      <c r="C418" s="128" t="s">
        <v>630</v>
      </c>
      <c r="D418" s="128" t="s">
        <v>631</v>
      </c>
      <c r="E418" s="128" t="s">
        <v>144</v>
      </c>
      <c r="F418" s="129"/>
      <c r="H418" s="54" t="str">
        <f t="shared" si="18"/>
        <v>Ranko – Orehovec – OK Međimurje</v>
      </c>
      <c r="J418" s="54" t="str">
        <f t="shared" si="19"/>
        <v>Ranko – Orehovec – OK Međimurje</v>
      </c>
      <c r="L418" s="54" t="str">
        <f t="shared" si="20"/>
        <v>Ranko – Orehovec</v>
      </c>
      <c r="N418" s="127"/>
      <c r="O418" s="133"/>
      <c r="P418" s="129"/>
    </row>
    <row r="419" spans="2:16" x14ac:dyDescent="0.25">
      <c r="B419" s="127">
        <v>1334</v>
      </c>
      <c r="C419" s="128" t="s">
        <v>487</v>
      </c>
      <c r="D419" s="128" t="s">
        <v>262</v>
      </c>
      <c r="E419" s="128" t="s">
        <v>144</v>
      </c>
      <c r="F419" s="129" t="s">
        <v>91</v>
      </c>
      <c r="H419" s="54" t="str">
        <f t="shared" si="18"/>
        <v>Dalibor – Perković – OK Međimurje – M21B</v>
      </c>
      <c r="J419" s="54" t="str">
        <f t="shared" si="19"/>
        <v>Dalibor – Perković – OK Međimurje</v>
      </c>
      <c r="L419" s="54" t="str">
        <f t="shared" si="20"/>
        <v>Dalibor – Perković</v>
      </c>
      <c r="N419" s="127"/>
      <c r="O419" s="128"/>
      <c r="P419" s="129"/>
    </row>
    <row r="420" spans="2:16" x14ac:dyDescent="0.25">
      <c r="B420" s="127">
        <v>1327</v>
      </c>
      <c r="C420" s="128" t="s">
        <v>446</v>
      </c>
      <c r="D420" s="128" t="s">
        <v>632</v>
      </c>
      <c r="E420" s="128" t="s">
        <v>144</v>
      </c>
      <c r="F420" s="129"/>
      <c r="H420" s="54" t="str">
        <f t="shared" si="18"/>
        <v>Nikola – Petković – OK Međimurje</v>
      </c>
      <c r="J420" s="54" t="str">
        <f t="shared" si="19"/>
        <v>Nikola – Petković – OK Međimurje</v>
      </c>
      <c r="L420" s="54" t="str">
        <f t="shared" si="20"/>
        <v>Nikola – Petković</v>
      </c>
      <c r="N420" s="127"/>
      <c r="O420" s="128"/>
      <c r="P420" s="129"/>
    </row>
    <row r="421" spans="2:16" x14ac:dyDescent="0.25">
      <c r="B421" s="127">
        <v>1817</v>
      </c>
      <c r="C421" s="128" t="s">
        <v>503</v>
      </c>
      <c r="D421" s="128" t="s">
        <v>633</v>
      </c>
      <c r="E421" s="128" t="s">
        <v>144</v>
      </c>
      <c r="F421" s="129"/>
      <c r="H421" s="54" t="str">
        <f t="shared" si="18"/>
        <v>Branko – Polanec – OK Međimurje</v>
      </c>
      <c r="J421" s="54" t="str">
        <f t="shared" si="19"/>
        <v>Branko – Polanec – OK Međimurje</v>
      </c>
      <c r="L421" s="54" t="str">
        <f t="shared" si="20"/>
        <v>Branko – Polanec</v>
      </c>
      <c r="N421" s="127"/>
      <c r="O421" s="128"/>
      <c r="P421" s="129"/>
    </row>
    <row r="422" spans="2:16" x14ac:dyDescent="0.25">
      <c r="B422" s="127">
        <v>1452</v>
      </c>
      <c r="C422" s="128" t="s">
        <v>293</v>
      </c>
      <c r="D422" s="128" t="s">
        <v>634</v>
      </c>
      <c r="E422" s="128" t="s">
        <v>144</v>
      </c>
      <c r="F422" s="129" t="s">
        <v>247</v>
      </c>
      <c r="H422" s="54" t="str">
        <f t="shared" si="18"/>
        <v>Ivana – Tkalec – OK Međimurje – Ž21B</v>
      </c>
      <c r="J422" s="54" t="str">
        <f t="shared" si="19"/>
        <v>Ivana – Tkalec – OK Međimurje</v>
      </c>
      <c r="L422" s="54" t="str">
        <f t="shared" si="20"/>
        <v>Ivana – Tkalec</v>
      </c>
      <c r="N422" s="127"/>
      <c r="O422" s="128"/>
      <c r="P422" s="129"/>
    </row>
    <row r="423" spans="2:16" x14ac:dyDescent="0.25">
      <c r="B423" s="127">
        <v>1947</v>
      </c>
      <c r="C423" s="128" t="s">
        <v>40</v>
      </c>
      <c r="D423" s="128" t="s">
        <v>634</v>
      </c>
      <c r="E423" s="128" t="s">
        <v>144</v>
      </c>
      <c r="F423" s="129" t="s">
        <v>4</v>
      </c>
      <c r="H423" s="54" t="str">
        <f t="shared" si="18"/>
        <v>Jakov – Tkalec – OK Međimurje – M12</v>
      </c>
      <c r="J423" s="54" t="str">
        <f t="shared" si="19"/>
        <v>Jakov – Tkalec – OK Međimurje</v>
      </c>
      <c r="L423" s="54" t="str">
        <f t="shared" si="20"/>
        <v>Jakov – Tkalec</v>
      </c>
      <c r="N423" s="127"/>
      <c r="O423" s="128"/>
      <c r="P423" s="129"/>
    </row>
    <row r="424" spans="2:16" x14ac:dyDescent="0.25">
      <c r="B424" s="127">
        <v>1946</v>
      </c>
      <c r="C424" s="128" t="s">
        <v>226</v>
      </c>
      <c r="D424" s="128" t="s">
        <v>634</v>
      </c>
      <c r="E424" s="128" t="s">
        <v>144</v>
      </c>
      <c r="F424" s="129" t="s">
        <v>196</v>
      </c>
      <c r="H424" s="54" t="str">
        <f t="shared" si="18"/>
        <v>Marta – Tkalec – OK Međimurje – Ž12</v>
      </c>
      <c r="J424" s="54" t="str">
        <f t="shared" si="19"/>
        <v>Marta – Tkalec – OK Međimurje</v>
      </c>
      <c r="L424" s="54" t="str">
        <f t="shared" si="20"/>
        <v>Marta – Tkalec</v>
      </c>
      <c r="N424" s="127"/>
      <c r="O424" s="128"/>
      <c r="P424" s="129"/>
    </row>
    <row r="425" spans="2:16" x14ac:dyDescent="0.25">
      <c r="B425" s="127">
        <v>1820</v>
      </c>
      <c r="C425" s="128" t="s">
        <v>446</v>
      </c>
      <c r="D425" s="128" t="s">
        <v>634</v>
      </c>
      <c r="E425" s="128" t="s">
        <v>144</v>
      </c>
      <c r="F425" s="129"/>
      <c r="H425" s="54" t="str">
        <f t="shared" si="18"/>
        <v>Nikola – Tkalec – OK Međimurje</v>
      </c>
      <c r="J425" s="54" t="str">
        <f t="shared" si="19"/>
        <v>Nikola – Tkalec – OK Međimurje</v>
      </c>
      <c r="L425" s="54" t="str">
        <f t="shared" si="20"/>
        <v>Nikola – Tkalec</v>
      </c>
      <c r="N425" s="127"/>
      <c r="O425" s="128"/>
      <c r="P425" s="129"/>
    </row>
    <row r="426" spans="2:16" x14ac:dyDescent="0.25">
      <c r="B426" s="127">
        <v>1821</v>
      </c>
      <c r="C426" s="128" t="s">
        <v>140</v>
      </c>
      <c r="D426" s="128" t="s">
        <v>634</v>
      </c>
      <c r="E426" s="128" t="s">
        <v>144</v>
      </c>
      <c r="F426" s="129"/>
      <c r="H426" s="54" t="str">
        <f t="shared" si="18"/>
        <v>Robert – Tkalec – OK Međimurje</v>
      </c>
      <c r="J426" s="54" t="str">
        <f t="shared" si="19"/>
        <v>Robert – Tkalec – OK Međimurje</v>
      </c>
      <c r="L426" s="54" t="str">
        <f t="shared" si="20"/>
        <v>Robert – Tkalec</v>
      </c>
      <c r="N426" s="127"/>
      <c r="O426" s="128"/>
      <c r="P426" s="129"/>
    </row>
    <row r="427" spans="2:16" x14ac:dyDescent="0.25">
      <c r="B427" s="127">
        <v>1822</v>
      </c>
      <c r="C427" s="128" t="s">
        <v>84</v>
      </c>
      <c r="D427" s="128" t="s">
        <v>634</v>
      </c>
      <c r="E427" s="128" t="s">
        <v>144</v>
      </c>
      <c r="F427" s="129"/>
      <c r="H427" s="54" t="str">
        <f t="shared" si="18"/>
        <v>Vedran – Tkalec – OK Međimurje</v>
      </c>
      <c r="J427" s="54" t="str">
        <f t="shared" si="19"/>
        <v>Vedran – Tkalec – OK Međimurje</v>
      </c>
      <c r="L427" s="54" t="str">
        <f t="shared" si="20"/>
        <v>Vedran – Tkalec</v>
      </c>
      <c r="N427" s="127"/>
      <c r="O427" s="128"/>
      <c r="P427" s="129"/>
    </row>
    <row r="428" spans="2:16" x14ac:dyDescent="0.25">
      <c r="B428" s="127">
        <v>1090</v>
      </c>
      <c r="C428" s="128" t="s">
        <v>129</v>
      </c>
      <c r="D428" s="128" t="s">
        <v>634</v>
      </c>
      <c r="E428" s="128" t="s">
        <v>144</v>
      </c>
      <c r="F428" s="129" t="s">
        <v>91</v>
      </c>
      <c r="H428" s="54" t="str">
        <f t="shared" si="18"/>
        <v>Vladimir – Tkalec – OK Međimurje – M21B</v>
      </c>
      <c r="J428" s="54" t="str">
        <f t="shared" si="19"/>
        <v>Vladimir – Tkalec – OK Međimurje</v>
      </c>
      <c r="L428" s="54" t="str">
        <f t="shared" si="20"/>
        <v>Vladimir – Tkalec</v>
      </c>
      <c r="N428" s="127"/>
      <c r="O428" s="128"/>
      <c r="P428" s="129"/>
    </row>
    <row r="429" spans="2:16" x14ac:dyDescent="0.25">
      <c r="B429" s="127">
        <v>1308</v>
      </c>
      <c r="C429" s="128" t="s">
        <v>31</v>
      </c>
      <c r="D429" s="128" t="s">
        <v>635</v>
      </c>
      <c r="E429" s="128" t="s">
        <v>144</v>
      </c>
      <c r="F429" s="129"/>
      <c r="H429" s="54" t="str">
        <f t="shared" si="18"/>
        <v>Noa – Turk – OK Međimurje</v>
      </c>
      <c r="J429" s="54" t="str">
        <f t="shared" si="19"/>
        <v>Noa – Turk – OK Međimurje</v>
      </c>
      <c r="L429" s="54" t="str">
        <f t="shared" si="20"/>
        <v>Noa – Turk</v>
      </c>
      <c r="N429" s="127"/>
      <c r="O429" s="128"/>
      <c r="P429" s="129"/>
    </row>
    <row r="430" spans="2:16" x14ac:dyDescent="0.25">
      <c r="B430" s="127">
        <v>1527</v>
      </c>
      <c r="C430" s="128" t="s">
        <v>218</v>
      </c>
      <c r="D430" s="128" t="s">
        <v>635</v>
      </c>
      <c r="E430" s="128" t="s">
        <v>144</v>
      </c>
      <c r="F430" s="129"/>
      <c r="H430" s="54" t="str">
        <f t="shared" si="18"/>
        <v>Petra – Turk – OK Međimurje</v>
      </c>
      <c r="J430" s="54" t="str">
        <f t="shared" si="19"/>
        <v>Petra – Turk – OK Međimurje</v>
      </c>
      <c r="L430" s="54" t="str">
        <f t="shared" si="20"/>
        <v>Petra – Turk</v>
      </c>
      <c r="N430" s="127"/>
      <c r="O430" s="128"/>
      <c r="P430" s="129"/>
    </row>
    <row r="431" spans="2:16" x14ac:dyDescent="0.25">
      <c r="B431" s="127">
        <v>1246</v>
      </c>
      <c r="C431" s="128" t="s">
        <v>636</v>
      </c>
      <c r="D431" s="128" t="s">
        <v>637</v>
      </c>
      <c r="E431" s="128" t="s">
        <v>144</v>
      </c>
      <c r="F431" s="129"/>
      <c r="H431" s="54" t="str">
        <f t="shared" si="18"/>
        <v>Emerik – Večerić – OK Međimurje</v>
      </c>
      <c r="J431" s="54" t="str">
        <f t="shared" si="19"/>
        <v>Emerik – Večerić – OK Međimurje</v>
      </c>
      <c r="L431" s="54" t="str">
        <f t="shared" si="20"/>
        <v>Emerik – Večerić</v>
      </c>
      <c r="N431" s="127"/>
      <c r="O431" s="128"/>
      <c r="P431" s="129"/>
    </row>
    <row r="432" spans="2:16" x14ac:dyDescent="0.25">
      <c r="B432" s="127">
        <v>1823</v>
      </c>
      <c r="C432" s="128" t="s">
        <v>97</v>
      </c>
      <c r="D432" s="128" t="s">
        <v>638</v>
      </c>
      <c r="E432" s="128" t="s">
        <v>144</v>
      </c>
      <c r="F432" s="129"/>
      <c r="H432" s="54" t="str">
        <f t="shared" si="18"/>
        <v>Branimir – Vinko – OK Međimurje</v>
      </c>
      <c r="J432" s="54" t="str">
        <f t="shared" si="19"/>
        <v>Branimir – Vinko – OK Međimurje</v>
      </c>
      <c r="L432" s="54" t="str">
        <f t="shared" si="20"/>
        <v>Branimir – Vinko</v>
      </c>
      <c r="N432" s="127"/>
      <c r="O432" s="128"/>
      <c r="P432" s="129"/>
    </row>
    <row r="433" spans="2:16" x14ac:dyDescent="0.25">
      <c r="B433" s="127">
        <v>1306</v>
      </c>
      <c r="C433" s="128" t="s">
        <v>129</v>
      </c>
      <c r="D433" s="128" t="s">
        <v>638</v>
      </c>
      <c r="E433" s="128" t="s">
        <v>144</v>
      </c>
      <c r="F433" s="129" t="s">
        <v>167</v>
      </c>
      <c r="H433" s="54" t="str">
        <f t="shared" si="18"/>
        <v>Vladimir – Vinko – OK Međimurje – M55</v>
      </c>
      <c r="J433" s="54" t="str">
        <f t="shared" si="19"/>
        <v>Vladimir – Vinko – OK Međimurje</v>
      </c>
      <c r="L433" s="54" t="str">
        <f t="shared" si="20"/>
        <v>Vladimir – Vinko</v>
      </c>
      <c r="N433" s="127"/>
      <c r="O433" s="128"/>
      <c r="P433" s="129"/>
    </row>
    <row r="434" spans="2:16" x14ac:dyDescent="0.25">
      <c r="B434" s="127">
        <v>1406</v>
      </c>
      <c r="C434" s="128" t="s">
        <v>293</v>
      </c>
      <c r="D434" s="128" t="s">
        <v>639</v>
      </c>
      <c r="E434" s="128" t="s">
        <v>144</v>
      </c>
      <c r="F434" s="129"/>
      <c r="H434" s="54" t="str">
        <f t="shared" si="18"/>
        <v>Ivana – Zeljko – OK Međimurje</v>
      </c>
      <c r="J434" s="54" t="str">
        <f t="shared" si="19"/>
        <v>Ivana – Zeljko – OK Međimurje</v>
      </c>
      <c r="L434" s="54" t="str">
        <f t="shared" si="20"/>
        <v>Ivana – Zeljko</v>
      </c>
      <c r="N434" s="127"/>
      <c r="O434" s="128"/>
      <c r="P434" s="129"/>
    </row>
    <row r="435" spans="2:16" x14ac:dyDescent="0.25">
      <c r="B435" s="127">
        <v>1278</v>
      </c>
      <c r="C435" s="128" t="s">
        <v>256</v>
      </c>
      <c r="D435" s="128" t="s">
        <v>640</v>
      </c>
      <c r="E435" s="128" t="s">
        <v>144</v>
      </c>
      <c r="F435" s="129"/>
      <c r="H435" s="54" t="str">
        <f t="shared" si="18"/>
        <v>Lana – Žnidarić – OK Međimurje</v>
      </c>
      <c r="J435" s="54" t="str">
        <f t="shared" si="19"/>
        <v>Lana – Žnidarić – OK Međimurje</v>
      </c>
      <c r="L435" s="54" t="str">
        <f t="shared" si="20"/>
        <v>Lana – Žnidarić</v>
      </c>
      <c r="N435" s="127"/>
      <c r="O435" s="128"/>
      <c r="P435" s="129"/>
    </row>
    <row r="436" spans="2:16" x14ac:dyDescent="0.25">
      <c r="B436" s="127">
        <v>1687</v>
      </c>
      <c r="C436" s="128" t="s">
        <v>412</v>
      </c>
      <c r="D436" s="128" t="s">
        <v>641</v>
      </c>
      <c r="E436" s="128" t="s">
        <v>48</v>
      </c>
      <c r="F436" s="129"/>
      <c r="H436" s="54" t="str">
        <f t="shared" si="18"/>
        <v>Borna – Bašić – OK Orion</v>
      </c>
      <c r="J436" s="54" t="str">
        <f t="shared" si="19"/>
        <v>Borna – Bašić – OK Orion</v>
      </c>
      <c r="L436" s="54" t="str">
        <f t="shared" si="20"/>
        <v>Borna – Bašić</v>
      </c>
      <c r="N436" s="127"/>
      <c r="O436" s="128"/>
      <c r="P436" s="129"/>
    </row>
    <row r="437" spans="2:16" x14ac:dyDescent="0.25">
      <c r="B437" s="127">
        <v>1684</v>
      </c>
      <c r="C437" s="128" t="s">
        <v>642</v>
      </c>
      <c r="D437" s="128" t="s">
        <v>641</v>
      </c>
      <c r="E437" s="128" t="s">
        <v>48</v>
      </c>
      <c r="F437" s="129"/>
      <c r="H437" s="54" t="str">
        <f t="shared" si="18"/>
        <v>Lucia Gianna – Bašić – OK Orion</v>
      </c>
      <c r="J437" s="54" t="str">
        <f t="shared" si="19"/>
        <v>Lucia Gianna – Bašić – OK Orion</v>
      </c>
      <c r="L437" s="54" t="str">
        <f t="shared" si="20"/>
        <v>Lucia Gianna – Bašić</v>
      </c>
      <c r="N437" s="127"/>
      <c r="O437" s="128"/>
      <c r="P437" s="129"/>
    </row>
    <row r="438" spans="2:16" x14ac:dyDescent="0.25">
      <c r="B438" s="127">
        <v>1686</v>
      </c>
      <c r="C438" s="128" t="s">
        <v>454</v>
      </c>
      <c r="D438" s="128" t="s">
        <v>643</v>
      </c>
      <c r="E438" s="128" t="s">
        <v>48</v>
      </c>
      <c r="F438" s="129"/>
      <c r="H438" s="54" t="str">
        <f t="shared" si="18"/>
        <v>Antonio – Kralj – OK Orion</v>
      </c>
      <c r="J438" s="54" t="str">
        <f t="shared" si="19"/>
        <v>Antonio – Kralj – OK Orion</v>
      </c>
      <c r="L438" s="54" t="str">
        <f t="shared" si="20"/>
        <v>Antonio – Kralj</v>
      </c>
      <c r="N438" s="127"/>
      <c r="O438" s="128"/>
      <c r="P438" s="129"/>
    </row>
    <row r="439" spans="2:16" x14ac:dyDescent="0.25">
      <c r="B439" s="127">
        <v>1683</v>
      </c>
      <c r="C439" s="128" t="s">
        <v>233</v>
      </c>
      <c r="D439" s="128" t="s">
        <v>644</v>
      </c>
      <c r="E439" s="128" t="s">
        <v>48</v>
      </c>
      <c r="F439" s="129" t="s">
        <v>247</v>
      </c>
      <c r="H439" s="54" t="str">
        <f t="shared" si="18"/>
        <v>Iva – Renić – OK Orion – Ž21B</v>
      </c>
      <c r="J439" s="54" t="str">
        <f t="shared" si="19"/>
        <v>Iva – Renić – OK Orion</v>
      </c>
      <c r="L439" s="54" t="str">
        <f t="shared" si="20"/>
        <v>Iva – Renić</v>
      </c>
      <c r="N439" s="127"/>
      <c r="O439" s="128"/>
      <c r="P439" s="129"/>
    </row>
    <row r="440" spans="2:16" x14ac:dyDescent="0.25">
      <c r="B440" s="127">
        <v>1685</v>
      </c>
      <c r="C440" s="128" t="s">
        <v>133</v>
      </c>
      <c r="D440" s="128" t="s">
        <v>644</v>
      </c>
      <c r="E440" s="128" t="s">
        <v>48</v>
      </c>
      <c r="F440" s="129" t="s">
        <v>91</v>
      </c>
      <c r="H440" s="54" t="str">
        <f t="shared" si="18"/>
        <v>Marko – Renić – OK Orion – M21B</v>
      </c>
      <c r="J440" s="54" t="str">
        <f t="shared" si="19"/>
        <v>Marko – Renić – OK Orion</v>
      </c>
      <c r="L440" s="54" t="str">
        <f t="shared" si="20"/>
        <v>Marko – Renić</v>
      </c>
      <c r="N440" s="127"/>
      <c r="O440" s="128"/>
      <c r="P440" s="129"/>
    </row>
    <row r="441" spans="2:16" x14ac:dyDescent="0.25">
      <c r="B441" s="127">
        <v>1688</v>
      </c>
      <c r="C441" s="128" t="s">
        <v>645</v>
      </c>
      <c r="D441" s="128" t="s">
        <v>644</v>
      </c>
      <c r="E441" s="128" t="s">
        <v>48</v>
      </c>
      <c r="F441" s="129" t="s">
        <v>41</v>
      </c>
      <c r="H441" s="54" t="str">
        <f t="shared" si="18"/>
        <v>Niko – Renić – OK Orion – M16</v>
      </c>
      <c r="J441" s="54" t="str">
        <f t="shared" si="19"/>
        <v>Niko – Renić – OK Orion</v>
      </c>
      <c r="L441" s="54" t="str">
        <f t="shared" si="20"/>
        <v>Niko – Renić</v>
      </c>
      <c r="N441" s="127"/>
      <c r="O441" s="128"/>
      <c r="P441" s="129"/>
    </row>
    <row r="442" spans="2:16" x14ac:dyDescent="0.25">
      <c r="B442" s="127">
        <v>1680</v>
      </c>
      <c r="C442" s="128" t="s">
        <v>272</v>
      </c>
      <c r="D442" s="128" t="s">
        <v>644</v>
      </c>
      <c r="E442" s="128" t="s">
        <v>48</v>
      </c>
      <c r="F442" s="129" t="s">
        <v>303</v>
      </c>
      <c r="H442" s="54" t="str">
        <f t="shared" si="18"/>
        <v>Nikolina – Renić – OK Orion – Ž45</v>
      </c>
      <c r="J442" s="54" t="str">
        <f t="shared" si="19"/>
        <v>Nikolina – Renić – OK Orion</v>
      </c>
      <c r="L442" s="54" t="str">
        <f t="shared" si="20"/>
        <v>Nikolina – Renić</v>
      </c>
      <c r="N442" s="127"/>
      <c r="O442" s="128"/>
      <c r="P442" s="129"/>
    </row>
    <row r="443" spans="2:16" x14ac:dyDescent="0.25">
      <c r="B443" s="127">
        <v>1689</v>
      </c>
      <c r="C443" s="128" t="s">
        <v>114</v>
      </c>
      <c r="D443" s="128" t="s">
        <v>644</v>
      </c>
      <c r="E443" s="128" t="s">
        <v>48</v>
      </c>
      <c r="F443" s="129" t="s">
        <v>141</v>
      </c>
      <c r="H443" s="54" t="str">
        <f t="shared" si="18"/>
        <v>Petar – Renić – OK Orion – M45</v>
      </c>
      <c r="J443" s="54" t="str">
        <f t="shared" si="19"/>
        <v>Petar – Renić – OK Orion</v>
      </c>
      <c r="L443" s="54" t="str">
        <f t="shared" si="20"/>
        <v>Petar – Renić</v>
      </c>
      <c r="N443" s="127"/>
      <c r="O443" s="128"/>
      <c r="P443" s="129"/>
    </row>
    <row r="444" spans="2:16" x14ac:dyDescent="0.25">
      <c r="B444" s="127">
        <v>1682</v>
      </c>
      <c r="C444" s="128" t="s">
        <v>646</v>
      </c>
      <c r="D444" s="128" t="s">
        <v>46</v>
      </c>
      <c r="E444" s="128" t="s">
        <v>48</v>
      </c>
      <c r="F444" s="129" t="s">
        <v>91</v>
      </c>
      <c r="H444" s="54" t="str">
        <f t="shared" si="18"/>
        <v>Antun – Tišljar – OK Orion – M21B</v>
      </c>
      <c r="J444" s="54" t="str">
        <f t="shared" si="19"/>
        <v>Antun – Tišljar – OK Orion</v>
      </c>
      <c r="L444" s="54" t="str">
        <f t="shared" si="20"/>
        <v>Antun – Tišljar</v>
      </c>
      <c r="N444" s="127"/>
      <c r="O444" s="128"/>
      <c r="P444" s="129"/>
    </row>
    <row r="445" spans="2:16" x14ac:dyDescent="0.25">
      <c r="B445" s="127">
        <v>1249</v>
      </c>
      <c r="C445" s="128" t="s">
        <v>593</v>
      </c>
      <c r="D445" s="128" t="s">
        <v>46</v>
      </c>
      <c r="E445" s="128" t="s">
        <v>48</v>
      </c>
      <c r="F445" s="129" t="s">
        <v>141</v>
      </c>
      <c r="H445" s="54" t="str">
        <f t="shared" si="18"/>
        <v>Ivo – Tišljar – OK Orion – M45</v>
      </c>
      <c r="J445" s="54" t="str">
        <f t="shared" si="19"/>
        <v>Ivo – Tišljar – OK Orion</v>
      </c>
      <c r="L445" s="54" t="str">
        <f t="shared" si="20"/>
        <v>Ivo – Tišljar</v>
      </c>
      <c r="N445" s="127"/>
      <c r="O445" s="128"/>
      <c r="P445" s="129"/>
    </row>
    <row r="446" spans="2:16" x14ac:dyDescent="0.25">
      <c r="B446" s="127">
        <v>1681</v>
      </c>
      <c r="C446" s="128" t="s">
        <v>306</v>
      </c>
      <c r="D446" s="128" t="s">
        <v>46</v>
      </c>
      <c r="E446" s="128" t="s">
        <v>48</v>
      </c>
      <c r="F446" s="129" t="s">
        <v>247</v>
      </c>
      <c r="H446" s="54" t="str">
        <f t="shared" si="18"/>
        <v>Marija – Tišljar – OK Orion – Ž21B</v>
      </c>
      <c r="J446" s="54" t="str">
        <f t="shared" si="19"/>
        <v>Marija – Tišljar – OK Orion</v>
      </c>
      <c r="L446" s="54" t="str">
        <f t="shared" si="20"/>
        <v>Marija – Tišljar</v>
      </c>
      <c r="N446" s="127"/>
      <c r="O446" s="128"/>
      <c r="P446" s="129"/>
    </row>
    <row r="447" spans="2:16" x14ac:dyDescent="0.25">
      <c r="B447" s="127">
        <v>1155</v>
      </c>
      <c r="C447" s="128" t="s">
        <v>47</v>
      </c>
      <c r="D447" s="128" t="s">
        <v>46</v>
      </c>
      <c r="E447" s="128" t="s">
        <v>48</v>
      </c>
      <c r="F447" s="129" t="s">
        <v>41</v>
      </c>
      <c r="H447" s="54" t="str">
        <f t="shared" si="18"/>
        <v>Mirko – Tišljar – OK Orion – M16</v>
      </c>
      <c r="J447" s="54" t="str">
        <f t="shared" si="19"/>
        <v>Mirko – Tišljar – OK Orion</v>
      </c>
      <c r="L447" s="54" t="str">
        <f t="shared" si="20"/>
        <v>Mirko – Tišljar</v>
      </c>
      <c r="N447" s="127"/>
      <c r="O447" s="128"/>
      <c r="P447" s="129"/>
    </row>
    <row r="448" spans="2:16" x14ac:dyDescent="0.25">
      <c r="B448" s="127">
        <v>1838</v>
      </c>
      <c r="C448" s="128" t="s">
        <v>192</v>
      </c>
      <c r="D448" s="128" t="s">
        <v>647</v>
      </c>
      <c r="E448" s="128" t="s">
        <v>121</v>
      </c>
      <c r="F448" s="129"/>
      <c r="H448" s="54" t="str">
        <f t="shared" si="18"/>
        <v>Ana – Grbac – OK Ris</v>
      </c>
      <c r="J448" s="54" t="str">
        <f t="shared" si="19"/>
        <v>Ana – Grbac – OK Ris</v>
      </c>
      <c r="L448" s="54" t="str">
        <f t="shared" si="20"/>
        <v>Ana – Grbac</v>
      </c>
      <c r="N448" s="127"/>
      <c r="O448" s="128"/>
      <c r="P448" s="129"/>
    </row>
    <row r="449" spans="2:16" x14ac:dyDescent="0.25">
      <c r="B449" s="127">
        <v>1827</v>
      </c>
      <c r="C449" s="128" t="s">
        <v>131</v>
      </c>
      <c r="D449" s="128" t="s">
        <v>647</v>
      </c>
      <c r="E449" s="128" t="s">
        <v>121</v>
      </c>
      <c r="F449" s="129"/>
      <c r="H449" s="54" t="str">
        <f t="shared" si="18"/>
        <v>Goran – Grbac – OK Ris</v>
      </c>
      <c r="J449" s="54" t="str">
        <f t="shared" si="19"/>
        <v>Goran – Grbac – OK Ris</v>
      </c>
      <c r="L449" s="54" t="str">
        <f t="shared" si="20"/>
        <v>Goran – Grbac</v>
      </c>
      <c r="N449" s="127"/>
      <c r="O449" s="128"/>
      <c r="P449" s="129"/>
    </row>
    <row r="450" spans="2:16" x14ac:dyDescent="0.25">
      <c r="B450" s="127">
        <v>1830</v>
      </c>
      <c r="C450" s="128" t="s">
        <v>648</v>
      </c>
      <c r="D450" s="128" t="s">
        <v>446</v>
      </c>
      <c r="E450" s="128" t="s">
        <v>121</v>
      </c>
      <c r="F450" s="129"/>
      <c r="H450" s="54" t="str">
        <f t="shared" si="18"/>
        <v>Toni – Nikola – OK Ris</v>
      </c>
      <c r="J450" s="54" t="str">
        <f t="shared" si="19"/>
        <v>Toni – Nikola – OK Ris</v>
      </c>
      <c r="L450" s="54" t="str">
        <f t="shared" si="20"/>
        <v>Toni – Nikola</v>
      </c>
      <c r="N450" s="127"/>
      <c r="O450" s="128"/>
      <c r="P450" s="129"/>
    </row>
    <row r="451" spans="2:16" x14ac:dyDescent="0.25">
      <c r="B451" s="127">
        <v>1835</v>
      </c>
      <c r="C451" s="128" t="s">
        <v>120</v>
      </c>
      <c r="D451" s="128" t="s">
        <v>119</v>
      </c>
      <c r="E451" s="128" t="s">
        <v>121</v>
      </c>
      <c r="F451" s="129"/>
      <c r="H451" s="54" t="str">
        <f t="shared" si="18"/>
        <v>Tihomir – Salopek – OK Ris</v>
      </c>
      <c r="J451" s="54" t="str">
        <f t="shared" si="19"/>
        <v>Tihomir – Salopek – OK Ris</v>
      </c>
      <c r="L451" s="54" t="str">
        <f t="shared" si="20"/>
        <v>Tihomir – Salopek</v>
      </c>
      <c r="N451" s="127"/>
      <c r="O451" s="128"/>
      <c r="P451" s="129"/>
    </row>
    <row r="452" spans="2:16" x14ac:dyDescent="0.25">
      <c r="B452" s="127">
        <v>1832</v>
      </c>
      <c r="C452" s="128" t="s">
        <v>649</v>
      </c>
      <c r="D452" s="128" t="s">
        <v>119</v>
      </c>
      <c r="E452" s="128" t="s">
        <v>121</v>
      </c>
      <c r="F452" s="129"/>
      <c r="H452" s="54" t="str">
        <f t="shared" si="18"/>
        <v>Tihon – Salopek – OK Ris</v>
      </c>
      <c r="J452" s="54" t="str">
        <f t="shared" si="19"/>
        <v>Tihon – Salopek – OK Ris</v>
      </c>
      <c r="L452" s="54" t="str">
        <f t="shared" si="20"/>
        <v>Tihon – Salopek</v>
      </c>
      <c r="N452" s="127"/>
      <c r="O452" s="128"/>
      <c r="P452" s="129"/>
    </row>
    <row r="453" spans="2:16" x14ac:dyDescent="0.25">
      <c r="B453" s="127">
        <v>1833</v>
      </c>
      <c r="C453" s="128" t="s">
        <v>607</v>
      </c>
      <c r="D453" s="128" t="s">
        <v>650</v>
      </c>
      <c r="E453" s="128" t="s">
        <v>121</v>
      </c>
      <c r="F453" s="129"/>
      <c r="H453" s="54" t="str">
        <f t="shared" si="18"/>
        <v>Andrej – Šubat – OK Ris</v>
      </c>
      <c r="J453" s="54" t="str">
        <f t="shared" si="19"/>
        <v>Andrej – Šubat – OK Ris</v>
      </c>
      <c r="L453" s="54" t="str">
        <f t="shared" si="20"/>
        <v>Andrej – Šubat</v>
      </c>
      <c r="N453" s="127"/>
      <c r="O453" s="128"/>
      <c r="P453" s="129"/>
    </row>
    <row r="454" spans="2:16" x14ac:dyDescent="0.25">
      <c r="B454" s="127">
        <v>1831</v>
      </c>
      <c r="C454" s="128" t="s">
        <v>651</v>
      </c>
      <c r="D454" s="128" t="s">
        <v>652</v>
      </c>
      <c r="E454" s="128" t="s">
        <v>121</v>
      </c>
      <c r="F454" s="129"/>
      <c r="H454" s="54" t="str">
        <f t="shared" si="18"/>
        <v>Patricija – Urbanc – OK Ris</v>
      </c>
      <c r="J454" s="54" t="str">
        <f t="shared" si="19"/>
        <v>Patricija – Urbanc – OK Ris</v>
      </c>
      <c r="L454" s="54" t="str">
        <f t="shared" si="20"/>
        <v>Patricija – Urbanc</v>
      </c>
      <c r="N454" s="127"/>
      <c r="O454" s="128"/>
      <c r="P454" s="129"/>
    </row>
    <row r="455" spans="2:16" x14ac:dyDescent="0.25">
      <c r="B455" s="127">
        <v>1634</v>
      </c>
      <c r="C455" s="128" t="s">
        <v>192</v>
      </c>
      <c r="D455" s="128" t="s">
        <v>653</v>
      </c>
      <c r="E455" s="128" t="s">
        <v>654</v>
      </c>
      <c r="F455" s="129" t="s">
        <v>228</v>
      </c>
      <c r="H455" s="54" t="str">
        <f t="shared" si="18"/>
        <v>Ana – Balaban – OK Sova – Ž20</v>
      </c>
      <c r="J455" s="54" t="str">
        <f t="shared" si="19"/>
        <v>Ana – Balaban – OK Sova</v>
      </c>
      <c r="L455" s="54" t="str">
        <f t="shared" si="20"/>
        <v>Ana – Balaban</v>
      </c>
      <c r="N455" s="127"/>
      <c r="O455" s="128"/>
      <c r="P455" s="129"/>
    </row>
    <row r="456" spans="2:16" x14ac:dyDescent="0.25">
      <c r="B456" s="127">
        <v>1632</v>
      </c>
      <c r="C456" s="128" t="s">
        <v>233</v>
      </c>
      <c r="D456" s="128" t="s">
        <v>653</v>
      </c>
      <c r="E456" s="128" t="s">
        <v>654</v>
      </c>
      <c r="F456" s="129" t="s">
        <v>219</v>
      </c>
      <c r="H456" s="54" t="str">
        <f t="shared" si="18"/>
        <v>Iva – Balaban – OK Sova – Ž16</v>
      </c>
      <c r="J456" s="54" t="str">
        <f t="shared" si="19"/>
        <v>Iva – Balaban – OK Sova</v>
      </c>
      <c r="L456" s="54" t="str">
        <f t="shared" si="20"/>
        <v>Iva – Balaban</v>
      </c>
      <c r="N456" s="127"/>
      <c r="O456" s="128"/>
      <c r="P456" s="129"/>
    </row>
    <row r="457" spans="2:16" x14ac:dyDescent="0.25">
      <c r="B457" s="127">
        <v>1731</v>
      </c>
      <c r="C457" s="128" t="s">
        <v>655</v>
      </c>
      <c r="D457" s="128" t="s">
        <v>656</v>
      </c>
      <c r="E457" s="128" t="s">
        <v>654</v>
      </c>
      <c r="F457" s="129"/>
      <c r="H457" s="54" t="str">
        <f t="shared" si="18"/>
        <v>Silvija – Balent – OK Sova</v>
      </c>
      <c r="J457" s="54" t="str">
        <f t="shared" si="19"/>
        <v>Silvija – Balent – OK Sova</v>
      </c>
      <c r="L457" s="54" t="str">
        <f t="shared" si="20"/>
        <v>Silvija – Balent</v>
      </c>
      <c r="N457" s="127"/>
      <c r="O457" s="128"/>
      <c r="P457" s="129"/>
    </row>
    <row r="458" spans="2:16" x14ac:dyDescent="0.25">
      <c r="B458" s="127">
        <v>1743</v>
      </c>
      <c r="C458" s="128" t="s">
        <v>233</v>
      </c>
      <c r="D458" s="128" t="s">
        <v>657</v>
      </c>
      <c r="E458" s="128" t="s">
        <v>654</v>
      </c>
      <c r="F458" s="129"/>
      <c r="H458" s="54" t="str">
        <f t="shared" si="18"/>
        <v>Iva – Baržić – OK Sova</v>
      </c>
      <c r="J458" s="54" t="str">
        <f t="shared" si="19"/>
        <v>Iva – Baržić – OK Sova</v>
      </c>
      <c r="L458" s="54" t="str">
        <f t="shared" si="20"/>
        <v>Iva – Baržić</v>
      </c>
      <c r="N458" s="127"/>
      <c r="O458" s="128"/>
      <c r="P458" s="129"/>
    </row>
    <row r="459" spans="2:16" x14ac:dyDescent="0.25">
      <c r="B459" s="127">
        <v>1738</v>
      </c>
      <c r="C459" s="128" t="s">
        <v>446</v>
      </c>
      <c r="D459" s="128" t="s">
        <v>658</v>
      </c>
      <c r="E459" s="128" t="s">
        <v>654</v>
      </c>
      <c r="F459" s="129"/>
      <c r="H459" s="54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54" t="str">
        <f t="shared" ref="J459:J522" si="22">IF(C459="","",C459) &amp; IF(D459="",""," – " &amp; D459) &amp; IF(E459="",""," – " &amp; E459)</f>
        <v>Nikola – Bićanić – OK Sova</v>
      </c>
      <c r="L459" s="54" t="str">
        <f t="shared" ref="L459:L522" si="23">IF(C459="","",C459) &amp; IF(D459="",""," – " &amp; D459)</f>
        <v>Nikola – Bićanić</v>
      </c>
      <c r="N459" s="127"/>
      <c r="O459" s="128"/>
      <c r="P459" s="129"/>
    </row>
    <row r="460" spans="2:16" x14ac:dyDescent="0.25">
      <c r="B460" s="127">
        <v>1839</v>
      </c>
      <c r="C460" s="128" t="s">
        <v>147</v>
      </c>
      <c r="D460" s="128" t="s">
        <v>659</v>
      </c>
      <c r="E460" s="128" t="s">
        <v>654</v>
      </c>
      <c r="F460" s="129" t="s">
        <v>91</v>
      </c>
      <c r="H460" s="54" t="str">
        <f t="shared" si="21"/>
        <v>Mario – Bilandžija – OK Sova – M21B</v>
      </c>
      <c r="J460" s="54" t="str">
        <f t="shared" si="22"/>
        <v>Mario – Bilandžija – OK Sova</v>
      </c>
      <c r="L460" s="54" t="str">
        <f t="shared" si="23"/>
        <v>Mario – Bilandžija</v>
      </c>
      <c r="N460" s="127"/>
      <c r="O460" s="128"/>
      <c r="P460" s="129"/>
    </row>
    <row r="461" spans="2:16" x14ac:dyDescent="0.25">
      <c r="B461" s="127">
        <v>1594</v>
      </c>
      <c r="C461" s="128" t="s">
        <v>607</v>
      </c>
      <c r="D461" s="128" t="s">
        <v>660</v>
      </c>
      <c r="E461" s="128" t="s">
        <v>654</v>
      </c>
      <c r="F461" s="129" t="s">
        <v>91</v>
      </c>
      <c r="H461" s="54" t="str">
        <f t="shared" si="21"/>
        <v>Andrej – Biro – OK Sova – M21B</v>
      </c>
      <c r="J461" s="54" t="str">
        <f t="shared" si="22"/>
        <v>Andrej – Biro – OK Sova</v>
      </c>
      <c r="L461" s="54" t="str">
        <f t="shared" si="23"/>
        <v>Andrej – Biro</v>
      </c>
      <c r="N461" s="127"/>
      <c r="O461" s="128"/>
      <c r="P461" s="129"/>
    </row>
    <row r="462" spans="2:16" x14ac:dyDescent="0.25">
      <c r="B462" s="127">
        <v>1636</v>
      </c>
      <c r="C462" s="128" t="s">
        <v>661</v>
      </c>
      <c r="D462" s="128" t="s">
        <v>662</v>
      </c>
      <c r="E462" s="128" t="s">
        <v>654</v>
      </c>
      <c r="F462" s="129" t="s">
        <v>91</v>
      </c>
      <c r="H462" s="54" t="str">
        <f t="shared" si="21"/>
        <v>Mateo – Bojo – OK Sova – M21B</v>
      </c>
      <c r="J462" s="54" t="str">
        <f t="shared" si="22"/>
        <v>Mateo – Bojo – OK Sova</v>
      </c>
      <c r="L462" s="54" t="str">
        <f t="shared" si="23"/>
        <v>Mateo – Bojo</v>
      </c>
      <c r="N462" s="127"/>
      <c r="O462" s="128"/>
      <c r="P462" s="129"/>
    </row>
    <row r="463" spans="2:16" x14ac:dyDescent="0.25">
      <c r="B463" s="127">
        <v>1736</v>
      </c>
      <c r="C463" s="128" t="s">
        <v>663</v>
      </c>
      <c r="D463" s="128" t="s">
        <v>664</v>
      </c>
      <c r="E463" s="128" t="s">
        <v>654</v>
      </c>
      <c r="F463" s="129"/>
      <c r="H463" s="54" t="str">
        <f t="shared" si="21"/>
        <v>Sven – Brkanić – OK Sova</v>
      </c>
      <c r="J463" s="54" t="str">
        <f t="shared" si="22"/>
        <v>Sven – Brkanić – OK Sova</v>
      </c>
      <c r="L463" s="54" t="str">
        <f t="shared" si="23"/>
        <v>Sven – Brkanić</v>
      </c>
      <c r="N463" s="127"/>
      <c r="O463" s="128"/>
      <c r="P463" s="129"/>
    </row>
    <row r="464" spans="2:16" x14ac:dyDescent="0.25">
      <c r="B464" s="127">
        <v>1651</v>
      </c>
      <c r="C464" s="128" t="s">
        <v>665</v>
      </c>
      <c r="D464" s="128" t="s">
        <v>666</v>
      </c>
      <c r="E464" s="128" t="s">
        <v>654</v>
      </c>
      <c r="F464" s="129" t="s">
        <v>247</v>
      </c>
      <c r="H464" s="54" t="str">
        <f t="shared" si="21"/>
        <v>Diana – Buzov – OK Sova – Ž21B</v>
      </c>
      <c r="J464" s="54" t="str">
        <f t="shared" si="22"/>
        <v>Diana – Buzov – OK Sova</v>
      </c>
      <c r="L464" s="54" t="str">
        <f t="shared" si="23"/>
        <v>Diana – Buzov</v>
      </c>
      <c r="N464" s="127"/>
      <c r="O464" s="128"/>
      <c r="P464" s="129"/>
    </row>
    <row r="465" spans="2:16" x14ac:dyDescent="0.25">
      <c r="B465" s="127">
        <v>1648</v>
      </c>
      <c r="C465" s="128" t="s">
        <v>300</v>
      </c>
      <c r="D465" s="128" t="s">
        <v>667</v>
      </c>
      <c r="E465" s="128" t="s">
        <v>654</v>
      </c>
      <c r="F465" s="129" t="s">
        <v>231</v>
      </c>
      <c r="H465" s="54" t="str">
        <f t="shared" si="21"/>
        <v>Marijana – Čerkezović – OK Sova – Ž21A</v>
      </c>
      <c r="J465" s="54" t="str">
        <f t="shared" si="22"/>
        <v>Marijana – Čerkezović – OK Sova</v>
      </c>
      <c r="L465" s="54" t="str">
        <f t="shared" si="23"/>
        <v>Marijana – Čerkezović</v>
      </c>
      <c r="N465" s="127"/>
      <c r="O465" s="128"/>
      <c r="P465" s="129"/>
    </row>
    <row r="466" spans="2:16" x14ac:dyDescent="0.25">
      <c r="B466" s="127">
        <v>1740</v>
      </c>
      <c r="C466" s="128" t="s">
        <v>668</v>
      </c>
      <c r="D466" s="128" t="s">
        <v>669</v>
      </c>
      <c r="E466" s="128" t="s">
        <v>654</v>
      </c>
      <c r="F466" s="129"/>
      <c r="H466" s="54" t="str">
        <f t="shared" si="21"/>
        <v>Manuela – Crnković – OK Sova</v>
      </c>
      <c r="J466" s="54" t="str">
        <f t="shared" si="22"/>
        <v>Manuela – Crnković – OK Sova</v>
      </c>
      <c r="L466" s="54" t="str">
        <f t="shared" si="23"/>
        <v>Manuela – Crnković</v>
      </c>
      <c r="N466" s="127"/>
      <c r="O466" s="128"/>
      <c r="P466" s="129"/>
    </row>
    <row r="467" spans="2:16" x14ac:dyDescent="0.25">
      <c r="B467" s="127">
        <v>1570</v>
      </c>
      <c r="C467" s="128" t="s">
        <v>670</v>
      </c>
      <c r="D467" s="128" t="s">
        <v>671</v>
      </c>
      <c r="E467" s="128" t="s">
        <v>654</v>
      </c>
      <c r="F467" s="129" t="s">
        <v>91</v>
      </c>
      <c r="H467" s="54" t="str">
        <f t="shared" si="21"/>
        <v>Nebojša – Čubra – OK Sova – M21B</v>
      </c>
      <c r="J467" s="54" t="str">
        <f t="shared" si="22"/>
        <v>Nebojša – Čubra – OK Sova</v>
      </c>
      <c r="L467" s="54" t="str">
        <f t="shared" si="23"/>
        <v>Nebojša – Čubra</v>
      </c>
      <c r="N467" s="127"/>
      <c r="O467" s="128"/>
      <c r="P467" s="129"/>
    </row>
    <row r="468" spans="2:16" x14ac:dyDescent="0.25">
      <c r="B468" s="127">
        <v>1735</v>
      </c>
      <c r="C468" s="128" t="s">
        <v>76</v>
      </c>
      <c r="D468" s="128" t="s">
        <v>672</v>
      </c>
      <c r="E468" s="128" t="s">
        <v>654</v>
      </c>
      <c r="F468" s="129"/>
      <c r="H468" s="54" t="str">
        <f t="shared" si="21"/>
        <v>Tomislav – Čulina – OK Sova</v>
      </c>
      <c r="J468" s="54" t="str">
        <f t="shared" si="22"/>
        <v>Tomislav – Čulina – OK Sova</v>
      </c>
      <c r="L468" s="54" t="str">
        <f t="shared" si="23"/>
        <v>Tomislav – Čulina</v>
      </c>
      <c r="N468" s="127"/>
      <c r="O468" s="128"/>
      <c r="P468" s="129"/>
    </row>
    <row r="469" spans="2:16" x14ac:dyDescent="0.25">
      <c r="B469" s="127">
        <v>1588</v>
      </c>
      <c r="C469" s="128" t="s">
        <v>57</v>
      </c>
      <c r="D469" s="128" t="s">
        <v>673</v>
      </c>
      <c r="E469" s="128" t="s">
        <v>654</v>
      </c>
      <c r="F469" s="129" t="s">
        <v>91</v>
      </c>
      <c r="H469" s="54" t="str">
        <f t="shared" si="21"/>
        <v>Ivan – Čurić – OK Sova – M21B</v>
      </c>
      <c r="J469" s="54" t="str">
        <f t="shared" si="22"/>
        <v>Ivan – Čurić – OK Sova</v>
      </c>
      <c r="L469" s="54" t="str">
        <f t="shared" si="23"/>
        <v>Ivan – Čurić</v>
      </c>
      <c r="N469" s="127"/>
      <c r="O469" s="128"/>
      <c r="P469" s="129"/>
    </row>
    <row r="470" spans="2:16" x14ac:dyDescent="0.25">
      <c r="B470" s="127">
        <v>1732</v>
      </c>
      <c r="C470" s="128" t="s">
        <v>354</v>
      </c>
      <c r="D470" s="128" t="s">
        <v>674</v>
      </c>
      <c r="E470" s="128" t="s">
        <v>654</v>
      </c>
      <c r="F470" s="129"/>
      <c r="H470" s="54" t="str">
        <f t="shared" si="21"/>
        <v>Antonija – Damjanović – OK Sova</v>
      </c>
      <c r="J470" s="54" t="str">
        <f t="shared" si="22"/>
        <v>Antonija – Damjanović – OK Sova</v>
      </c>
      <c r="L470" s="54" t="str">
        <f t="shared" si="23"/>
        <v>Antonija – Damjanović</v>
      </c>
      <c r="N470" s="127"/>
      <c r="O470" s="128"/>
      <c r="P470" s="129"/>
    </row>
    <row r="471" spans="2:16" x14ac:dyDescent="0.25">
      <c r="B471" s="127">
        <v>1640</v>
      </c>
      <c r="C471" s="128" t="s">
        <v>535</v>
      </c>
      <c r="D471" s="128" t="s">
        <v>675</v>
      </c>
      <c r="E471" s="128" t="s">
        <v>654</v>
      </c>
      <c r="F471" s="129"/>
      <c r="H471" s="54" t="str">
        <f t="shared" si="21"/>
        <v>Tamara – Filipović – OK Sova</v>
      </c>
      <c r="J471" s="54" t="str">
        <f t="shared" si="22"/>
        <v>Tamara – Filipović – OK Sova</v>
      </c>
      <c r="L471" s="54" t="str">
        <f t="shared" si="23"/>
        <v>Tamara – Filipović</v>
      </c>
      <c r="N471" s="127"/>
      <c r="O471" s="128"/>
      <c r="P471" s="129"/>
    </row>
    <row r="472" spans="2:16" x14ac:dyDescent="0.25">
      <c r="B472" s="127">
        <v>1604</v>
      </c>
      <c r="C472" s="128" t="s">
        <v>147</v>
      </c>
      <c r="D472" s="128" t="s">
        <v>676</v>
      </c>
      <c r="E472" s="128" t="s">
        <v>654</v>
      </c>
      <c r="F472" s="129" t="s">
        <v>91</v>
      </c>
      <c r="H472" s="54" t="str">
        <f t="shared" si="21"/>
        <v>Mario – Gabrić – OK Sova – M21B</v>
      </c>
      <c r="J472" s="54" t="str">
        <f t="shared" si="22"/>
        <v>Mario – Gabrić – OK Sova</v>
      </c>
      <c r="L472" s="54" t="str">
        <f t="shared" si="23"/>
        <v>Mario – Gabrić</v>
      </c>
      <c r="N472" s="127"/>
      <c r="O472" s="128"/>
      <c r="P472" s="129"/>
    </row>
    <row r="473" spans="2:16" x14ac:dyDescent="0.25">
      <c r="B473" s="127">
        <v>1603</v>
      </c>
      <c r="C473" s="128" t="s">
        <v>147</v>
      </c>
      <c r="D473" s="128" t="s">
        <v>677</v>
      </c>
      <c r="E473" s="128" t="s">
        <v>654</v>
      </c>
      <c r="F473" s="129" t="s">
        <v>115</v>
      </c>
      <c r="H473" s="54" t="str">
        <f t="shared" si="21"/>
        <v>Mario – Gotal – OK Sova – M35</v>
      </c>
      <c r="J473" s="54" t="str">
        <f t="shared" si="22"/>
        <v>Mario – Gotal – OK Sova</v>
      </c>
      <c r="L473" s="54" t="str">
        <f t="shared" si="23"/>
        <v>Mario – Gotal</v>
      </c>
      <c r="N473" s="127"/>
      <c r="O473" s="128"/>
      <c r="P473" s="129"/>
    </row>
    <row r="474" spans="2:16" x14ac:dyDescent="0.25">
      <c r="B474" s="127">
        <v>1639</v>
      </c>
      <c r="C474" s="128" t="s">
        <v>160</v>
      </c>
      <c r="D474" s="128" t="s">
        <v>678</v>
      </c>
      <c r="E474" s="128" t="s">
        <v>654</v>
      </c>
      <c r="F474" s="129" t="s">
        <v>91</v>
      </c>
      <c r="H474" s="54" t="str">
        <f t="shared" si="21"/>
        <v>Hrvoje – Grginov – OK Sova – M21B</v>
      </c>
      <c r="J474" s="54" t="str">
        <f t="shared" si="22"/>
        <v>Hrvoje – Grginov – OK Sova</v>
      </c>
      <c r="L474" s="54" t="str">
        <f t="shared" si="23"/>
        <v>Hrvoje – Grginov</v>
      </c>
      <c r="N474" s="127"/>
      <c r="O474" s="128"/>
      <c r="P474" s="129"/>
    </row>
    <row r="475" spans="2:16" x14ac:dyDescent="0.25">
      <c r="B475" s="127">
        <v>1635</v>
      </c>
      <c r="C475" s="128" t="s">
        <v>23</v>
      </c>
      <c r="D475" s="128" t="s">
        <v>679</v>
      </c>
      <c r="E475" s="128" t="s">
        <v>654</v>
      </c>
      <c r="F475" s="129" t="s">
        <v>91</v>
      </c>
      <c r="H475" s="54" t="str">
        <f t="shared" si="21"/>
        <v>Luka – Ivković – OK Sova – M21B</v>
      </c>
      <c r="J475" s="54" t="str">
        <f t="shared" si="22"/>
        <v>Luka – Ivković – OK Sova</v>
      </c>
      <c r="L475" s="54" t="str">
        <f t="shared" si="23"/>
        <v>Luka – Ivković</v>
      </c>
      <c r="N475" s="127"/>
      <c r="O475" s="128"/>
      <c r="P475" s="129"/>
    </row>
    <row r="476" spans="2:16" x14ac:dyDescent="0.25">
      <c r="B476" s="127">
        <v>1631</v>
      </c>
      <c r="C476" s="128" t="s">
        <v>199</v>
      </c>
      <c r="D476" s="128" t="s">
        <v>679</v>
      </c>
      <c r="E476" s="128" t="s">
        <v>654</v>
      </c>
      <c r="F476" s="129" t="s">
        <v>231</v>
      </c>
      <c r="H476" s="54" t="str">
        <f t="shared" si="21"/>
        <v>Sara – Ivković – OK Sova – Ž21A</v>
      </c>
      <c r="J476" s="54" t="str">
        <f t="shared" si="22"/>
        <v>Sara – Ivković – OK Sova</v>
      </c>
      <c r="L476" s="54" t="str">
        <f t="shared" si="23"/>
        <v>Sara – Ivković</v>
      </c>
      <c r="N476" s="127"/>
      <c r="O476" s="128"/>
      <c r="P476" s="129"/>
    </row>
    <row r="477" spans="2:16" x14ac:dyDescent="0.25">
      <c r="B477" s="127">
        <v>1616</v>
      </c>
      <c r="C477" s="128" t="s">
        <v>57</v>
      </c>
      <c r="D477" s="128" t="s">
        <v>680</v>
      </c>
      <c r="E477" s="128" t="s">
        <v>654</v>
      </c>
      <c r="F477" s="129" t="s">
        <v>91</v>
      </c>
      <c r="H477" s="54" t="str">
        <f t="shared" si="21"/>
        <v>Ivan – Jukić – OK Sova – M21B</v>
      </c>
      <c r="J477" s="54" t="str">
        <f t="shared" si="22"/>
        <v>Ivan – Jukić – OK Sova</v>
      </c>
      <c r="L477" s="54" t="str">
        <f t="shared" si="23"/>
        <v>Ivan – Jukić</v>
      </c>
      <c r="N477" s="127"/>
      <c r="O477" s="128"/>
      <c r="P477" s="129"/>
    </row>
    <row r="478" spans="2:16" x14ac:dyDescent="0.25">
      <c r="B478" s="127">
        <v>1620</v>
      </c>
      <c r="C478" s="128" t="s">
        <v>40</v>
      </c>
      <c r="D478" s="128" t="s">
        <v>681</v>
      </c>
      <c r="E478" s="128" t="s">
        <v>654</v>
      </c>
      <c r="F478" s="129" t="s">
        <v>91</v>
      </c>
      <c r="H478" s="54" t="str">
        <f t="shared" si="21"/>
        <v>Jakov – Kamenicki – OK Sova – M21B</v>
      </c>
      <c r="J478" s="54" t="str">
        <f t="shared" si="22"/>
        <v>Jakov – Kamenicki – OK Sova</v>
      </c>
      <c r="L478" s="54" t="str">
        <f t="shared" si="23"/>
        <v>Jakov – Kamenicki</v>
      </c>
      <c r="N478" s="127"/>
      <c r="O478" s="128"/>
      <c r="P478" s="129"/>
    </row>
    <row r="479" spans="2:16" x14ac:dyDescent="0.25">
      <c r="B479" s="127">
        <v>1729</v>
      </c>
      <c r="C479" s="128" t="s">
        <v>97</v>
      </c>
      <c r="D479" s="128" t="s">
        <v>682</v>
      </c>
      <c r="E479" s="128" t="s">
        <v>654</v>
      </c>
      <c r="F479" s="129"/>
      <c r="H479" s="54" t="str">
        <f t="shared" si="21"/>
        <v>Branimir – Kelava – OK Sova</v>
      </c>
      <c r="J479" s="54" t="str">
        <f t="shared" si="22"/>
        <v>Branimir – Kelava – OK Sova</v>
      </c>
      <c r="L479" s="54" t="str">
        <f t="shared" si="23"/>
        <v>Branimir – Kelava</v>
      </c>
      <c r="N479" s="127"/>
      <c r="O479" s="128"/>
      <c r="P479" s="129"/>
    </row>
    <row r="480" spans="2:16" x14ac:dyDescent="0.25">
      <c r="B480" s="127">
        <v>1602</v>
      </c>
      <c r="C480" s="128" t="s">
        <v>21</v>
      </c>
      <c r="D480" s="128" t="s">
        <v>683</v>
      </c>
      <c r="E480" s="128" t="s">
        <v>654</v>
      </c>
      <c r="F480" s="129" t="s">
        <v>41</v>
      </c>
      <c r="H480" s="54" t="str">
        <f t="shared" si="21"/>
        <v>Karlo – Kobijak – OK Sova – M16</v>
      </c>
      <c r="J480" s="54" t="str">
        <f t="shared" si="22"/>
        <v>Karlo – Kobijak – OK Sova</v>
      </c>
      <c r="L480" s="54" t="str">
        <f t="shared" si="23"/>
        <v>Karlo – Kobijak</v>
      </c>
      <c r="N480" s="127"/>
      <c r="O480" s="128"/>
      <c r="P480" s="129"/>
    </row>
    <row r="481" spans="2:16" x14ac:dyDescent="0.25">
      <c r="B481" s="127">
        <v>1647</v>
      </c>
      <c r="C481" s="128" t="s">
        <v>71</v>
      </c>
      <c r="D481" s="128" t="s">
        <v>684</v>
      </c>
      <c r="E481" s="128" t="s">
        <v>654</v>
      </c>
      <c r="F481" s="129" t="s">
        <v>91</v>
      </c>
      <c r="H481" s="54" t="str">
        <f t="shared" si="21"/>
        <v>Krunoslav – Kokoš – OK Sova – M21B</v>
      </c>
      <c r="J481" s="54" t="str">
        <f t="shared" si="22"/>
        <v>Krunoslav – Kokoš – OK Sova</v>
      </c>
      <c r="L481" s="54" t="str">
        <f t="shared" si="23"/>
        <v>Krunoslav – Kokoš</v>
      </c>
      <c r="N481" s="127"/>
      <c r="O481" s="128"/>
      <c r="P481" s="129"/>
    </row>
    <row r="482" spans="2:16" x14ac:dyDescent="0.25">
      <c r="B482" s="127">
        <v>1574</v>
      </c>
      <c r="C482" s="128" t="s">
        <v>102</v>
      </c>
      <c r="D482" s="128" t="s">
        <v>685</v>
      </c>
      <c r="E482" s="128" t="s">
        <v>654</v>
      </c>
      <c r="F482" s="129" t="s">
        <v>91</v>
      </c>
      <c r="H482" s="54" t="str">
        <f t="shared" si="21"/>
        <v>Dario – Kostrić – OK Sova – M21B</v>
      </c>
      <c r="J482" s="54" t="str">
        <f t="shared" si="22"/>
        <v>Dario – Kostrić – OK Sova</v>
      </c>
      <c r="L482" s="54" t="str">
        <f t="shared" si="23"/>
        <v>Dario – Kostrić</v>
      </c>
      <c r="N482" s="127"/>
      <c r="O482" s="128"/>
      <c r="P482" s="129"/>
    </row>
    <row r="483" spans="2:16" x14ac:dyDescent="0.25">
      <c r="B483" s="127">
        <v>1613</v>
      </c>
      <c r="C483" s="128" t="s">
        <v>192</v>
      </c>
      <c r="D483" s="128" t="s">
        <v>540</v>
      </c>
      <c r="E483" s="128" t="s">
        <v>654</v>
      </c>
      <c r="F483" s="129" t="s">
        <v>231</v>
      </c>
      <c r="H483" s="54" t="str">
        <f t="shared" si="21"/>
        <v>Ana – Kovačević – OK Sova – Ž21A</v>
      </c>
      <c r="J483" s="54" t="str">
        <f t="shared" si="22"/>
        <v>Ana – Kovačević – OK Sova</v>
      </c>
      <c r="L483" s="54" t="str">
        <f t="shared" si="23"/>
        <v>Ana – Kovačević</v>
      </c>
      <c r="N483" s="127"/>
      <c r="O483" s="128"/>
      <c r="P483" s="129"/>
    </row>
    <row r="484" spans="2:16" x14ac:dyDescent="0.25">
      <c r="B484" s="127">
        <v>1742</v>
      </c>
      <c r="C484" s="128" t="s">
        <v>133</v>
      </c>
      <c r="D484" s="128" t="s">
        <v>686</v>
      </c>
      <c r="E484" s="128" t="s">
        <v>654</v>
      </c>
      <c r="F484" s="129"/>
      <c r="H484" s="54" t="str">
        <f t="shared" si="21"/>
        <v>Marko – Luketić – OK Sova</v>
      </c>
      <c r="J484" s="54" t="str">
        <f t="shared" si="22"/>
        <v>Marko – Luketić – OK Sova</v>
      </c>
      <c r="L484" s="54" t="str">
        <f t="shared" si="23"/>
        <v>Marko – Luketić</v>
      </c>
      <c r="N484" s="127"/>
      <c r="O484" s="128"/>
      <c r="P484" s="129"/>
    </row>
    <row r="485" spans="2:16" x14ac:dyDescent="0.25">
      <c r="B485" s="127">
        <v>1592</v>
      </c>
      <c r="C485" s="128" t="s">
        <v>126</v>
      </c>
      <c r="D485" s="128" t="s">
        <v>687</v>
      </c>
      <c r="E485" s="128" t="s">
        <v>654</v>
      </c>
      <c r="F485" s="129" t="s">
        <v>167</v>
      </c>
      <c r="H485" s="54" t="str">
        <f t="shared" si="21"/>
        <v>Franjo – Magušić – OK Sova – M55</v>
      </c>
      <c r="J485" s="54" t="str">
        <f t="shared" si="22"/>
        <v>Franjo – Magušić – OK Sova</v>
      </c>
      <c r="L485" s="54" t="str">
        <f t="shared" si="23"/>
        <v>Franjo – Magušić</v>
      </c>
      <c r="N485" s="127"/>
      <c r="O485" s="128"/>
      <c r="P485" s="129"/>
    </row>
    <row r="486" spans="2:16" x14ac:dyDescent="0.25">
      <c r="B486" s="127">
        <v>1741</v>
      </c>
      <c r="C486" s="128" t="s">
        <v>688</v>
      </c>
      <c r="D486" s="128" t="s">
        <v>689</v>
      </c>
      <c r="E486" s="128" t="s">
        <v>654</v>
      </c>
      <c r="F486" s="129"/>
      <c r="H486" s="54" t="str">
        <f t="shared" si="21"/>
        <v>Stipan – Marinčić – OK Sova</v>
      </c>
      <c r="J486" s="54" t="str">
        <f t="shared" si="22"/>
        <v>Stipan – Marinčić – OK Sova</v>
      </c>
      <c r="L486" s="54" t="str">
        <f t="shared" si="23"/>
        <v>Stipan – Marinčić</v>
      </c>
      <c r="N486" s="127"/>
      <c r="O486" s="128"/>
      <c r="P486" s="129"/>
    </row>
    <row r="487" spans="2:16" x14ac:dyDescent="0.25">
      <c r="B487" s="127">
        <v>1585</v>
      </c>
      <c r="C487" s="128" t="s">
        <v>57</v>
      </c>
      <c r="D487" s="128" t="s">
        <v>690</v>
      </c>
      <c r="E487" s="128" t="s">
        <v>654</v>
      </c>
      <c r="F487" s="129" t="s">
        <v>91</v>
      </c>
      <c r="H487" s="54" t="str">
        <f t="shared" si="21"/>
        <v>Ivan – Maršić – OK Sova – M21B</v>
      </c>
      <c r="J487" s="54" t="str">
        <f t="shared" si="22"/>
        <v>Ivan – Maršić – OK Sova</v>
      </c>
      <c r="L487" s="54" t="str">
        <f t="shared" si="23"/>
        <v>Ivan – Maršić</v>
      </c>
      <c r="N487" s="127"/>
      <c r="O487" s="128"/>
      <c r="P487" s="129"/>
    </row>
    <row r="488" spans="2:16" x14ac:dyDescent="0.25">
      <c r="B488" s="127">
        <v>1728</v>
      </c>
      <c r="C488" s="128" t="s">
        <v>691</v>
      </c>
      <c r="D488" s="128" t="s">
        <v>692</v>
      </c>
      <c r="E488" s="128" t="s">
        <v>654</v>
      </c>
      <c r="F488" s="129"/>
      <c r="H488" s="54" t="str">
        <f t="shared" si="21"/>
        <v>Kristina – Martinčević – OK Sova</v>
      </c>
      <c r="J488" s="54" t="str">
        <f t="shared" si="22"/>
        <v>Kristina – Martinčević – OK Sova</v>
      </c>
      <c r="L488" s="54" t="str">
        <f t="shared" si="23"/>
        <v>Kristina – Martinčević</v>
      </c>
      <c r="N488" s="127"/>
      <c r="O488" s="128"/>
      <c r="P488" s="129"/>
    </row>
    <row r="489" spans="2:16" x14ac:dyDescent="0.25">
      <c r="B489" s="127">
        <v>1599</v>
      </c>
      <c r="C489" s="128" t="s">
        <v>454</v>
      </c>
      <c r="D489" s="128" t="s">
        <v>693</v>
      </c>
      <c r="E489" s="128" t="s">
        <v>654</v>
      </c>
      <c r="F489" s="129" t="s">
        <v>141</v>
      </c>
      <c r="H489" s="54" t="str">
        <f t="shared" si="21"/>
        <v>Antonio – Martinović – OK Sova – M45</v>
      </c>
      <c r="J489" s="54" t="str">
        <f t="shared" si="22"/>
        <v>Antonio – Martinović – OK Sova</v>
      </c>
      <c r="L489" s="54" t="str">
        <f t="shared" si="23"/>
        <v>Antonio – Martinović</v>
      </c>
      <c r="N489" s="127"/>
      <c r="O489" s="128"/>
      <c r="P489" s="129"/>
    </row>
    <row r="490" spans="2:16" x14ac:dyDescent="0.25">
      <c r="B490" s="127">
        <v>1583</v>
      </c>
      <c r="C490" s="128" t="s">
        <v>694</v>
      </c>
      <c r="D490" s="128" t="s">
        <v>695</v>
      </c>
      <c r="E490" s="128" t="s">
        <v>654</v>
      </c>
      <c r="F490" s="129" t="s">
        <v>91</v>
      </c>
      <c r="H490" s="54" t="str">
        <f t="shared" si="21"/>
        <v>Despot – Matijević – OK Sova – M21B</v>
      </c>
      <c r="J490" s="54" t="str">
        <f t="shared" si="22"/>
        <v>Despot – Matijević – OK Sova</v>
      </c>
      <c r="L490" s="54" t="str">
        <f t="shared" si="23"/>
        <v>Despot – Matijević</v>
      </c>
      <c r="N490" s="127"/>
      <c r="O490" s="128"/>
      <c r="P490" s="129"/>
    </row>
    <row r="491" spans="2:16" x14ac:dyDescent="0.25">
      <c r="B491" s="127">
        <v>1638</v>
      </c>
      <c r="C491" s="128" t="s">
        <v>696</v>
      </c>
      <c r="D491" s="128" t="s">
        <v>697</v>
      </c>
      <c r="E491" s="128" t="s">
        <v>654</v>
      </c>
      <c r="F491" s="129" t="s">
        <v>91</v>
      </c>
      <c r="H491" s="54" t="str">
        <f t="shared" si="21"/>
        <v>Armin – Mehinović – OK Sova – M21B</v>
      </c>
      <c r="J491" s="54" t="str">
        <f t="shared" si="22"/>
        <v>Armin – Mehinović – OK Sova</v>
      </c>
      <c r="L491" s="54" t="str">
        <f t="shared" si="23"/>
        <v>Armin – Mehinović</v>
      </c>
      <c r="N491" s="127"/>
      <c r="O491" s="128"/>
      <c r="P491" s="129"/>
    </row>
    <row r="492" spans="2:16" x14ac:dyDescent="0.25">
      <c r="B492" s="127">
        <v>1589</v>
      </c>
      <c r="C492" s="128" t="s">
        <v>698</v>
      </c>
      <c r="D492" s="128" t="s">
        <v>699</v>
      </c>
      <c r="E492" s="128" t="s">
        <v>654</v>
      </c>
      <c r="F492" s="129" t="s">
        <v>231</v>
      </c>
      <c r="H492" s="54" t="str">
        <f t="shared" si="21"/>
        <v>Nastasia – Melmajer – OK Sova – Ž21A</v>
      </c>
      <c r="J492" s="54" t="str">
        <f t="shared" si="22"/>
        <v>Nastasia – Melmajer – OK Sova</v>
      </c>
      <c r="L492" s="54" t="str">
        <f t="shared" si="23"/>
        <v>Nastasia – Melmajer</v>
      </c>
      <c r="N492" s="127"/>
      <c r="O492" s="128"/>
      <c r="P492" s="129"/>
    </row>
    <row r="493" spans="2:16" x14ac:dyDescent="0.25">
      <c r="B493" s="127">
        <v>1744</v>
      </c>
      <c r="C493" s="128" t="s">
        <v>373</v>
      </c>
      <c r="D493" s="128" t="s">
        <v>423</v>
      </c>
      <c r="E493" s="128" t="s">
        <v>654</v>
      </c>
      <c r="F493" s="129"/>
      <c r="H493" s="54" t="str">
        <f t="shared" si="21"/>
        <v>Ema – Mihaljević – OK Sova</v>
      </c>
      <c r="J493" s="54" t="str">
        <f t="shared" si="22"/>
        <v>Ema – Mihaljević – OK Sova</v>
      </c>
      <c r="L493" s="54" t="str">
        <f t="shared" si="23"/>
        <v>Ema – Mihaljević</v>
      </c>
      <c r="N493" s="127"/>
      <c r="O493" s="128"/>
      <c r="P493" s="129"/>
    </row>
    <row r="494" spans="2:16" x14ac:dyDescent="0.25">
      <c r="B494" s="127">
        <v>1733</v>
      </c>
      <c r="C494" s="128" t="s">
        <v>133</v>
      </c>
      <c r="D494" s="128" t="s">
        <v>700</v>
      </c>
      <c r="E494" s="128" t="s">
        <v>654</v>
      </c>
      <c r="F494" s="129"/>
      <c r="H494" s="54" t="str">
        <f t="shared" si="21"/>
        <v>Marko – Mirković – OK Sova</v>
      </c>
      <c r="J494" s="54" t="str">
        <f t="shared" si="22"/>
        <v>Marko – Mirković – OK Sova</v>
      </c>
      <c r="L494" s="54" t="str">
        <f t="shared" si="23"/>
        <v>Marko – Mirković</v>
      </c>
      <c r="N494" s="127"/>
      <c r="O494" s="128"/>
      <c r="P494" s="129"/>
    </row>
    <row r="495" spans="2:16" x14ac:dyDescent="0.25">
      <c r="B495" s="127">
        <v>1612</v>
      </c>
      <c r="C495" s="128" t="s">
        <v>701</v>
      </c>
      <c r="D495" s="128" t="s">
        <v>34</v>
      </c>
      <c r="E495" s="128" t="s">
        <v>654</v>
      </c>
      <c r="F495" s="129" t="s">
        <v>91</v>
      </c>
      <c r="H495" s="54" t="str">
        <f t="shared" si="21"/>
        <v>Eni – Nikolić – OK Sova – M21B</v>
      </c>
      <c r="J495" s="54" t="str">
        <f t="shared" si="22"/>
        <v>Eni – Nikolić – OK Sova</v>
      </c>
      <c r="L495" s="54" t="str">
        <f t="shared" si="23"/>
        <v>Eni – Nikolić</v>
      </c>
      <c r="N495" s="127"/>
      <c r="O495" s="128"/>
      <c r="P495" s="129"/>
    </row>
    <row r="496" spans="2:16" x14ac:dyDescent="0.25">
      <c r="B496" s="127">
        <v>1622</v>
      </c>
      <c r="C496" s="128" t="s">
        <v>702</v>
      </c>
      <c r="D496" s="128" t="s">
        <v>703</v>
      </c>
      <c r="E496" s="128" t="s">
        <v>654</v>
      </c>
      <c r="F496" s="129" t="s">
        <v>269</v>
      </c>
      <c r="H496" s="54" t="str">
        <f t="shared" si="21"/>
        <v>Dolores – Pajčin – OK Sova – Ž35</v>
      </c>
      <c r="J496" s="54" t="str">
        <f t="shared" si="22"/>
        <v>Dolores – Pajčin – OK Sova</v>
      </c>
      <c r="L496" s="54" t="str">
        <f t="shared" si="23"/>
        <v>Dolores – Pajčin</v>
      </c>
      <c r="N496" s="127"/>
      <c r="O496" s="128"/>
      <c r="P496" s="129"/>
    </row>
    <row r="497" spans="2:16" x14ac:dyDescent="0.25">
      <c r="B497" s="127">
        <v>1606</v>
      </c>
      <c r="C497" s="128" t="s">
        <v>256</v>
      </c>
      <c r="D497" s="128" t="s">
        <v>703</v>
      </c>
      <c r="E497" s="128" t="s">
        <v>654</v>
      </c>
      <c r="F497" s="129" t="s">
        <v>228</v>
      </c>
      <c r="H497" s="54" t="str">
        <f t="shared" si="21"/>
        <v>Lana – Pajčin – OK Sova – Ž20</v>
      </c>
      <c r="J497" s="54" t="str">
        <f t="shared" si="22"/>
        <v>Lana – Pajčin – OK Sova</v>
      </c>
      <c r="L497" s="54" t="str">
        <f t="shared" si="23"/>
        <v>Lana – Pajčin</v>
      </c>
      <c r="N497" s="127"/>
      <c r="O497" s="128"/>
      <c r="P497" s="129"/>
    </row>
    <row r="498" spans="2:16" x14ac:dyDescent="0.25">
      <c r="B498" s="127">
        <v>1642</v>
      </c>
      <c r="C498" s="128" t="s">
        <v>446</v>
      </c>
      <c r="D498" s="128" t="s">
        <v>703</v>
      </c>
      <c r="E498" s="128" t="s">
        <v>654</v>
      </c>
      <c r="F498" s="129" t="s">
        <v>91</v>
      </c>
      <c r="H498" s="54" t="str">
        <f t="shared" si="21"/>
        <v>Nikola – Pajčin – OK Sova – M21B</v>
      </c>
      <c r="J498" s="54" t="str">
        <f t="shared" si="22"/>
        <v>Nikola – Pajčin – OK Sova</v>
      </c>
      <c r="L498" s="54" t="str">
        <f t="shared" si="23"/>
        <v>Nikola – Pajčin</v>
      </c>
      <c r="N498" s="127"/>
      <c r="O498" s="128"/>
      <c r="P498" s="129"/>
    </row>
    <row r="499" spans="2:16" x14ac:dyDescent="0.25">
      <c r="B499" s="127">
        <v>1734</v>
      </c>
      <c r="C499" s="128" t="s">
        <v>57</v>
      </c>
      <c r="D499" s="128" t="s">
        <v>704</v>
      </c>
      <c r="E499" s="128" t="s">
        <v>654</v>
      </c>
      <c r="F499" s="129"/>
      <c r="H499" s="54" t="str">
        <f t="shared" si="21"/>
        <v>Ivan – Pavlović – OK Sova</v>
      </c>
      <c r="J499" s="54" t="str">
        <f t="shared" si="22"/>
        <v>Ivan – Pavlović – OK Sova</v>
      </c>
      <c r="L499" s="54" t="str">
        <f t="shared" si="23"/>
        <v>Ivan – Pavlović</v>
      </c>
      <c r="N499" s="127"/>
      <c r="O499" s="128"/>
      <c r="P499" s="129"/>
    </row>
    <row r="500" spans="2:16" x14ac:dyDescent="0.25">
      <c r="B500" s="127">
        <v>1737</v>
      </c>
      <c r="C500" s="128" t="s">
        <v>499</v>
      </c>
      <c r="D500" s="128" t="s">
        <v>478</v>
      </c>
      <c r="E500" s="128" t="s">
        <v>654</v>
      </c>
      <c r="F500" s="129"/>
      <c r="H500" s="54" t="str">
        <f t="shared" si="21"/>
        <v>Ante – Perić – OK Sova</v>
      </c>
      <c r="J500" s="54" t="str">
        <f t="shared" si="22"/>
        <v>Ante – Perić – OK Sova</v>
      </c>
      <c r="L500" s="54" t="str">
        <f t="shared" si="23"/>
        <v>Ante – Perić</v>
      </c>
      <c r="N500" s="127"/>
      <c r="O500" s="128"/>
      <c r="P500" s="129"/>
    </row>
    <row r="501" spans="2:16" x14ac:dyDescent="0.25">
      <c r="B501" s="127">
        <v>1600</v>
      </c>
      <c r="C501" s="128" t="s">
        <v>199</v>
      </c>
      <c r="D501" s="128" t="s">
        <v>705</v>
      </c>
      <c r="E501" s="128" t="s">
        <v>654</v>
      </c>
      <c r="F501" s="129" t="s">
        <v>228</v>
      </c>
      <c r="H501" s="54" t="str">
        <f t="shared" si="21"/>
        <v>Sara – Peter – OK Sova – Ž20</v>
      </c>
      <c r="J501" s="54" t="str">
        <f t="shared" si="22"/>
        <v>Sara – Peter – OK Sova</v>
      </c>
      <c r="L501" s="54" t="str">
        <f t="shared" si="23"/>
        <v>Sara – Peter</v>
      </c>
      <c r="N501" s="127"/>
      <c r="O501" s="128"/>
      <c r="P501" s="129"/>
    </row>
    <row r="502" spans="2:16" x14ac:dyDescent="0.25">
      <c r="B502" s="127">
        <v>1653</v>
      </c>
      <c r="C502" s="128" t="s">
        <v>706</v>
      </c>
      <c r="D502" s="128" t="s">
        <v>705</v>
      </c>
      <c r="E502" s="128" t="s">
        <v>654</v>
      </c>
      <c r="F502" s="129" t="s">
        <v>228</v>
      </c>
      <c r="H502" s="54" t="str">
        <f t="shared" si="21"/>
        <v>Stela – Peter – OK Sova – Ž20</v>
      </c>
      <c r="J502" s="54" t="str">
        <f t="shared" si="22"/>
        <v>Stela – Peter – OK Sova</v>
      </c>
      <c r="L502" s="54" t="str">
        <f t="shared" si="23"/>
        <v>Stela – Peter</v>
      </c>
      <c r="N502" s="127"/>
      <c r="O502" s="128"/>
      <c r="P502" s="129"/>
    </row>
    <row r="503" spans="2:16" x14ac:dyDescent="0.25">
      <c r="B503" s="127">
        <v>1579</v>
      </c>
      <c r="C503" s="128" t="s">
        <v>339</v>
      </c>
      <c r="D503" s="128" t="s">
        <v>707</v>
      </c>
      <c r="E503" s="128" t="s">
        <v>654</v>
      </c>
      <c r="F503" s="129" t="s">
        <v>91</v>
      </c>
      <c r="H503" s="54" t="str">
        <f t="shared" si="21"/>
        <v>Željko – Plentaj – OK Sova – M21B</v>
      </c>
      <c r="J503" s="54" t="str">
        <f t="shared" si="22"/>
        <v>Željko – Plentaj – OK Sova</v>
      </c>
      <c r="L503" s="54" t="str">
        <f t="shared" si="23"/>
        <v>Željko – Plentaj</v>
      </c>
      <c r="N503" s="127"/>
      <c r="O503" s="128"/>
      <c r="P503" s="129"/>
    </row>
    <row r="504" spans="2:16" x14ac:dyDescent="0.25">
      <c r="B504" s="127">
        <v>1582</v>
      </c>
      <c r="C504" s="128" t="s">
        <v>708</v>
      </c>
      <c r="D504" s="128" t="s">
        <v>709</v>
      </c>
      <c r="E504" s="128" t="s">
        <v>654</v>
      </c>
      <c r="F504" s="129" t="s">
        <v>91</v>
      </c>
      <c r="H504" s="54" t="str">
        <f t="shared" si="21"/>
        <v>Šime – Šarić – OK Sova – M21B</v>
      </c>
      <c r="J504" s="54" t="str">
        <f t="shared" si="22"/>
        <v>Šime – Šarić – OK Sova</v>
      </c>
      <c r="L504" s="54" t="str">
        <f t="shared" si="23"/>
        <v>Šime – Šarić</v>
      </c>
      <c r="N504" s="127"/>
      <c r="O504" s="128"/>
      <c r="P504" s="129"/>
    </row>
    <row r="505" spans="2:16" x14ac:dyDescent="0.25">
      <c r="B505" s="127">
        <v>1590</v>
      </c>
      <c r="C505" s="128" t="s">
        <v>487</v>
      </c>
      <c r="D505" s="128" t="s">
        <v>710</v>
      </c>
      <c r="E505" s="128" t="s">
        <v>654</v>
      </c>
      <c r="F505" s="129" t="s">
        <v>141</v>
      </c>
      <c r="H505" s="54" t="str">
        <f t="shared" si="21"/>
        <v>Dalibor – Sovilj – OK Sova – M45</v>
      </c>
      <c r="J505" s="54" t="str">
        <f t="shared" si="22"/>
        <v>Dalibor – Sovilj – OK Sova</v>
      </c>
      <c r="L505" s="54" t="str">
        <f t="shared" si="23"/>
        <v>Dalibor – Sovilj</v>
      </c>
      <c r="N505" s="127"/>
      <c r="O505" s="128"/>
      <c r="P505" s="129"/>
    </row>
    <row r="506" spans="2:16" x14ac:dyDescent="0.25">
      <c r="B506" s="127">
        <v>1629</v>
      </c>
      <c r="C506" s="128" t="s">
        <v>711</v>
      </c>
      <c r="D506" s="128" t="s">
        <v>712</v>
      </c>
      <c r="E506" s="128" t="s">
        <v>654</v>
      </c>
      <c r="F506" s="129" t="s">
        <v>61</v>
      </c>
      <c r="H506" s="54" t="str">
        <f t="shared" si="21"/>
        <v>Matjaž – Štanfel – OK Sova – M21A</v>
      </c>
      <c r="J506" s="54" t="str">
        <f t="shared" si="22"/>
        <v>Matjaž – Štanfel – OK Sova</v>
      </c>
      <c r="L506" s="54" t="str">
        <f t="shared" si="23"/>
        <v>Matjaž – Štanfel</v>
      </c>
      <c r="N506" s="127"/>
      <c r="O506" s="128"/>
      <c r="P506" s="129"/>
    </row>
    <row r="507" spans="2:16" x14ac:dyDescent="0.25">
      <c r="B507" s="127">
        <v>1730</v>
      </c>
      <c r="C507" s="128" t="s">
        <v>499</v>
      </c>
      <c r="D507" s="128" t="s">
        <v>713</v>
      </c>
      <c r="E507" s="128" t="s">
        <v>654</v>
      </c>
      <c r="F507" s="129"/>
      <c r="H507" s="54" t="str">
        <f t="shared" si="21"/>
        <v>Ante – Tipurić – OK Sova</v>
      </c>
      <c r="J507" s="54" t="str">
        <f t="shared" si="22"/>
        <v>Ante – Tipurić – OK Sova</v>
      </c>
      <c r="L507" s="54" t="str">
        <f t="shared" si="23"/>
        <v>Ante – Tipurić</v>
      </c>
      <c r="N507" s="127"/>
      <c r="O507" s="128"/>
      <c r="P507" s="129"/>
    </row>
    <row r="508" spans="2:16" x14ac:dyDescent="0.25">
      <c r="B508" s="127">
        <v>1654</v>
      </c>
      <c r="C508" s="128" t="s">
        <v>120</v>
      </c>
      <c r="D508" s="128" t="s">
        <v>714</v>
      </c>
      <c r="E508" s="128" t="s">
        <v>654</v>
      </c>
      <c r="F508" s="129" t="s">
        <v>91</v>
      </c>
      <c r="H508" s="54" t="str">
        <f t="shared" si="21"/>
        <v>Tihomir – Topalović – OK Sova – M21B</v>
      </c>
      <c r="J508" s="54" t="str">
        <f t="shared" si="22"/>
        <v>Tihomir – Topalović – OK Sova</v>
      </c>
      <c r="L508" s="54" t="str">
        <f t="shared" si="23"/>
        <v>Tihomir – Topalović</v>
      </c>
      <c r="N508" s="127"/>
      <c r="O508" s="128"/>
      <c r="P508" s="129"/>
    </row>
    <row r="509" spans="2:16" x14ac:dyDescent="0.25">
      <c r="B509" s="127">
        <v>1829</v>
      </c>
      <c r="C509" s="128" t="s">
        <v>306</v>
      </c>
      <c r="D509" s="128" t="s">
        <v>715</v>
      </c>
      <c r="E509" s="128" t="s">
        <v>654</v>
      </c>
      <c r="F509" s="129" t="s">
        <v>231</v>
      </c>
      <c r="H509" s="54" t="str">
        <f t="shared" si="21"/>
        <v>Marija – Vida – OK Sova – Ž21A</v>
      </c>
      <c r="J509" s="54" t="str">
        <f t="shared" si="22"/>
        <v>Marija – Vida – OK Sova</v>
      </c>
      <c r="L509" s="54" t="str">
        <f t="shared" si="23"/>
        <v>Marija – Vida</v>
      </c>
      <c r="N509" s="127"/>
      <c r="O509" s="128"/>
      <c r="P509" s="129"/>
    </row>
    <row r="510" spans="2:16" x14ac:dyDescent="0.25">
      <c r="B510" s="127">
        <v>1598</v>
      </c>
      <c r="C510" s="128" t="s">
        <v>133</v>
      </c>
      <c r="D510" s="128" t="s">
        <v>716</v>
      </c>
      <c r="E510" s="128" t="s">
        <v>654</v>
      </c>
      <c r="F510" s="129"/>
      <c r="H510" s="54" t="str">
        <f t="shared" si="21"/>
        <v>Marko – Vrabec – OK Sova</v>
      </c>
      <c r="J510" s="54" t="str">
        <f t="shared" si="22"/>
        <v>Marko – Vrabec – OK Sova</v>
      </c>
      <c r="L510" s="54" t="str">
        <f t="shared" si="23"/>
        <v>Marko – Vrabec</v>
      </c>
      <c r="N510" s="127"/>
      <c r="O510" s="128"/>
      <c r="P510" s="129"/>
    </row>
    <row r="511" spans="2:16" x14ac:dyDescent="0.25">
      <c r="B511" s="127">
        <v>1727</v>
      </c>
      <c r="C511" s="128" t="s">
        <v>717</v>
      </c>
      <c r="D511" s="128" t="s">
        <v>718</v>
      </c>
      <c r="E511" s="128" t="s">
        <v>654</v>
      </c>
      <c r="F511" s="129"/>
      <c r="H511" s="54" t="str">
        <f t="shared" si="21"/>
        <v>Doris – Vunić – OK Sova</v>
      </c>
      <c r="J511" s="54" t="str">
        <f t="shared" si="22"/>
        <v>Doris – Vunić – OK Sova</v>
      </c>
      <c r="L511" s="54" t="str">
        <f t="shared" si="23"/>
        <v>Doris – Vunić</v>
      </c>
      <c r="N511" s="127"/>
      <c r="O511" s="128"/>
      <c r="P511" s="129"/>
    </row>
    <row r="512" spans="2:16" x14ac:dyDescent="0.25">
      <c r="B512" s="127">
        <v>1572</v>
      </c>
      <c r="C512" s="128" t="s">
        <v>16</v>
      </c>
      <c r="D512" s="128" t="s">
        <v>719</v>
      </c>
      <c r="E512" s="128" t="s">
        <v>654</v>
      </c>
      <c r="F512" s="129" t="s">
        <v>91</v>
      </c>
      <c r="H512" s="54" t="str">
        <f t="shared" si="21"/>
        <v>Filip – Zadrović – OK Sova – M21B</v>
      </c>
      <c r="J512" s="54" t="str">
        <f t="shared" si="22"/>
        <v>Filip – Zadrović – OK Sova</v>
      </c>
      <c r="L512" s="54" t="str">
        <f t="shared" si="23"/>
        <v>Filip – Zadrović</v>
      </c>
      <c r="N512" s="127"/>
      <c r="O512" s="128"/>
      <c r="P512" s="129"/>
    </row>
    <row r="513" spans="2:16" x14ac:dyDescent="0.25">
      <c r="B513" s="127">
        <v>1739</v>
      </c>
      <c r="C513" s="128" t="s">
        <v>720</v>
      </c>
      <c r="D513" s="128" t="s">
        <v>721</v>
      </c>
      <c r="E513" s="128" t="s">
        <v>654</v>
      </c>
      <c r="F513" s="129"/>
      <c r="H513" s="54" t="str">
        <f t="shared" si="21"/>
        <v>Antonela – Žderić – OK Sova</v>
      </c>
      <c r="J513" s="54" t="str">
        <f t="shared" si="22"/>
        <v>Antonela – Žderić – OK Sova</v>
      </c>
      <c r="L513" s="54" t="str">
        <f t="shared" si="23"/>
        <v>Antonela – Žderić</v>
      </c>
      <c r="N513" s="127"/>
      <c r="O513" s="128"/>
      <c r="P513" s="129"/>
    </row>
    <row r="514" spans="2:16" x14ac:dyDescent="0.25">
      <c r="B514" s="127">
        <v>1611</v>
      </c>
      <c r="C514" s="128" t="s">
        <v>416</v>
      </c>
      <c r="D514" s="128" t="s">
        <v>722</v>
      </c>
      <c r="E514" s="128" t="s">
        <v>654</v>
      </c>
      <c r="F514" s="129" t="s">
        <v>91</v>
      </c>
      <c r="H514" s="54" t="str">
        <f t="shared" si="21"/>
        <v>Josip – Župarić – OK Sova – M21B</v>
      </c>
      <c r="J514" s="54" t="str">
        <f t="shared" si="22"/>
        <v>Josip – Župarić – OK Sova</v>
      </c>
      <c r="L514" s="54" t="str">
        <f t="shared" si="23"/>
        <v>Josip – Župarić</v>
      </c>
      <c r="N514" s="127"/>
      <c r="O514" s="128"/>
      <c r="P514" s="129"/>
    </row>
    <row r="515" spans="2:16" x14ac:dyDescent="0.25">
      <c r="B515" s="127">
        <v>1657</v>
      </c>
      <c r="C515" s="128" t="s">
        <v>723</v>
      </c>
      <c r="D515" s="128" t="s">
        <v>724</v>
      </c>
      <c r="E515" s="128" t="s">
        <v>7</v>
      </c>
      <c r="F515" s="129"/>
      <c r="H515" s="54" t="str">
        <f t="shared" si="21"/>
        <v>Hiba – Amaneh – OK Varaždin</v>
      </c>
      <c r="J515" s="54" t="str">
        <f t="shared" si="22"/>
        <v>Hiba – Amaneh – OK Varaždin</v>
      </c>
      <c r="L515" s="54" t="str">
        <f t="shared" si="23"/>
        <v>Hiba – Amaneh</v>
      </c>
      <c r="N515" s="127"/>
      <c r="O515" s="128"/>
      <c r="P515" s="129"/>
    </row>
    <row r="516" spans="2:16" x14ac:dyDescent="0.25">
      <c r="B516" s="127">
        <v>1050</v>
      </c>
      <c r="C516" s="128" t="s">
        <v>6</v>
      </c>
      <c r="D516" s="128" t="s">
        <v>5</v>
      </c>
      <c r="E516" s="128" t="s">
        <v>7</v>
      </c>
      <c r="F516" s="129" t="s">
        <v>27</v>
      </c>
      <c r="H516" s="54" t="str">
        <f t="shared" si="21"/>
        <v>Adam – Anadolac – OK Varaždin – M14</v>
      </c>
      <c r="J516" s="54" t="str">
        <f t="shared" si="22"/>
        <v>Adam – Anadolac – OK Varaždin</v>
      </c>
      <c r="L516" s="54" t="str">
        <f t="shared" si="23"/>
        <v>Adam – Anadolac</v>
      </c>
      <c r="N516" s="127"/>
      <c r="O516" s="128"/>
      <c r="P516" s="129"/>
    </row>
    <row r="517" spans="2:16" x14ac:dyDescent="0.25">
      <c r="B517" s="127">
        <v>1179</v>
      </c>
      <c r="C517" s="128" t="s">
        <v>725</v>
      </c>
      <c r="D517" s="128" t="s">
        <v>5</v>
      </c>
      <c r="E517" s="128" t="s">
        <v>7</v>
      </c>
      <c r="F517" s="129" t="s">
        <v>91</v>
      </c>
      <c r="H517" s="54" t="str">
        <f t="shared" si="21"/>
        <v>Emil – Anadolac – OK Varaždin – M21B</v>
      </c>
      <c r="J517" s="54" t="str">
        <f t="shared" si="22"/>
        <v>Emil – Anadolac – OK Varaždin</v>
      </c>
      <c r="L517" s="54" t="str">
        <f t="shared" si="23"/>
        <v>Emil – Anadolac</v>
      </c>
      <c r="N517" s="127"/>
      <c r="O517" s="128"/>
      <c r="P517" s="129"/>
    </row>
    <row r="518" spans="2:16" x14ac:dyDescent="0.25">
      <c r="B518" s="127">
        <v>1106</v>
      </c>
      <c r="C518" s="128" t="s">
        <v>16</v>
      </c>
      <c r="D518" s="128" t="s">
        <v>5</v>
      </c>
      <c r="E518" s="128" t="s">
        <v>7</v>
      </c>
      <c r="F518" s="129" t="s">
        <v>4</v>
      </c>
      <c r="H518" s="54" t="str">
        <f t="shared" si="21"/>
        <v>Filip – Anadolac – OK Varaždin – M12</v>
      </c>
      <c r="J518" s="54" t="str">
        <f t="shared" si="22"/>
        <v>Filip – Anadolac – OK Varaždin</v>
      </c>
      <c r="L518" s="54" t="str">
        <f t="shared" si="23"/>
        <v>Filip – Anadolac</v>
      </c>
      <c r="N518" s="127"/>
      <c r="O518" s="133"/>
      <c r="P518" s="129"/>
    </row>
    <row r="519" spans="2:16" x14ac:dyDescent="0.25">
      <c r="B519" s="127">
        <v>1633</v>
      </c>
      <c r="C519" s="128" t="s">
        <v>21</v>
      </c>
      <c r="D519" s="128" t="s">
        <v>726</v>
      </c>
      <c r="E519" s="128" t="s">
        <v>7</v>
      </c>
      <c r="F519" s="129"/>
      <c r="H519" s="54" t="str">
        <f t="shared" si="21"/>
        <v>Karlo – Bartolić – OK Varaždin</v>
      </c>
      <c r="J519" s="54" t="str">
        <f t="shared" si="22"/>
        <v>Karlo – Bartolić – OK Varaždin</v>
      </c>
      <c r="L519" s="54" t="str">
        <f t="shared" si="23"/>
        <v>Karlo – Bartolić</v>
      </c>
      <c r="N519" s="127"/>
      <c r="O519" s="128"/>
      <c r="P519" s="129"/>
    </row>
    <row r="520" spans="2:16" x14ac:dyDescent="0.25">
      <c r="B520" s="127">
        <v>1379</v>
      </c>
      <c r="C520" s="128" t="s">
        <v>114</v>
      </c>
      <c r="D520" s="128" t="s">
        <v>727</v>
      </c>
      <c r="E520" s="128" t="s">
        <v>7</v>
      </c>
      <c r="F520" s="129"/>
      <c r="H520" s="54" t="str">
        <f t="shared" si="21"/>
        <v>Petar – Barulek – OK Varaždin</v>
      </c>
      <c r="J520" s="54" t="str">
        <f t="shared" si="22"/>
        <v>Petar – Barulek – OK Varaždin</v>
      </c>
      <c r="L520" s="54" t="str">
        <f t="shared" si="23"/>
        <v>Petar – Barulek</v>
      </c>
      <c r="N520" s="127"/>
      <c r="O520" s="128"/>
      <c r="P520" s="129"/>
    </row>
    <row r="521" spans="2:16" x14ac:dyDescent="0.25">
      <c r="B521" s="127">
        <v>1096</v>
      </c>
      <c r="C521" s="128" t="s">
        <v>728</v>
      </c>
      <c r="D521" s="128" t="s">
        <v>729</v>
      </c>
      <c r="E521" s="128" t="s">
        <v>7</v>
      </c>
      <c r="F521" s="129"/>
      <c r="H521" s="54" t="str">
        <f t="shared" si="21"/>
        <v>Miro – Borček – OK Varaždin</v>
      </c>
      <c r="J521" s="54" t="str">
        <f t="shared" si="22"/>
        <v>Miro – Borček – OK Varaždin</v>
      </c>
      <c r="L521" s="54" t="str">
        <f t="shared" si="23"/>
        <v>Miro – Borček</v>
      </c>
      <c r="N521" s="127"/>
      <c r="O521" s="128"/>
      <c r="P521" s="129"/>
    </row>
    <row r="522" spans="2:16" x14ac:dyDescent="0.25">
      <c r="B522" s="127">
        <v>1099</v>
      </c>
      <c r="C522" s="128" t="s">
        <v>71</v>
      </c>
      <c r="D522" s="128" t="s">
        <v>730</v>
      </c>
      <c r="E522" s="128" t="s">
        <v>7</v>
      </c>
      <c r="F522" s="129" t="s">
        <v>115</v>
      </c>
      <c r="H522" s="54" t="str">
        <f t="shared" si="21"/>
        <v>Krunoslav – Canjuga – OK Varaždin – M35</v>
      </c>
      <c r="J522" s="54" t="str">
        <f t="shared" si="22"/>
        <v>Krunoslav – Canjuga – OK Varaždin</v>
      </c>
      <c r="L522" s="54" t="str">
        <f t="shared" si="23"/>
        <v>Krunoslav – Canjuga</v>
      </c>
      <c r="N522" s="127"/>
      <c r="O522" s="128"/>
      <c r="P522" s="129"/>
    </row>
    <row r="523" spans="2:16" x14ac:dyDescent="0.25">
      <c r="B523" s="127">
        <v>1335</v>
      </c>
      <c r="C523" s="128" t="s">
        <v>731</v>
      </c>
      <c r="D523" s="128" t="s">
        <v>730</v>
      </c>
      <c r="E523" s="128" t="s">
        <v>7</v>
      </c>
      <c r="F523" s="129"/>
      <c r="H523" s="54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54" t="str">
        <f t="shared" ref="J523:J586" si="25">IF(C523="","",C523) &amp; IF(D523="",""," – " &amp; D523) &amp; IF(E523="",""," – " &amp; E523)</f>
        <v>Stjepan – Canjuga – OK Varaždin</v>
      </c>
      <c r="L523" s="54" t="str">
        <f t="shared" ref="L523:L586" si="26">IF(C523="","",C523) &amp; IF(D523="",""," – " &amp; D523)</f>
        <v>Stjepan – Canjuga</v>
      </c>
      <c r="N523" s="127"/>
      <c r="O523" s="128"/>
      <c r="P523" s="129"/>
    </row>
    <row r="524" spans="2:16" x14ac:dyDescent="0.25">
      <c r="B524" s="127">
        <v>1458</v>
      </c>
      <c r="C524" s="128" t="s">
        <v>233</v>
      </c>
      <c r="D524" s="128" t="s">
        <v>365</v>
      </c>
      <c r="E524" s="128" t="s">
        <v>7</v>
      </c>
      <c r="F524" s="129"/>
      <c r="H524" s="54" t="str">
        <f t="shared" si="24"/>
        <v>Iva – Detić – OK Varaždin</v>
      </c>
      <c r="J524" s="54" t="str">
        <f t="shared" si="25"/>
        <v>Iva – Detić – OK Varaždin</v>
      </c>
      <c r="L524" s="54" t="str">
        <f t="shared" si="26"/>
        <v>Iva – Detić</v>
      </c>
      <c r="N524" s="127"/>
      <c r="O524" s="128"/>
      <c r="P524" s="129"/>
    </row>
    <row r="525" spans="2:16" x14ac:dyDescent="0.25">
      <c r="B525" s="127">
        <v>1194</v>
      </c>
      <c r="C525" s="128" t="s">
        <v>448</v>
      </c>
      <c r="D525" s="128" t="s">
        <v>365</v>
      </c>
      <c r="E525" s="128" t="s">
        <v>7</v>
      </c>
      <c r="F525" s="129" t="s">
        <v>269</v>
      </c>
      <c r="H525" s="54" t="str">
        <f t="shared" si="24"/>
        <v>Lidija – Detić – OK Varaždin – Ž35</v>
      </c>
      <c r="J525" s="54" t="str">
        <f t="shared" si="25"/>
        <v>Lidija – Detić – OK Varaždin</v>
      </c>
      <c r="L525" s="54" t="str">
        <f t="shared" si="26"/>
        <v>Lidija – Detić</v>
      </c>
      <c r="N525" s="127"/>
      <c r="O525" s="128"/>
      <c r="P525" s="129"/>
    </row>
    <row r="526" spans="2:16" x14ac:dyDescent="0.25">
      <c r="B526" s="127">
        <v>1425</v>
      </c>
      <c r="C526" s="128" t="s">
        <v>197</v>
      </c>
      <c r="D526" s="128" t="s">
        <v>365</v>
      </c>
      <c r="E526" s="128" t="s">
        <v>7</v>
      </c>
      <c r="F526" s="129" t="s">
        <v>196</v>
      </c>
      <c r="H526" s="54" t="str">
        <f t="shared" si="24"/>
        <v>Lucija – Detić – OK Varaždin – Ž12</v>
      </c>
      <c r="J526" s="54" t="str">
        <f t="shared" si="25"/>
        <v>Lucija – Detić – OK Varaždin</v>
      </c>
      <c r="L526" s="54" t="str">
        <f t="shared" si="26"/>
        <v>Lucija – Detić</v>
      </c>
      <c r="N526" s="127"/>
      <c r="O526" s="128"/>
      <c r="P526" s="129"/>
    </row>
    <row r="527" spans="2:16" x14ac:dyDescent="0.25">
      <c r="B527" s="127">
        <v>1571</v>
      </c>
      <c r="C527" s="128" t="s">
        <v>663</v>
      </c>
      <c r="D527" s="128" t="s">
        <v>732</v>
      </c>
      <c r="E527" s="128" t="s">
        <v>7</v>
      </c>
      <c r="F527" s="129"/>
      <c r="H527" s="54" t="str">
        <f t="shared" si="24"/>
        <v>Sven – Divjak – OK Varaždin</v>
      </c>
      <c r="J527" s="54" t="str">
        <f t="shared" si="25"/>
        <v>Sven – Divjak – OK Varaždin</v>
      </c>
      <c r="L527" s="54" t="str">
        <f t="shared" si="26"/>
        <v>Sven – Divjak</v>
      </c>
      <c r="N527" s="127"/>
      <c r="O527" s="128"/>
      <c r="P527" s="129"/>
    </row>
    <row r="528" spans="2:16" x14ac:dyDescent="0.25">
      <c r="B528" s="127">
        <v>1235</v>
      </c>
      <c r="C528" s="128" t="s">
        <v>733</v>
      </c>
      <c r="D528" s="128" t="s">
        <v>734</v>
      </c>
      <c r="E528" s="128" t="s">
        <v>7</v>
      </c>
      <c r="F528" s="129" t="s">
        <v>219</v>
      </c>
      <c r="H528" s="54" t="str">
        <f t="shared" si="24"/>
        <v>Julijana – Dolenc – OK Varaždin – Ž16</v>
      </c>
      <c r="J528" s="54" t="str">
        <f t="shared" si="25"/>
        <v>Julijana – Dolenc – OK Varaždin</v>
      </c>
      <c r="L528" s="54" t="str">
        <f t="shared" si="26"/>
        <v>Julijana – Dolenc</v>
      </c>
      <c r="N528" s="127"/>
      <c r="O528" s="128"/>
      <c r="P528" s="129"/>
    </row>
    <row r="529" spans="2:16" x14ac:dyDescent="0.25">
      <c r="B529" s="127">
        <v>1085</v>
      </c>
      <c r="C529" s="128" t="s">
        <v>39</v>
      </c>
      <c r="D529" s="128" t="s">
        <v>735</v>
      </c>
      <c r="E529" s="128" t="s">
        <v>7</v>
      </c>
      <c r="F529" s="129"/>
      <c r="H529" s="54" t="str">
        <f t="shared" si="24"/>
        <v>Teo – Friščić – OK Varaždin</v>
      </c>
      <c r="J529" s="54" t="str">
        <f t="shared" si="25"/>
        <v>Teo – Friščić – OK Varaždin</v>
      </c>
      <c r="L529" s="54" t="str">
        <f t="shared" si="26"/>
        <v>Teo – Friščić</v>
      </c>
      <c r="N529" s="127"/>
      <c r="O529" s="128"/>
      <c r="P529" s="129"/>
    </row>
    <row r="530" spans="2:16" x14ac:dyDescent="0.25">
      <c r="B530" s="127">
        <v>1511</v>
      </c>
      <c r="C530" s="128" t="s">
        <v>40</v>
      </c>
      <c r="D530" s="128" t="s">
        <v>736</v>
      </c>
      <c r="E530" s="128" t="s">
        <v>7</v>
      </c>
      <c r="F530" s="129"/>
      <c r="H530" s="54" t="str">
        <f t="shared" si="24"/>
        <v>Jakov – Grabar – OK Varaždin</v>
      </c>
      <c r="J530" s="54" t="str">
        <f t="shared" si="25"/>
        <v>Jakov – Grabar – OK Varaždin</v>
      </c>
      <c r="L530" s="54" t="str">
        <f t="shared" si="26"/>
        <v>Jakov – Grabar</v>
      </c>
      <c r="N530" s="127"/>
      <c r="O530" s="128"/>
      <c r="P530" s="129"/>
    </row>
    <row r="531" spans="2:16" x14ac:dyDescent="0.25">
      <c r="B531" s="127">
        <v>1630</v>
      </c>
      <c r="C531" s="128" t="s">
        <v>95</v>
      </c>
      <c r="D531" s="128" t="s">
        <v>737</v>
      </c>
      <c r="E531" s="128" t="s">
        <v>7</v>
      </c>
      <c r="F531" s="129"/>
      <c r="H531" s="54" t="str">
        <f t="shared" si="24"/>
        <v>Kristijan – Grivić – OK Varaždin</v>
      </c>
      <c r="J531" s="54" t="str">
        <f t="shared" si="25"/>
        <v>Kristijan – Grivić – OK Varaždin</v>
      </c>
      <c r="L531" s="54" t="str">
        <f t="shared" si="26"/>
        <v>Kristijan – Grivić</v>
      </c>
      <c r="N531" s="127"/>
      <c r="O531" s="128"/>
      <c r="P531" s="129"/>
    </row>
    <row r="532" spans="2:16" x14ac:dyDescent="0.25">
      <c r="B532" s="127">
        <v>1624</v>
      </c>
      <c r="C532" s="128" t="s">
        <v>2</v>
      </c>
      <c r="D532" s="128" t="s">
        <v>737</v>
      </c>
      <c r="E532" s="128" t="s">
        <v>7</v>
      </c>
      <c r="F532" s="129"/>
      <c r="H532" s="54" t="str">
        <f t="shared" si="24"/>
        <v>Martin – Grivić – OK Varaždin</v>
      </c>
      <c r="J532" s="54" t="str">
        <f t="shared" si="25"/>
        <v>Martin – Grivić – OK Varaždin</v>
      </c>
      <c r="L532" s="54" t="str">
        <f t="shared" si="26"/>
        <v>Martin – Grivić</v>
      </c>
      <c r="N532" s="127"/>
      <c r="O532" s="128"/>
      <c r="P532" s="129"/>
    </row>
    <row r="533" spans="2:16" x14ac:dyDescent="0.25">
      <c r="B533" s="127">
        <v>1362</v>
      </c>
      <c r="C533" s="128" t="s">
        <v>490</v>
      </c>
      <c r="D533" s="128" t="s">
        <v>738</v>
      </c>
      <c r="E533" s="128" t="s">
        <v>7</v>
      </c>
      <c r="F533" s="129"/>
      <c r="H533" s="54" t="str">
        <f t="shared" si="24"/>
        <v>Dorijan – Habek – OK Varaždin</v>
      </c>
      <c r="J533" s="54" t="str">
        <f t="shared" si="25"/>
        <v>Dorijan – Habek – OK Varaždin</v>
      </c>
      <c r="L533" s="54" t="str">
        <f t="shared" si="26"/>
        <v>Dorijan – Habek</v>
      </c>
      <c r="N533" s="127"/>
      <c r="O533" s="128"/>
      <c r="P533" s="129"/>
    </row>
    <row r="534" spans="2:16" x14ac:dyDescent="0.25">
      <c r="B534" s="127">
        <v>1151</v>
      </c>
      <c r="C534" s="128" t="s">
        <v>178</v>
      </c>
      <c r="D534" s="128" t="s">
        <v>739</v>
      </c>
      <c r="E534" s="128" t="s">
        <v>7</v>
      </c>
      <c r="F534" s="129" t="s">
        <v>115</v>
      </c>
      <c r="H534" s="54" t="str">
        <f t="shared" si="24"/>
        <v>Miroslav – Hainž – OK Varaždin – M35</v>
      </c>
      <c r="J534" s="54" t="str">
        <f t="shared" si="25"/>
        <v>Miroslav – Hainž – OK Varaždin</v>
      </c>
      <c r="L534" s="54" t="str">
        <f t="shared" si="26"/>
        <v>Miroslav – Hainž</v>
      </c>
      <c r="N534" s="127"/>
      <c r="O534" s="128"/>
      <c r="P534" s="129"/>
    </row>
    <row r="535" spans="2:16" x14ac:dyDescent="0.25">
      <c r="B535" s="127">
        <v>1464</v>
      </c>
      <c r="C535" s="128" t="s">
        <v>23</v>
      </c>
      <c r="D535" s="128" t="s">
        <v>740</v>
      </c>
      <c r="E535" s="128" t="s">
        <v>7</v>
      </c>
      <c r="F535" s="129"/>
      <c r="H535" s="54" t="str">
        <f t="shared" si="24"/>
        <v>Luka – Hofman – OK Varaždin</v>
      </c>
      <c r="J535" s="54" t="str">
        <f t="shared" si="25"/>
        <v>Luka – Hofman – OK Varaždin</v>
      </c>
      <c r="L535" s="54" t="str">
        <f t="shared" si="26"/>
        <v>Luka – Hofman</v>
      </c>
      <c r="N535" s="127"/>
      <c r="O535" s="128"/>
      <c r="P535" s="129"/>
    </row>
    <row r="536" spans="2:16" x14ac:dyDescent="0.25">
      <c r="B536" s="127">
        <v>1403</v>
      </c>
      <c r="C536" s="128" t="s">
        <v>741</v>
      </c>
      <c r="D536" s="128" t="s">
        <v>742</v>
      </c>
      <c r="E536" s="128" t="s">
        <v>7</v>
      </c>
      <c r="F536" s="129" t="s">
        <v>321</v>
      </c>
      <c r="H536" s="54" t="str">
        <f t="shared" si="24"/>
        <v>Karmen – Holenda – OK Varaždin – Ž55</v>
      </c>
      <c r="J536" s="54" t="str">
        <f t="shared" si="25"/>
        <v>Karmen – Holenda – OK Varaždin</v>
      </c>
      <c r="L536" s="54" t="str">
        <f t="shared" si="26"/>
        <v>Karmen – Holenda</v>
      </c>
      <c r="N536" s="127"/>
      <c r="O536" s="128"/>
      <c r="P536" s="129"/>
    </row>
    <row r="537" spans="2:16" x14ac:dyDescent="0.25">
      <c r="B537" s="127">
        <v>1658</v>
      </c>
      <c r="C537" s="128" t="s">
        <v>197</v>
      </c>
      <c r="D537" s="128" t="s">
        <v>743</v>
      </c>
      <c r="E537" s="128" t="s">
        <v>7</v>
      </c>
      <c r="F537" s="129"/>
      <c r="H537" s="54" t="str">
        <f t="shared" si="24"/>
        <v>Lucija – Jertec – OK Varaždin</v>
      </c>
      <c r="J537" s="54" t="str">
        <f t="shared" si="25"/>
        <v>Lucija – Jertec – OK Varaždin</v>
      </c>
      <c r="L537" s="54" t="str">
        <f t="shared" si="26"/>
        <v>Lucija – Jertec</v>
      </c>
      <c r="N537" s="127"/>
      <c r="O537" s="128"/>
      <c r="P537" s="129"/>
    </row>
    <row r="538" spans="2:16" x14ac:dyDescent="0.25">
      <c r="B538" s="127">
        <v>1601</v>
      </c>
      <c r="C538" s="128" t="s">
        <v>16</v>
      </c>
      <c r="D538" s="128" t="s">
        <v>744</v>
      </c>
      <c r="E538" s="128" t="s">
        <v>7</v>
      </c>
      <c r="F538" s="129"/>
      <c r="H538" s="54" t="str">
        <f t="shared" si="24"/>
        <v>Filip – Juraga – OK Varaždin</v>
      </c>
      <c r="J538" s="54" t="str">
        <f t="shared" si="25"/>
        <v>Filip – Juraga – OK Varaždin</v>
      </c>
      <c r="L538" s="54" t="str">
        <f t="shared" si="26"/>
        <v>Filip – Juraga</v>
      </c>
      <c r="N538" s="127"/>
      <c r="O538" s="128"/>
      <c r="P538" s="129"/>
    </row>
    <row r="539" spans="2:16" x14ac:dyDescent="0.25">
      <c r="B539" s="127">
        <v>1186</v>
      </c>
      <c r="C539" s="128" t="s">
        <v>373</v>
      </c>
      <c r="D539" s="128" t="s">
        <v>745</v>
      </c>
      <c r="E539" s="128" t="s">
        <v>7</v>
      </c>
      <c r="F539" s="129" t="s">
        <v>196</v>
      </c>
      <c r="H539" s="54" t="str">
        <f t="shared" si="24"/>
        <v>Ema – Juričan – OK Varaždin – Ž12</v>
      </c>
      <c r="J539" s="54" t="str">
        <f t="shared" si="25"/>
        <v>Ema – Juričan – OK Varaždin</v>
      </c>
      <c r="L539" s="54" t="str">
        <f t="shared" si="26"/>
        <v>Ema – Juričan</v>
      </c>
      <c r="N539" s="127"/>
      <c r="O539" s="128"/>
      <c r="P539" s="129"/>
    </row>
    <row r="540" spans="2:16" x14ac:dyDescent="0.25">
      <c r="B540" s="127">
        <v>1401</v>
      </c>
      <c r="C540" s="128" t="s">
        <v>224</v>
      </c>
      <c r="D540" s="128" t="s">
        <v>745</v>
      </c>
      <c r="E540" s="128" t="s">
        <v>7</v>
      </c>
      <c r="F540" s="129"/>
      <c r="H540" s="54" t="str">
        <f t="shared" si="24"/>
        <v>Nika – Juričan – OK Varaždin</v>
      </c>
      <c r="J540" s="54" t="str">
        <f t="shared" si="25"/>
        <v>Nika – Juričan – OK Varaždin</v>
      </c>
      <c r="L540" s="54" t="str">
        <f t="shared" si="26"/>
        <v>Nika – Juričan</v>
      </c>
      <c r="N540" s="127"/>
      <c r="O540" s="128"/>
      <c r="P540" s="129"/>
    </row>
    <row r="541" spans="2:16" x14ac:dyDescent="0.25">
      <c r="B541" s="127">
        <v>1573</v>
      </c>
      <c r="C541" s="128" t="s">
        <v>21</v>
      </c>
      <c r="D541" s="128" t="s">
        <v>746</v>
      </c>
      <c r="E541" s="128" t="s">
        <v>7</v>
      </c>
      <c r="F541" s="129"/>
      <c r="H541" s="54" t="str">
        <f t="shared" si="24"/>
        <v>Karlo – Kadović – OK Varaždin</v>
      </c>
      <c r="J541" s="54" t="str">
        <f t="shared" si="25"/>
        <v>Karlo – Kadović – OK Varaždin</v>
      </c>
      <c r="L541" s="54" t="str">
        <f t="shared" si="26"/>
        <v>Karlo – Kadović</v>
      </c>
      <c r="N541" s="127"/>
      <c r="O541" s="128"/>
      <c r="P541" s="129"/>
    </row>
    <row r="542" spans="2:16" x14ac:dyDescent="0.25">
      <c r="B542" s="127">
        <v>1659</v>
      </c>
      <c r="C542" s="128" t="s">
        <v>306</v>
      </c>
      <c r="D542" s="128" t="s">
        <v>747</v>
      </c>
      <c r="E542" s="128" t="s">
        <v>7</v>
      </c>
      <c r="F542" s="129"/>
      <c r="H542" s="54" t="str">
        <f t="shared" si="24"/>
        <v>Marija – Kirić – OK Varaždin</v>
      </c>
      <c r="J542" s="54" t="str">
        <f t="shared" si="25"/>
        <v>Marija – Kirić – OK Varaždin</v>
      </c>
      <c r="L542" s="54" t="str">
        <f t="shared" si="26"/>
        <v>Marija – Kirić</v>
      </c>
      <c r="N542" s="127"/>
      <c r="O542" s="128"/>
      <c r="P542" s="129"/>
    </row>
    <row r="543" spans="2:16" x14ac:dyDescent="0.25">
      <c r="B543" s="127">
        <v>1419</v>
      </c>
      <c r="C543" s="128" t="s">
        <v>23</v>
      </c>
      <c r="D543" s="128" t="s">
        <v>55</v>
      </c>
      <c r="E543" s="128" t="s">
        <v>7</v>
      </c>
      <c r="F543" s="129" t="s">
        <v>50</v>
      </c>
      <c r="H543" s="54" t="str">
        <f t="shared" si="24"/>
        <v>Luka – Kocijan – OK Varaždin – M20</v>
      </c>
      <c r="J543" s="54" t="str">
        <f t="shared" si="25"/>
        <v>Luka – Kocijan – OK Varaždin</v>
      </c>
      <c r="L543" s="54" t="str">
        <f t="shared" si="26"/>
        <v>Luka – Kocijan</v>
      </c>
      <c r="N543" s="127"/>
      <c r="O543" s="128"/>
      <c r="P543" s="129"/>
    </row>
    <row r="544" spans="2:16" x14ac:dyDescent="0.25">
      <c r="B544" s="127">
        <v>1132</v>
      </c>
      <c r="C544" s="128" t="s">
        <v>412</v>
      </c>
      <c r="D544" s="128" t="s">
        <v>748</v>
      </c>
      <c r="E544" s="128" t="s">
        <v>7</v>
      </c>
      <c r="F544" s="129"/>
      <c r="H544" s="54" t="str">
        <f t="shared" si="24"/>
        <v>Borna – Košćak – OK Varaždin</v>
      </c>
      <c r="J544" s="54" t="str">
        <f t="shared" si="25"/>
        <v>Borna – Košćak – OK Varaždin</v>
      </c>
      <c r="L544" s="54" t="str">
        <f t="shared" si="26"/>
        <v>Borna – Košćak</v>
      </c>
      <c r="N544" s="127"/>
      <c r="O544" s="128"/>
      <c r="P544" s="129"/>
    </row>
    <row r="545" spans="2:16" x14ac:dyDescent="0.25">
      <c r="B545" s="127">
        <v>1093</v>
      </c>
      <c r="C545" s="128" t="s">
        <v>749</v>
      </c>
      <c r="D545" s="128" t="s">
        <v>748</v>
      </c>
      <c r="E545" s="128" t="s">
        <v>7</v>
      </c>
      <c r="F545" s="129"/>
      <c r="H545" s="54" t="str">
        <f t="shared" si="24"/>
        <v>Elena – Košćak – OK Varaždin</v>
      </c>
      <c r="J545" s="54" t="str">
        <f t="shared" si="25"/>
        <v>Elena – Košćak – OK Varaždin</v>
      </c>
      <c r="L545" s="54" t="str">
        <f t="shared" si="26"/>
        <v>Elena – Košćak</v>
      </c>
      <c r="N545" s="127"/>
      <c r="O545" s="128"/>
      <c r="P545" s="129"/>
    </row>
    <row r="546" spans="2:16" x14ac:dyDescent="0.25">
      <c r="B546" s="127">
        <v>1649</v>
      </c>
      <c r="C546" s="128" t="s">
        <v>397</v>
      </c>
      <c r="D546" s="128" t="s">
        <v>374</v>
      </c>
      <c r="E546" s="128" t="s">
        <v>7</v>
      </c>
      <c r="F546" s="129"/>
      <c r="H546" s="54" t="str">
        <f t="shared" si="24"/>
        <v>Jana – Kovačić – OK Varaždin</v>
      </c>
      <c r="J546" s="54" t="str">
        <f t="shared" si="25"/>
        <v>Jana – Kovačić – OK Varaždin</v>
      </c>
      <c r="L546" s="54" t="str">
        <f t="shared" si="26"/>
        <v>Jana – Kovačić</v>
      </c>
      <c r="N546" s="127"/>
      <c r="O546" s="128"/>
      <c r="P546" s="129"/>
    </row>
    <row r="547" spans="2:16" x14ac:dyDescent="0.25">
      <c r="B547" s="127">
        <v>1272</v>
      </c>
      <c r="C547" s="128" t="s">
        <v>750</v>
      </c>
      <c r="D547" s="128" t="s">
        <v>751</v>
      </c>
      <c r="E547" s="128" t="s">
        <v>7</v>
      </c>
      <c r="F547" s="129"/>
      <c r="H547" s="54" t="str">
        <f t="shared" si="24"/>
        <v>Nera – Krečak – OK Varaždin</v>
      </c>
      <c r="J547" s="54" t="str">
        <f t="shared" si="25"/>
        <v>Nera – Krečak – OK Varaždin</v>
      </c>
      <c r="L547" s="54" t="str">
        <f t="shared" si="26"/>
        <v>Nera – Krečak</v>
      </c>
      <c r="N547" s="127"/>
      <c r="O547" s="128"/>
      <c r="P547" s="129"/>
    </row>
    <row r="548" spans="2:16" x14ac:dyDescent="0.25">
      <c r="B548" s="127">
        <v>1538</v>
      </c>
      <c r="C548" s="128" t="s">
        <v>224</v>
      </c>
      <c r="D548" s="128" t="s">
        <v>413</v>
      </c>
      <c r="E548" s="128" t="s">
        <v>7</v>
      </c>
      <c r="F548" s="129" t="s">
        <v>196</v>
      </c>
      <c r="H548" s="54" t="str">
        <f t="shared" si="24"/>
        <v>Nika – Kuzmanić – OK Varaždin – Ž12</v>
      </c>
      <c r="J548" s="54" t="str">
        <f t="shared" si="25"/>
        <v>Nika – Kuzmanić – OK Varaždin</v>
      </c>
      <c r="L548" s="54" t="str">
        <f t="shared" si="26"/>
        <v>Nika – Kuzmanić</v>
      </c>
      <c r="N548" s="127"/>
      <c r="O548" s="128"/>
      <c r="P548" s="129"/>
    </row>
    <row r="549" spans="2:16" x14ac:dyDescent="0.25">
      <c r="B549" s="127">
        <v>1274</v>
      </c>
      <c r="C549" s="128" t="s">
        <v>143</v>
      </c>
      <c r="D549" s="128" t="s">
        <v>752</v>
      </c>
      <c r="E549" s="128" t="s">
        <v>7</v>
      </c>
      <c r="F549" s="129" t="s">
        <v>167</v>
      </c>
      <c r="H549" s="54" t="str">
        <f t="shared" si="24"/>
        <v>Predrag – Labaš – OK Varaždin – M55</v>
      </c>
      <c r="J549" s="54" t="str">
        <f t="shared" si="25"/>
        <v>Predrag – Labaš – OK Varaždin</v>
      </c>
      <c r="L549" s="54" t="str">
        <f t="shared" si="26"/>
        <v>Predrag – Labaš</v>
      </c>
      <c r="N549" s="127"/>
      <c r="O549" s="128"/>
      <c r="P549" s="129"/>
    </row>
    <row r="550" spans="2:16" x14ac:dyDescent="0.25">
      <c r="B550" s="127">
        <v>1174</v>
      </c>
      <c r="C550" s="128" t="s">
        <v>147</v>
      </c>
      <c r="D550" s="128" t="s">
        <v>753</v>
      </c>
      <c r="E550" s="128" t="s">
        <v>7</v>
      </c>
      <c r="F550" s="129" t="s">
        <v>4</v>
      </c>
      <c r="H550" s="54" t="str">
        <f t="shared" si="24"/>
        <v>Mario – Lah – OK Varaždin – M12</v>
      </c>
      <c r="J550" s="54" t="str">
        <f t="shared" si="25"/>
        <v>Mario – Lah – OK Varaždin</v>
      </c>
      <c r="L550" s="54" t="str">
        <f t="shared" si="26"/>
        <v>Mario – Lah</v>
      </c>
      <c r="N550" s="127"/>
      <c r="O550" s="128"/>
      <c r="P550" s="129"/>
    </row>
    <row r="551" spans="2:16" x14ac:dyDescent="0.25">
      <c r="B551" s="127">
        <v>1310</v>
      </c>
      <c r="C551" s="128" t="s">
        <v>352</v>
      </c>
      <c r="D551" s="128" t="s">
        <v>753</v>
      </c>
      <c r="E551" s="128" t="s">
        <v>7</v>
      </c>
      <c r="F551" s="129" t="s">
        <v>91</v>
      </c>
      <c r="H551" s="54" t="str">
        <f t="shared" si="24"/>
        <v>Siniša – Lah – OK Varaždin – M21B</v>
      </c>
      <c r="J551" s="54" t="str">
        <f t="shared" si="25"/>
        <v>Siniša – Lah – OK Varaždin</v>
      </c>
      <c r="L551" s="54" t="str">
        <f t="shared" si="26"/>
        <v>Siniša – Lah</v>
      </c>
      <c r="N551" s="127"/>
      <c r="O551" s="128"/>
      <c r="P551" s="129"/>
    </row>
    <row r="552" spans="2:16" x14ac:dyDescent="0.25">
      <c r="B552" s="127">
        <v>1660</v>
      </c>
      <c r="C552" s="128" t="s">
        <v>754</v>
      </c>
      <c r="D552" s="128" t="s">
        <v>755</v>
      </c>
      <c r="E552" s="128" t="s">
        <v>7</v>
      </c>
      <c r="F552" s="129"/>
      <c r="H552" s="54" t="str">
        <f t="shared" si="24"/>
        <v>Sven Ivor – Lebinac – OK Varaždin</v>
      </c>
      <c r="J552" s="54" t="str">
        <f t="shared" si="25"/>
        <v>Sven Ivor – Lebinac – OK Varaždin</v>
      </c>
      <c r="L552" s="54" t="str">
        <f t="shared" si="26"/>
        <v>Sven Ivor – Lebinac</v>
      </c>
      <c r="N552" s="127"/>
      <c r="O552" s="128"/>
      <c r="P552" s="129"/>
    </row>
    <row r="553" spans="2:16" x14ac:dyDescent="0.25">
      <c r="B553" s="127">
        <v>1931</v>
      </c>
      <c r="C553" s="128" t="s">
        <v>195</v>
      </c>
      <c r="D553" s="128" t="s">
        <v>756</v>
      </c>
      <c r="E553" s="128" t="s">
        <v>7</v>
      </c>
      <c r="F553" s="129"/>
      <c r="H553" s="54" t="str">
        <f t="shared" si="24"/>
        <v>Dora – Lešnjak – OK Varaždin</v>
      </c>
      <c r="J553" s="54" t="str">
        <f t="shared" si="25"/>
        <v>Dora – Lešnjak – OK Varaždin</v>
      </c>
      <c r="L553" s="54" t="str">
        <f t="shared" si="26"/>
        <v>Dora – Lešnjak</v>
      </c>
      <c r="N553" s="127"/>
      <c r="O553" s="128"/>
      <c r="P553" s="129"/>
    </row>
    <row r="554" spans="2:16" x14ac:dyDescent="0.25">
      <c r="B554" s="127">
        <v>1131</v>
      </c>
      <c r="C554" s="128" t="s">
        <v>757</v>
      </c>
      <c r="D554" s="128" t="s">
        <v>756</v>
      </c>
      <c r="E554" s="128" t="s">
        <v>7</v>
      </c>
      <c r="F554" s="129"/>
      <c r="H554" s="54" t="str">
        <f t="shared" si="24"/>
        <v>Tadej – Lešnjak – OK Varaždin</v>
      </c>
      <c r="J554" s="54" t="str">
        <f t="shared" si="25"/>
        <v>Tadej – Lešnjak – OK Varaždin</v>
      </c>
      <c r="L554" s="54" t="str">
        <f t="shared" si="26"/>
        <v>Tadej – Lešnjak</v>
      </c>
      <c r="N554" s="127"/>
      <c r="O554" s="128"/>
      <c r="P554" s="129"/>
    </row>
    <row r="555" spans="2:16" x14ac:dyDescent="0.25">
      <c r="B555" s="127">
        <v>1935</v>
      </c>
      <c r="C555" s="128" t="s">
        <v>233</v>
      </c>
      <c r="D555" s="128" t="s">
        <v>758</v>
      </c>
      <c r="E555" s="128" t="s">
        <v>7</v>
      </c>
      <c r="F555" s="129"/>
      <c r="H555" s="54" t="str">
        <f t="shared" si="24"/>
        <v>Iva – Mađarić – OK Varaždin</v>
      </c>
      <c r="J555" s="54" t="str">
        <f t="shared" si="25"/>
        <v>Iva – Mađarić – OK Varaždin</v>
      </c>
      <c r="L555" s="54" t="str">
        <f t="shared" si="26"/>
        <v>Iva – Mađarić</v>
      </c>
      <c r="N555" s="127"/>
      <c r="O555" s="128"/>
      <c r="P555" s="129"/>
    </row>
    <row r="556" spans="2:16" x14ac:dyDescent="0.25">
      <c r="B556" s="127">
        <v>1936</v>
      </c>
      <c r="C556" s="128" t="s">
        <v>143</v>
      </c>
      <c r="D556" s="128" t="s">
        <v>758</v>
      </c>
      <c r="E556" s="128" t="s">
        <v>7</v>
      </c>
      <c r="F556" s="129" t="s">
        <v>91</v>
      </c>
      <c r="H556" s="54" t="str">
        <f t="shared" si="24"/>
        <v>Predrag – Mađarić – OK Varaždin – M21B</v>
      </c>
      <c r="J556" s="54" t="str">
        <f t="shared" si="25"/>
        <v>Predrag – Mađarić – OK Varaždin</v>
      </c>
      <c r="L556" s="54" t="str">
        <f t="shared" si="26"/>
        <v>Predrag – Mađarić</v>
      </c>
      <c r="N556" s="127"/>
      <c r="O556" s="128"/>
      <c r="P556" s="129"/>
    </row>
    <row r="557" spans="2:16" x14ac:dyDescent="0.25">
      <c r="B557" s="127">
        <v>1463</v>
      </c>
      <c r="C557" s="128" t="s">
        <v>759</v>
      </c>
      <c r="D557" s="128" t="s">
        <v>760</v>
      </c>
      <c r="E557" s="128" t="s">
        <v>7</v>
      </c>
      <c r="F557" s="129"/>
      <c r="H557" s="54" t="str">
        <f t="shared" si="24"/>
        <v>Melanija – Majer – OK Varaždin</v>
      </c>
      <c r="J557" s="54" t="str">
        <f t="shared" si="25"/>
        <v>Melanija – Majer – OK Varaždin</v>
      </c>
      <c r="L557" s="54" t="str">
        <f t="shared" si="26"/>
        <v>Melanija – Majer</v>
      </c>
      <c r="N557" s="127"/>
      <c r="O557" s="128"/>
      <c r="P557" s="129"/>
    </row>
    <row r="558" spans="2:16" x14ac:dyDescent="0.25">
      <c r="B558" s="127">
        <v>1518</v>
      </c>
      <c r="C558" s="128" t="s">
        <v>761</v>
      </c>
      <c r="D558" s="128" t="s">
        <v>762</v>
      </c>
      <c r="E558" s="128" t="s">
        <v>7</v>
      </c>
      <c r="F558" s="129"/>
      <c r="H558" s="54" t="str">
        <f t="shared" si="24"/>
        <v>Marinka – Mak – OK Varaždin</v>
      </c>
      <c r="J558" s="54" t="str">
        <f t="shared" si="25"/>
        <v>Marinka – Mak – OK Varaždin</v>
      </c>
      <c r="L558" s="54" t="str">
        <f t="shared" si="26"/>
        <v>Marinka – Mak</v>
      </c>
      <c r="N558" s="127"/>
      <c r="O558" s="128"/>
      <c r="P558" s="129"/>
    </row>
    <row r="559" spans="2:16" x14ac:dyDescent="0.25">
      <c r="B559" s="127">
        <v>1241</v>
      </c>
      <c r="C559" s="128" t="s">
        <v>218</v>
      </c>
      <c r="D559" s="128" t="s">
        <v>763</v>
      </c>
      <c r="E559" s="128" t="s">
        <v>7</v>
      </c>
      <c r="F559" s="129"/>
      <c r="H559" s="54" t="str">
        <f t="shared" si="24"/>
        <v>Petra – Martak – OK Varaždin</v>
      </c>
      <c r="J559" s="54" t="str">
        <f t="shared" si="25"/>
        <v>Petra – Martak – OK Varaždin</v>
      </c>
      <c r="L559" s="54" t="str">
        <f t="shared" si="26"/>
        <v>Petra – Martak</v>
      </c>
      <c r="N559" s="127"/>
      <c r="O559" s="128"/>
      <c r="P559" s="129"/>
    </row>
    <row r="560" spans="2:16" x14ac:dyDescent="0.25">
      <c r="B560" s="127">
        <v>1597</v>
      </c>
      <c r="C560" s="128" t="s">
        <v>764</v>
      </c>
      <c r="D560" s="128" t="s">
        <v>692</v>
      </c>
      <c r="E560" s="128" t="s">
        <v>7</v>
      </c>
      <c r="F560" s="129"/>
      <c r="H560" s="54" t="str">
        <f t="shared" si="24"/>
        <v>Janik – Martinčević – OK Varaždin</v>
      </c>
      <c r="J560" s="54" t="str">
        <f t="shared" si="25"/>
        <v>Janik – Martinčević – OK Varaždin</v>
      </c>
      <c r="L560" s="54" t="str">
        <f t="shared" si="26"/>
        <v>Janik – Martinčević</v>
      </c>
      <c r="N560" s="127"/>
      <c r="O560" s="128"/>
      <c r="P560" s="129"/>
    </row>
    <row r="561" spans="2:16" x14ac:dyDescent="0.25">
      <c r="B561" s="127">
        <v>1628</v>
      </c>
      <c r="C561" s="128" t="s">
        <v>143</v>
      </c>
      <c r="D561" s="128" t="s">
        <v>692</v>
      </c>
      <c r="E561" s="128" t="s">
        <v>7</v>
      </c>
      <c r="F561" s="129"/>
      <c r="H561" s="54" t="str">
        <f t="shared" si="24"/>
        <v>Predrag – Martinčević – OK Varaždin</v>
      </c>
      <c r="J561" s="54" t="str">
        <f t="shared" si="25"/>
        <v>Predrag – Martinčević – OK Varaždin</v>
      </c>
      <c r="L561" s="54" t="str">
        <f t="shared" si="26"/>
        <v>Predrag – Martinčević</v>
      </c>
      <c r="N561" s="127"/>
      <c r="O561" s="128"/>
      <c r="P561" s="129"/>
    </row>
    <row r="562" spans="2:16" x14ac:dyDescent="0.25">
      <c r="B562" s="127">
        <v>1758</v>
      </c>
      <c r="C562" s="128" t="s">
        <v>607</v>
      </c>
      <c r="D562" s="128" t="s">
        <v>765</v>
      </c>
      <c r="E562" s="128" t="s">
        <v>7</v>
      </c>
      <c r="F562" s="129"/>
      <c r="H562" s="54" t="str">
        <f t="shared" si="24"/>
        <v>Andrej – Martinez – OK Varaždin</v>
      </c>
      <c r="J562" s="54" t="str">
        <f t="shared" si="25"/>
        <v>Andrej – Martinez – OK Varaždin</v>
      </c>
      <c r="L562" s="54" t="str">
        <f t="shared" si="26"/>
        <v>Andrej – Martinez</v>
      </c>
      <c r="N562" s="127"/>
      <c r="O562" s="128"/>
      <c r="P562" s="129"/>
    </row>
    <row r="563" spans="2:16" x14ac:dyDescent="0.25">
      <c r="B563" s="127">
        <v>1646</v>
      </c>
      <c r="C563" s="128" t="s">
        <v>400</v>
      </c>
      <c r="D563" s="128" t="s">
        <v>765</v>
      </c>
      <c r="E563" s="128" t="s">
        <v>7</v>
      </c>
      <c r="F563" s="129"/>
      <c r="H563" s="54" t="str">
        <f t="shared" si="24"/>
        <v>Anja – Martinez – OK Varaždin</v>
      </c>
      <c r="J563" s="54" t="str">
        <f t="shared" si="25"/>
        <v>Anja – Martinez – OK Varaždin</v>
      </c>
      <c r="L563" s="54" t="str">
        <f t="shared" si="26"/>
        <v>Anja – Martinez</v>
      </c>
      <c r="N563" s="127"/>
      <c r="O563" s="128"/>
      <c r="P563" s="129"/>
    </row>
    <row r="564" spans="2:16" x14ac:dyDescent="0.25">
      <c r="B564" s="127">
        <v>1432</v>
      </c>
      <c r="C564" s="128" t="s">
        <v>18</v>
      </c>
      <c r="D564" s="128" t="s">
        <v>766</v>
      </c>
      <c r="E564" s="128" t="s">
        <v>7</v>
      </c>
      <c r="F564" s="129"/>
      <c r="H564" s="54" t="str">
        <f t="shared" si="24"/>
        <v>Marin – Mihinjač – OK Varaždin</v>
      </c>
      <c r="J564" s="54" t="str">
        <f t="shared" si="25"/>
        <v>Marin – Mihinjač – OK Varaždin</v>
      </c>
      <c r="L564" s="54" t="str">
        <f t="shared" si="26"/>
        <v>Marin – Mihinjač</v>
      </c>
      <c r="N564" s="127"/>
      <c r="O564" s="128"/>
      <c r="P564" s="129"/>
    </row>
    <row r="565" spans="2:16" x14ac:dyDescent="0.25">
      <c r="B565" s="127">
        <v>1578</v>
      </c>
      <c r="C565" s="128" t="s">
        <v>399</v>
      </c>
      <c r="D565" s="128" t="s">
        <v>767</v>
      </c>
      <c r="E565" s="128" t="s">
        <v>7</v>
      </c>
      <c r="F565" s="129"/>
      <c r="H565" s="54" t="str">
        <f t="shared" si="24"/>
        <v>Lara – Možanić – OK Varaždin</v>
      </c>
      <c r="J565" s="54" t="str">
        <f t="shared" si="25"/>
        <v>Lara – Možanić – OK Varaždin</v>
      </c>
      <c r="L565" s="54" t="str">
        <f t="shared" si="26"/>
        <v>Lara – Možanić</v>
      </c>
      <c r="N565" s="127"/>
      <c r="O565" s="128"/>
      <c r="P565" s="129"/>
    </row>
    <row r="566" spans="2:16" x14ac:dyDescent="0.25">
      <c r="B566" s="127">
        <v>1097</v>
      </c>
      <c r="C566" s="128" t="s">
        <v>314</v>
      </c>
      <c r="D566" s="128" t="s">
        <v>768</v>
      </c>
      <c r="E566" s="128" t="s">
        <v>7</v>
      </c>
      <c r="F566" s="129" t="s">
        <v>303</v>
      </c>
      <c r="H566" s="54" t="str">
        <f t="shared" si="24"/>
        <v>Sanja – Ostroški – OK Varaždin – Ž45</v>
      </c>
      <c r="J566" s="54" t="str">
        <f t="shared" si="25"/>
        <v>Sanja – Ostroški – OK Varaždin</v>
      </c>
      <c r="L566" s="54" t="str">
        <f t="shared" si="26"/>
        <v>Sanja – Ostroški</v>
      </c>
      <c r="N566" s="127"/>
      <c r="O566" s="128"/>
      <c r="P566" s="129"/>
    </row>
    <row r="567" spans="2:16" x14ac:dyDescent="0.25">
      <c r="B567" s="127">
        <v>1044</v>
      </c>
      <c r="C567" s="128" t="s">
        <v>769</v>
      </c>
      <c r="D567" s="128" t="s">
        <v>770</v>
      </c>
      <c r="E567" s="128" t="s">
        <v>7</v>
      </c>
      <c r="F567" s="129"/>
      <c r="H567" s="54" t="str">
        <f t="shared" si="24"/>
        <v>Zlatko – Pap – OK Varaždin</v>
      </c>
      <c r="J567" s="54" t="str">
        <f t="shared" si="25"/>
        <v>Zlatko – Pap – OK Varaždin</v>
      </c>
      <c r="L567" s="54" t="str">
        <f t="shared" si="26"/>
        <v>Zlatko – Pap</v>
      </c>
      <c r="N567" s="127"/>
      <c r="O567" s="128"/>
      <c r="P567" s="129"/>
    </row>
    <row r="568" spans="2:16" x14ac:dyDescent="0.25">
      <c r="B568" s="127">
        <v>1661</v>
      </c>
      <c r="C568" s="128" t="s">
        <v>771</v>
      </c>
      <c r="D568" s="128" t="s">
        <v>772</v>
      </c>
      <c r="E568" s="128" t="s">
        <v>7</v>
      </c>
      <c r="F568" s="129"/>
      <c r="H568" s="54" t="str">
        <f t="shared" si="24"/>
        <v>Vesna – Pascuttini-Juraga – OK Varaždin</v>
      </c>
      <c r="J568" s="54" t="str">
        <f t="shared" si="25"/>
        <v>Vesna – Pascuttini-Juraga – OK Varaždin</v>
      </c>
      <c r="L568" s="54" t="str">
        <f t="shared" si="26"/>
        <v>Vesna – Pascuttini-Juraga</v>
      </c>
      <c r="N568" s="127"/>
      <c r="O568" s="128"/>
      <c r="P568" s="129"/>
    </row>
    <row r="569" spans="2:16" x14ac:dyDescent="0.25">
      <c r="B569" s="127">
        <v>1079</v>
      </c>
      <c r="C569" s="128" t="s">
        <v>57</v>
      </c>
      <c r="D569" s="128" t="s">
        <v>56</v>
      </c>
      <c r="E569" s="128" t="s">
        <v>7</v>
      </c>
      <c r="F569" s="129" t="s">
        <v>50</v>
      </c>
      <c r="H569" s="54" t="str">
        <f t="shared" si="24"/>
        <v>Ivan – Pasquino – OK Varaždin – M20</v>
      </c>
      <c r="J569" s="54" t="str">
        <f t="shared" si="25"/>
        <v>Ivan – Pasquino – OK Varaždin</v>
      </c>
      <c r="L569" s="54" t="str">
        <f t="shared" si="26"/>
        <v>Ivan – Pasquino</v>
      </c>
      <c r="N569" s="127"/>
      <c r="O569" s="128"/>
      <c r="P569" s="129"/>
    </row>
    <row r="570" spans="2:16" x14ac:dyDescent="0.25">
      <c r="B570" s="127">
        <v>1933</v>
      </c>
      <c r="C570" s="128" t="s">
        <v>446</v>
      </c>
      <c r="D570" s="128" t="s">
        <v>181</v>
      </c>
      <c r="E570" s="128" t="s">
        <v>7</v>
      </c>
      <c r="F570" s="129"/>
      <c r="H570" s="54" t="str">
        <f t="shared" si="24"/>
        <v>Nikola – Pavić – OK Varaždin</v>
      </c>
      <c r="J570" s="54" t="str">
        <f t="shared" si="25"/>
        <v>Nikola – Pavić – OK Varaždin</v>
      </c>
      <c r="L570" s="54" t="str">
        <f t="shared" si="26"/>
        <v>Nikola – Pavić</v>
      </c>
      <c r="N570" s="127"/>
      <c r="O570" s="128"/>
      <c r="P570" s="129"/>
    </row>
    <row r="571" spans="2:16" x14ac:dyDescent="0.25">
      <c r="B571" s="127">
        <v>1625</v>
      </c>
      <c r="C571" s="128" t="s">
        <v>773</v>
      </c>
      <c r="D571" s="128" t="s">
        <v>383</v>
      </c>
      <c r="E571" s="128" t="s">
        <v>7</v>
      </c>
      <c r="F571" s="129"/>
      <c r="H571" s="54" t="str">
        <f t="shared" si="24"/>
        <v>Roman – Petak – OK Varaždin</v>
      </c>
      <c r="J571" s="54" t="str">
        <f t="shared" si="25"/>
        <v>Roman – Petak – OK Varaždin</v>
      </c>
      <c r="L571" s="54" t="str">
        <f t="shared" si="26"/>
        <v>Roman – Petak</v>
      </c>
      <c r="N571" s="127"/>
      <c r="O571" s="128"/>
      <c r="P571" s="129"/>
    </row>
    <row r="572" spans="2:16" x14ac:dyDescent="0.25">
      <c r="B572" s="127">
        <v>1116</v>
      </c>
      <c r="C572" s="128" t="s">
        <v>774</v>
      </c>
      <c r="D572" s="128" t="s">
        <v>775</v>
      </c>
      <c r="E572" s="128" t="s">
        <v>7</v>
      </c>
      <c r="F572" s="129" t="s">
        <v>50</v>
      </c>
      <c r="H572" s="54" t="str">
        <f t="shared" si="24"/>
        <v>Ozren – Pevec – OK Varaždin – M20</v>
      </c>
      <c r="J572" s="54" t="str">
        <f t="shared" si="25"/>
        <v>Ozren – Pevec – OK Varaždin</v>
      </c>
      <c r="L572" s="54" t="str">
        <f t="shared" si="26"/>
        <v>Ozren – Pevec</v>
      </c>
      <c r="N572" s="127"/>
      <c r="O572" s="128"/>
      <c r="P572" s="129"/>
    </row>
    <row r="573" spans="2:16" x14ac:dyDescent="0.25">
      <c r="B573" s="127">
        <v>1513</v>
      </c>
      <c r="C573" s="128" t="s">
        <v>776</v>
      </c>
      <c r="D573" s="128" t="s">
        <v>775</v>
      </c>
      <c r="E573" s="128" t="s">
        <v>7</v>
      </c>
      <c r="F573" s="129"/>
      <c r="H573" s="54" t="str">
        <f t="shared" si="24"/>
        <v>Una Beata – Pevec – OK Varaždin</v>
      </c>
      <c r="J573" s="54" t="str">
        <f t="shared" si="25"/>
        <v>Una Beata – Pevec – OK Varaždin</v>
      </c>
      <c r="L573" s="54" t="str">
        <f t="shared" si="26"/>
        <v>Una Beata – Pevec</v>
      </c>
      <c r="N573" s="127"/>
      <c r="O573" s="128"/>
      <c r="P573" s="129"/>
    </row>
    <row r="574" spans="2:16" x14ac:dyDescent="0.25">
      <c r="B574" s="127">
        <v>1073</v>
      </c>
      <c r="C574" s="128" t="s">
        <v>777</v>
      </c>
      <c r="D574" s="128" t="s">
        <v>778</v>
      </c>
      <c r="E574" s="128" t="s">
        <v>7</v>
      </c>
      <c r="F574" s="129"/>
      <c r="H574" s="54" t="str">
        <f t="shared" si="24"/>
        <v>Nino – Piskač – OK Varaždin</v>
      </c>
      <c r="J574" s="54" t="str">
        <f t="shared" si="25"/>
        <v>Nino – Piskač – OK Varaždin</v>
      </c>
      <c r="L574" s="54" t="str">
        <f t="shared" si="26"/>
        <v>Nino – Piskač</v>
      </c>
      <c r="N574" s="127"/>
      <c r="O574" s="128"/>
      <c r="P574" s="129"/>
    </row>
    <row r="575" spans="2:16" x14ac:dyDescent="0.25">
      <c r="B575" s="127">
        <v>1934</v>
      </c>
      <c r="C575" s="128" t="s">
        <v>39</v>
      </c>
      <c r="D575" s="128" t="s">
        <v>778</v>
      </c>
      <c r="E575" s="128" t="s">
        <v>7</v>
      </c>
      <c r="F575" s="129"/>
      <c r="H575" s="54" t="str">
        <f t="shared" si="24"/>
        <v>Teo – Piskač – OK Varaždin</v>
      </c>
      <c r="J575" s="54" t="str">
        <f t="shared" si="25"/>
        <v>Teo – Piskač – OK Varaždin</v>
      </c>
      <c r="L575" s="54" t="str">
        <f t="shared" si="26"/>
        <v>Teo – Piskač</v>
      </c>
      <c r="N575" s="127"/>
      <c r="O575" s="128"/>
      <c r="P575" s="129"/>
    </row>
    <row r="576" spans="2:16" x14ac:dyDescent="0.25">
      <c r="B576" s="127">
        <v>1441</v>
      </c>
      <c r="C576" s="128" t="s">
        <v>373</v>
      </c>
      <c r="D576" s="128" t="s">
        <v>779</v>
      </c>
      <c r="E576" s="128" t="s">
        <v>7</v>
      </c>
      <c r="F576" s="129" t="s">
        <v>219</v>
      </c>
      <c r="H576" s="54" t="str">
        <f t="shared" si="24"/>
        <v>Ema – Potrebica – OK Varaždin – Ž16</v>
      </c>
      <c r="J576" s="54" t="str">
        <f t="shared" si="25"/>
        <v>Ema – Potrebica – OK Varaždin</v>
      </c>
      <c r="L576" s="54" t="str">
        <f t="shared" si="26"/>
        <v>Ema – Potrebica</v>
      </c>
      <c r="N576" s="127"/>
      <c r="O576" s="128"/>
      <c r="P576" s="129"/>
    </row>
    <row r="577" spans="2:16" x14ac:dyDescent="0.25">
      <c r="B577" s="127">
        <v>1220</v>
      </c>
      <c r="C577" s="128" t="s">
        <v>780</v>
      </c>
      <c r="D577" s="128" t="s">
        <v>779</v>
      </c>
      <c r="E577" s="128" t="s">
        <v>7</v>
      </c>
      <c r="F577" s="129" t="s">
        <v>269</v>
      </c>
      <c r="H577" s="54" t="str">
        <f t="shared" si="24"/>
        <v>Tanja – Potrebica – OK Varaždin – Ž35</v>
      </c>
      <c r="J577" s="54" t="str">
        <f t="shared" si="25"/>
        <v>Tanja – Potrebica – OK Varaždin</v>
      </c>
      <c r="L577" s="54" t="str">
        <f t="shared" si="26"/>
        <v>Tanja – Potrebica</v>
      </c>
      <c r="N577" s="127"/>
      <c r="O577" s="128"/>
      <c r="P577" s="129"/>
    </row>
    <row r="578" spans="2:16" x14ac:dyDescent="0.25">
      <c r="B578" s="127">
        <v>1637</v>
      </c>
      <c r="C578" s="128" t="s">
        <v>40</v>
      </c>
      <c r="D578" s="128" t="s">
        <v>781</v>
      </c>
      <c r="E578" s="128" t="s">
        <v>7</v>
      </c>
      <c r="F578" s="129"/>
      <c r="H578" s="54" t="str">
        <f t="shared" si="24"/>
        <v>Jakov – Pravica – OK Varaždin</v>
      </c>
      <c r="J578" s="54" t="str">
        <f t="shared" si="25"/>
        <v>Jakov – Pravica – OK Varaždin</v>
      </c>
      <c r="L578" s="54" t="str">
        <f t="shared" si="26"/>
        <v>Jakov – Pravica</v>
      </c>
      <c r="N578" s="127"/>
      <c r="O578" s="128"/>
      <c r="P578" s="129"/>
    </row>
    <row r="579" spans="2:16" x14ac:dyDescent="0.25">
      <c r="B579" s="127">
        <v>1644</v>
      </c>
      <c r="C579" s="128" t="s">
        <v>386</v>
      </c>
      <c r="D579" s="128" t="s">
        <v>782</v>
      </c>
      <c r="E579" s="128" t="s">
        <v>7</v>
      </c>
      <c r="F579" s="129"/>
      <c r="H579" s="54" t="str">
        <f t="shared" si="24"/>
        <v>Mislav – Putarek – OK Varaždin</v>
      </c>
      <c r="J579" s="54" t="str">
        <f t="shared" si="25"/>
        <v>Mislav – Putarek – OK Varaždin</v>
      </c>
      <c r="L579" s="54" t="str">
        <f t="shared" si="26"/>
        <v>Mislav – Putarek</v>
      </c>
      <c r="N579" s="127"/>
      <c r="O579" s="128"/>
      <c r="P579" s="129"/>
    </row>
    <row r="580" spans="2:16" x14ac:dyDescent="0.25">
      <c r="B580" s="127">
        <v>1621</v>
      </c>
      <c r="C580" s="128" t="s">
        <v>783</v>
      </c>
      <c r="D580" s="128" t="s">
        <v>782</v>
      </c>
      <c r="E580" s="128" t="s">
        <v>7</v>
      </c>
      <c r="F580" s="129"/>
      <c r="H580" s="54" t="str">
        <f t="shared" si="24"/>
        <v>Vita – Putarek – OK Varaždin</v>
      </c>
      <c r="J580" s="54" t="str">
        <f t="shared" si="25"/>
        <v>Vita – Putarek – OK Varaždin</v>
      </c>
      <c r="L580" s="54" t="str">
        <f t="shared" si="26"/>
        <v>Vita – Putarek</v>
      </c>
      <c r="N580" s="127"/>
      <c r="O580" s="128"/>
      <c r="P580" s="129"/>
    </row>
    <row r="581" spans="2:16" x14ac:dyDescent="0.25">
      <c r="B581" s="127">
        <v>1531</v>
      </c>
      <c r="C581" s="128" t="s">
        <v>784</v>
      </c>
      <c r="D581" s="128" t="s">
        <v>785</v>
      </c>
      <c r="E581" s="128" t="s">
        <v>7</v>
      </c>
      <c r="F581" s="129"/>
      <c r="H581" s="54" t="str">
        <f t="shared" si="24"/>
        <v>Srećko – Radulović – OK Varaždin</v>
      </c>
      <c r="J581" s="54" t="str">
        <f t="shared" si="25"/>
        <v>Srećko – Radulović – OK Varaždin</v>
      </c>
      <c r="L581" s="54" t="str">
        <f t="shared" si="26"/>
        <v>Srećko – Radulović</v>
      </c>
      <c r="N581" s="127"/>
      <c r="O581" s="128"/>
      <c r="P581" s="129"/>
    </row>
    <row r="582" spans="2:16" x14ac:dyDescent="0.25">
      <c r="B582" s="127">
        <v>1281</v>
      </c>
      <c r="C582" s="128" t="s">
        <v>715</v>
      </c>
      <c r="D582" s="128" t="s">
        <v>786</v>
      </c>
      <c r="E582" s="128" t="s">
        <v>7</v>
      </c>
      <c r="F582" s="129"/>
      <c r="H582" s="54" t="str">
        <f t="shared" si="24"/>
        <v>Vida – Rak – OK Varaždin</v>
      </c>
      <c r="J582" s="54" t="str">
        <f t="shared" si="25"/>
        <v>Vida – Rak – OK Varaždin</v>
      </c>
      <c r="L582" s="54" t="str">
        <f t="shared" si="26"/>
        <v>Vida – Rak</v>
      </c>
      <c r="N582" s="127"/>
      <c r="O582" s="128"/>
      <c r="P582" s="129"/>
    </row>
    <row r="583" spans="2:16" x14ac:dyDescent="0.25">
      <c r="B583" s="127">
        <v>1652</v>
      </c>
      <c r="C583" s="128" t="s">
        <v>195</v>
      </c>
      <c r="D583" s="128" t="s">
        <v>787</v>
      </c>
      <c r="E583" s="128" t="s">
        <v>7</v>
      </c>
      <c r="F583" s="129"/>
      <c r="H583" s="54" t="str">
        <f t="shared" si="24"/>
        <v>Dora – Rodeš – OK Varaždin</v>
      </c>
      <c r="J583" s="54" t="str">
        <f t="shared" si="25"/>
        <v>Dora – Rodeš – OK Varaždin</v>
      </c>
      <c r="L583" s="54" t="str">
        <f t="shared" si="26"/>
        <v>Dora – Rodeš</v>
      </c>
      <c r="N583" s="127"/>
      <c r="O583" s="128"/>
      <c r="P583" s="129"/>
    </row>
    <row r="584" spans="2:16" x14ac:dyDescent="0.25">
      <c r="B584" s="127">
        <v>1147</v>
      </c>
      <c r="C584" s="128" t="s">
        <v>788</v>
      </c>
      <c r="D584" s="128" t="s">
        <v>789</v>
      </c>
      <c r="E584" s="128" t="s">
        <v>7</v>
      </c>
      <c r="F584" s="129"/>
      <c r="H584" s="54" t="str">
        <f t="shared" si="24"/>
        <v>Emanuel – Rožić – OK Varaždin</v>
      </c>
      <c r="J584" s="54" t="str">
        <f t="shared" si="25"/>
        <v>Emanuel – Rožić – OK Varaždin</v>
      </c>
      <c r="L584" s="54" t="str">
        <f t="shared" si="26"/>
        <v>Emanuel – Rožić</v>
      </c>
      <c r="N584" s="127"/>
      <c r="O584" s="128"/>
      <c r="P584" s="129"/>
    </row>
    <row r="585" spans="2:16" x14ac:dyDescent="0.25">
      <c r="B585" s="127">
        <v>1402</v>
      </c>
      <c r="C585" s="128" t="s">
        <v>418</v>
      </c>
      <c r="D585" s="128" t="s">
        <v>790</v>
      </c>
      <c r="E585" s="128" t="s">
        <v>7</v>
      </c>
      <c r="F585" s="129" t="s">
        <v>196</v>
      </c>
      <c r="H585" s="54" t="str">
        <f t="shared" si="24"/>
        <v>Eva – Šantek – OK Varaždin – Ž12</v>
      </c>
      <c r="J585" s="54" t="str">
        <f t="shared" si="25"/>
        <v>Eva – Šantek – OK Varaždin</v>
      </c>
      <c r="L585" s="54" t="str">
        <f t="shared" si="26"/>
        <v>Eva – Šantek</v>
      </c>
      <c r="N585" s="127"/>
      <c r="O585" s="128"/>
      <c r="P585" s="129"/>
    </row>
    <row r="586" spans="2:16" x14ac:dyDescent="0.25">
      <c r="B586" s="127">
        <v>1149</v>
      </c>
      <c r="C586" s="128" t="s">
        <v>57</v>
      </c>
      <c r="D586" s="128" t="s">
        <v>790</v>
      </c>
      <c r="E586" s="128" t="s">
        <v>7</v>
      </c>
      <c r="F586" s="129" t="s">
        <v>91</v>
      </c>
      <c r="H586" s="54" t="str">
        <f t="shared" si="24"/>
        <v>Ivan – Šantek – OK Varaždin – M21B</v>
      </c>
      <c r="J586" s="54" t="str">
        <f t="shared" si="25"/>
        <v>Ivan – Šantek – OK Varaždin</v>
      </c>
      <c r="L586" s="54" t="str">
        <f t="shared" si="26"/>
        <v>Ivan – Šantek</v>
      </c>
      <c r="N586" s="127"/>
      <c r="O586" s="128"/>
      <c r="P586" s="129"/>
    </row>
    <row r="587" spans="2:16" x14ac:dyDescent="0.25">
      <c r="B587" s="127">
        <v>1932</v>
      </c>
      <c r="C587" s="128" t="s">
        <v>197</v>
      </c>
      <c r="D587" s="128" t="s">
        <v>790</v>
      </c>
      <c r="E587" s="128" t="s">
        <v>7</v>
      </c>
      <c r="F587" s="129"/>
      <c r="H587" s="54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54" t="str">
        <f t="shared" ref="J587:J650" si="28">IF(C587="","",C587) &amp; IF(D587="",""," – " &amp; D587) &amp; IF(E587="",""," – " &amp; E587)</f>
        <v>Lucija – Šantek – OK Varaždin</v>
      </c>
      <c r="L587" s="54" t="str">
        <f t="shared" ref="L587:L650" si="29">IF(C587="","",C587) &amp; IF(D587="",""," – " &amp; D587)</f>
        <v>Lucija – Šantek</v>
      </c>
      <c r="N587" s="127"/>
      <c r="O587" s="128"/>
      <c r="P587" s="129"/>
    </row>
    <row r="588" spans="2:16" x14ac:dyDescent="0.25">
      <c r="B588" s="127">
        <v>1270</v>
      </c>
      <c r="C588" s="128" t="s">
        <v>306</v>
      </c>
      <c r="D588" s="128" t="s">
        <v>308</v>
      </c>
      <c r="E588" s="128" t="s">
        <v>7</v>
      </c>
      <c r="F588" s="129" t="s">
        <v>303</v>
      </c>
      <c r="H588" s="54" t="str">
        <f t="shared" si="27"/>
        <v>Marija – Schubert – OK Varaždin – Ž45</v>
      </c>
      <c r="J588" s="54" t="str">
        <f t="shared" si="28"/>
        <v>Marija – Schubert – OK Varaždin</v>
      </c>
      <c r="L588" s="54" t="str">
        <f t="shared" si="29"/>
        <v>Marija – Schubert</v>
      </c>
      <c r="N588" s="127"/>
      <c r="O588" s="128"/>
      <c r="P588" s="129"/>
    </row>
    <row r="589" spans="2:16" x14ac:dyDescent="0.25">
      <c r="B589" s="127">
        <v>1046</v>
      </c>
      <c r="C589" s="128" t="s">
        <v>192</v>
      </c>
      <c r="D589" s="128" t="s">
        <v>791</v>
      </c>
      <c r="E589" s="128" t="s">
        <v>7</v>
      </c>
      <c r="F589" s="129"/>
      <c r="H589" s="54" t="str">
        <f t="shared" si="27"/>
        <v>Ana – Smuđ – OK Varaždin</v>
      </c>
      <c r="J589" s="54" t="str">
        <f t="shared" si="28"/>
        <v>Ana – Smuđ – OK Varaždin</v>
      </c>
      <c r="L589" s="54" t="str">
        <f t="shared" si="29"/>
        <v>Ana – Smuđ</v>
      </c>
      <c r="N589" s="127"/>
      <c r="O589" s="128"/>
      <c r="P589" s="129"/>
    </row>
    <row r="590" spans="2:16" x14ac:dyDescent="0.25">
      <c r="B590" s="127">
        <v>1609</v>
      </c>
      <c r="C590" s="128" t="s">
        <v>178</v>
      </c>
      <c r="D590" s="128" t="s">
        <v>791</v>
      </c>
      <c r="E590" s="128" t="s">
        <v>7</v>
      </c>
      <c r="F590" s="129"/>
      <c r="H590" s="54" t="str">
        <f t="shared" si="27"/>
        <v>Miroslav – Smuđ – OK Varaždin</v>
      </c>
      <c r="J590" s="54" t="str">
        <f t="shared" si="28"/>
        <v>Miroslav – Smuđ – OK Varaždin</v>
      </c>
      <c r="L590" s="54" t="str">
        <f t="shared" si="29"/>
        <v>Miroslav – Smuđ</v>
      </c>
      <c r="N590" s="127"/>
      <c r="O590" s="128"/>
      <c r="P590" s="129"/>
    </row>
    <row r="591" spans="2:16" x14ac:dyDescent="0.25">
      <c r="B591" s="127">
        <v>1840</v>
      </c>
      <c r="C591" s="128" t="s">
        <v>192</v>
      </c>
      <c r="D591" s="128" t="s">
        <v>186</v>
      </c>
      <c r="E591" s="128" t="s">
        <v>7</v>
      </c>
      <c r="F591" s="129" t="s">
        <v>228</v>
      </c>
      <c r="H591" s="54" t="str">
        <f t="shared" si="27"/>
        <v>Ana – Srebačić – OK Varaždin – Ž20</v>
      </c>
      <c r="J591" s="54" t="str">
        <f t="shared" si="28"/>
        <v>Ana – Srebačić – OK Varaždin</v>
      </c>
      <c r="L591" s="54" t="str">
        <f t="shared" si="29"/>
        <v>Ana – Srebačić</v>
      </c>
      <c r="N591" s="127"/>
      <c r="O591" s="128"/>
      <c r="P591" s="129"/>
    </row>
    <row r="592" spans="2:16" x14ac:dyDescent="0.25">
      <c r="B592" s="127">
        <v>1067</v>
      </c>
      <c r="C592" s="128" t="s">
        <v>187</v>
      </c>
      <c r="D592" s="128" t="s">
        <v>186</v>
      </c>
      <c r="E592" s="128" t="s">
        <v>7</v>
      </c>
      <c r="F592" s="129" t="s">
        <v>303</v>
      </c>
      <c r="H592" s="54" t="str">
        <f t="shared" si="27"/>
        <v>Davorka – Srebačić – OK Varaždin – Ž45</v>
      </c>
      <c r="J592" s="54" t="str">
        <f t="shared" si="28"/>
        <v>Davorka – Srebačić – OK Varaždin</v>
      </c>
      <c r="L592" s="54" t="str">
        <f t="shared" si="29"/>
        <v>Davorka – Srebačić</v>
      </c>
      <c r="N592" s="127"/>
      <c r="O592" s="128"/>
      <c r="P592" s="129"/>
    </row>
    <row r="593" spans="2:16" x14ac:dyDescent="0.25">
      <c r="B593" s="127">
        <v>1756</v>
      </c>
      <c r="C593" s="128" t="s">
        <v>31</v>
      </c>
      <c r="D593" s="128" t="s">
        <v>792</v>
      </c>
      <c r="E593" s="128" t="s">
        <v>7</v>
      </c>
      <c r="F593" s="129"/>
      <c r="H593" s="54" t="str">
        <f t="shared" si="27"/>
        <v>Noa – Stančić – OK Varaždin</v>
      </c>
      <c r="J593" s="54" t="str">
        <f t="shared" si="28"/>
        <v>Noa – Stančić – OK Varaždin</v>
      </c>
      <c r="L593" s="54" t="str">
        <f t="shared" si="29"/>
        <v>Noa – Stančić</v>
      </c>
      <c r="N593" s="127"/>
      <c r="O593" s="128"/>
      <c r="P593" s="129"/>
    </row>
    <row r="594" spans="2:16" x14ac:dyDescent="0.25">
      <c r="B594" s="127">
        <v>1568</v>
      </c>
      <c r="C594" s="128" t="s">
        <v>184</v>
      </c>
      <c r="D594" s="128" t="s">
        <v>79</v>
      </c>
      <c r="E594" s="128" t="s">
        <v>7</v>
      </c>
      <c r="F594" s="129" t="s">
        <v>573</v>
      </c>
      <c r="H594" s="54" t="str">
        <f t="shared" si="27"/>
        <v>Milan – Turkalj – OK Varaždin – M70</v>
      </c>
      <c r="J594" s="54" t="str">
        <f t="shared" si="28"/>
        <v>Milan – Turkalj – OK Varaždin</v>
      </c>
      <c r="L594" s="54" t="str">
        <f t="shared" si="29"/>
        <v>Milan – Turkalj</v>
      </c>
      <c r="N594" s="127"/>
      <c r="O594" s="128"/>
      <c r="P594" s="129"/>
    </row>
    <row r="595" spans="2:16" x14ac:dyDescent="0.25">
      <c r="B595" s="127">
        <v>1180</v>
      </c>
      <c r="C595" s="128" t="s">
        <v>58</v>
      </c>
      <c r="D595" s="128" t="s">
        <v>793</v>
      </c>
      <c r="E595" s="128" t="s">
        <v>7</v>
      </c>
      <c r="F595" s="129"/>
      <c r="H595" s="54" t="str">
        <f t="shared" si="27"/>
        <v>Jan – Turković – OK Varaždin</v>
      </c>
      <c r="J595" s="54" t="str">
        <f t="shared" si="28"/>
        <v>Jan – Turković – OK Varaždin</v>
      </c>
      <c r="L595" s="54" t="str">
        <f t="shared" si="29"/>
        <v>Jan – Turković</v>
      </c>
      <c r="N595" s="127"/>
      <c r="O595" s="128"/>
      <c r="P595" s="129"/>
    </row>
    <row r="596" spans="2:16" x14ac:dyDescent="0.25">
      <c r="B596" s="127">
        <v>1035</v>
      </c>
      <c r="C596" s="128" t="s">
        <v>794</v>
      </c>
      <c r="D596" s="128" t="s">
        <v>795</v>
      </c>
      <c r="E596" s="128" t="s">
        <v>7</v>
      </c>
      <c r="F596" s="129"/>
      <c r="H596" s="54" t="str">
        <f t="shared" si="27"/>
        <v>Tony – Udris – OK Varaždin</v>
      </c>
      <c r="J596" s="54" t="str">
        <f t="shared" si="28"/>
        <v>Tony – Udris – OK Varaždin</v>
      </c>
      <c r="L596" s="54" t="str">
        <f t="shared" si="29"/>
        <v>Tony – Udris</v>
      </c>
      <c r="N596" s="127"/>
      <c r="O596" s="128"/>
      <c r="P596" s="129"/>
    </row>
    <row r="597" spans="2:16" x14ac:dyDescent="0.25">
      <c r="B597" s="127">
        <v>1591</v>
      </c>
      <c r="C597" s="128" t="s">
        <v>358</v>
      </c>
      <c r="D597" s="128" t="s">
        <v>796</v>
      </c>
      <c r="E597" s="128" t="s">
        <v>7</v>
      </c>
      <c r="F597" s="129"/>
      <c r="H597" s="54" t="str">
        <f t="shared" si="27"/>
        <v>Hana – Uranić – OK Varaždin</v>
      </c>
      <c r="J597" s="54" t="str">
        <f t="shared" si="28"/>
        <v>Hana – Uranić – OK Varaždin</v>
      </c>
      <c r="L597" s="54" t="str">
        <f t="shared" si="29"/>
        <v>Hana – Uranić</v>
      </c>
      <c r="N597" s="127"/>
      <c r="O597" s="128"/>
      <c r="P597" s="129"/>
    </row>
    <row r="598" spans="2:16" x14ac:dyDescent="0.25">
      <c r="B598" s="127">
        <v>1759</v>
      </c>
      <c r="C598" s="128" t="s">
        <v>216</v>
      </c>
      <c r="D598" s="128" t="s">
        <v>797</v>
      </c>
      <c r="E598" s="128" t="s">
        <v>7</v>
      </c>
      <c r="F598" s="129"/>
      <c r="H598" s="54" t="str">
        <f t="shared" si="27"/>
        <v>Nina – Veseljak – OK Varaždin</v>
      </c>
      <c r="J598" s="54" t="str">
        <f t="shared" si="28"/>
        <v>Nina – Veseljak – OK Varaždin</v>
      </c>
      <c r="L598" s="54" t="str">
        <f t="shared" si="29"/>
        <v>Nina – Veseljak</v>
      </c>
      <c r="N598" s="127"/>
      <c r="O598" s="128"/>
      <c r="P598" s="129"/>
    </row>
    <row r="599" spans="2:16" x14ac:dyDescent="0.25">
      <c r="B599" s="127">
        <v>1051</v>
      </c>
      <c r="C599" s="128" t="s">
        <v>720</v>
      </c>
      <c r="D599" s="128" t="s">
        <v>798</v>
      </c>
      <c r="E599" s="128" t="s">
        <v>7</v>
      </c>
      <c r="F599" s="129"/>
      <c r="H599" s="54" t="str">
        <f t="shared" si="27"/>
        <v>Antonela – Vidović – OK Varaždin</v>
      </c>
      <c r="J599" s="54" t="str">
        <f t="shared" si="28"/>
        <v>Antonela – Vidović – OK Varaždin</v>
      </c>
      <c r="L599" s="54" t="str">
        <f t="shared" si="29"/>
        <v>Antonela – Vidović</v>
      </c>
      <c r="N599" s="127"/>
      <c r="O599" s="128"/>
      <c r="P599" s="129"/>
    </row>
    <row r="600" spans="2:16" x14ac:dyDescent="0.25">
      <c r="B600" s="127">
        <v>1551</v>
      </c>
      <c r="C600" s="128" t="s">
        <v>332</v>
      </c>
      <c r="D600" s="128" t="s">
        <v>101</v>
      </c>
      <c r="E600" s="128" t="s">
        <v>7</v>
      </c>
      <c r="F600" s="129"/>
      <c r="H600" s="54" t="str">
        <f t="shared" si="27"/>
        <v>Biserka – Vodopija – OK Varaždin</v>
      </c>
      <c r="J600" s="54" t="str">
        <f t="shared" si="28"/>
        <v>Biserka – Vodopija – OK Varaždin</v>
      </c>
      <c r="L600" s="54" t="str">
        <f t="shared" si="29"/>
        <v>Biserka – Vodopija</v>
      </c>
      <c r="N600" s="127"/>
      <c r="O600" s="128"/>
      <c r="P600" s="129"/>
    </row>
    <row r="601" spans="2:16" x14ac:dyDescent="0.25">
      <c r="B601" s="127">
        <v>1210</v>
      </c>
      <c r="C601" s="128" t="s">
        <v>378</v>
      </c>
      <c r="D601" s="128" t="s">
        <v>101</v>
      </c>
      <c r="E601" s="128" t="s">
        <v>7</v>
      </c>
      <c r="F601" s="129"/>
      <c r="H601" s="54" t="str">
        <f t="shared" si="27"/>
        <v>Bruno – Vodopija – OK Varaždin</v>
      </c>
      <c r="J601" s="54" t="str">
        <f t="shared" si="28"/>
        <v>Bruno – Vodopija – OK Varaždin</v>
      </c>
      <c r="L601" s="54" t="str">
        <f t="shared" si="29"/>
        <v>Bruno – Vodopija</v>
      </c>
      <c r="N601" s="127"/>
      <c r="O601" s="128"/>
      <c r="P601" s="129"/>
    </row>
    <row r="602" spans="2:16" x14ac:dyDescent="0.25">
      <c r="B602" s="127">
        <v>1662</v>
      </c>
      <c r="C602" s="128" t="s">
        <v>799</v>
      </c>
      <c r="D602" s="128" t="s">
        <v>101</v>
      </c>
      <c r="E602" s="128" t="s">
        <v>7</v>
      </c>
      <c r="F602" s="129"/>
      <c r="H602" s="54" t="str">
        <f t="shared" si="27"/>
        <v>Neven – Vodopija – OK Varaždin</v>
      </c>
      <c r="J602" s="54" t="str">
        <f t="shared" si="28"/>
        <v>Neven – Vodopija – OK Varaždin</v>
      </c>
      <c r="L602" s="54" t="str">
        <f t="shared" si="29"/>
        <v>Neven – Vodopija</v>
      </c>
      <c r="N602" s="127"/>
      <c r="O602" s="128"/>
      <c r="P602" s="129"/>
    </row>
    <row r="603" spans="2:16" x14ac:dyDescent="0.25">
      <c r="B603" s="127">
        <v>1245</v>
      </c>
      <c r="C603" s="128" t="s">
        <v>364</v>
      </c>
      <c r="D603" s="128" t="s">
        <v>101</v>
      </c>
      <c r="E603" s="128" t="s">
        <v>7</v>
      </c>
      <c r="F603" s="129"/>
      <c r="H603" s="54" t="str">
        <f t="shared" si="27"/>
        <v>Rea – Vodopija – OK Varaždin</v>
      </c>
      <c r="J603" s="54" t="str">
        <f t="shared" si="28"/>
        <v>Rea – Vodopija – OK Varaždin</v>
      </c>
      <c r="L603" s="54" t="str">
        <f t="shared" si="29"/>
        <v>Rea – Vodopija</v>
      </c>
      <c r="N603" s="127"/>
      <c r="O603" s="128"/>
      <c r="P603" s="129"/>
    </row>
    <row r="604" spans="2:16" x14ac:dyDescent="0.25">
      <c r="B604" s="127">
        <v>1299</v>
      </c>
      <c r="C604" s="128" t="s">
        <v>108</v>
      </c>
      <c r="D604" s="128" t="s">
        <v>101</v>
      </c>
      <c r="E604" s="128" t="s">
        <v>7</v>
      </c>
      <c r="F604" s="129"/>
      <c r="H604" s="54" t="str">
        <f t="shared" si="27"/>
        <v>Zvonko – Vodopija – OK Varaždin</v>
      </c>
      <c r="J604" s="54" t="str">
        <f t="shared" si="28"/>
        <v>Zvonko – Vodopija – OK Varaždin</v>
      </c>
      <c r="L604" s="54" t="str">
        <f t="shared" si="29"/>
        <v>Zvonko – Vodopija</v>
      </c>
      <c r="N604" s="127"/>
      <c r="O604" s="128"/>
      <c r="P604" s="129"/>
    </row>
    <row r="605" spans="2:16" x14ac:dyDescent="0.25">
      <c r="B605" s="127">
        <v>1619</v>
      </c>
      <c r="C605" s="128" t="s">
        <v>199</v>
      </c>
      <c r="D605" s="128" t="s">
        <v>800</v>
      </c>
      <c r="E605" s="128" t="s">
        <v>7</v>
      </c>
      <c r="F605" s="129"/>
      <c r="H605" s="54" t="str">
        <f t="shared" si="27"/>
        <v>Sara – Vugrek – OK Varaždin</v>
      </c>
      <c r="J605" s="54" t="str">
        <f t="shared" si="28"/>
        <v>Sara – Vugrek – OK Varaždin</v>
      </c>
      <c r="L605" s="54" t="str">
        <f t="shared" si="29"/>
        <v>Sara – Vugrek</v>
      </c>
      <c r="N605" s="127"/>
      <c r="O605" s="128"/>
      <c r="P605" s="129"/>
    </row>
    <row r="606" spans="2:16" x14ac:dyDescent="0.25">
      <c r="B606" s="127">
        <v>1757</v>
      </c>
      <c r="C606" s="128" t="s">
        <v>788</v>
      </c>
      <c r="D606" s="128" t="s">
        <v>801</v>
      </c>
      <c r="E606" s="128" t="s">
        <v>7</v>
      </c>
      <c r="F606" s="129"/>
      <c r="H606" s="54" t="str">
        <f t="shared" si="27"/>
        <v>Emanuel – Vukovac – OK Varaždin</v>
      </c>
      <c r="J606" s="54" t="str">
        <f t="shared" si="28"/>
        <v>Emanuel – Vukovac – OK Varaždin</v>
      </c>
      <c r="L606" s="54" t="str">
        <f t="shared" si="29"/>
        <v>Emanuel – Vukovac</v>
      </c>
      <c r="N606" s="127"/>
      <c r="O606" s="128"/>
      <c r="P606" s="129"/>
    </row>
    <row r="607" spans="2:16" x14ac:dyDescent="0.25">
      <c r="B607" s="127">
        <v>1539</v>
      </c>
      <c r="C607" s="128" t="s">
        <v>15</v>
      </c>
      <c r="D607" s="128" t="s">
        <v>802</v>
      </c>
      <c r="E607" s="128" t="s">
        <v>7</v>
      </c>
      <c r="F607" s="129"/>
      <c r="H607" s="54" t="str">
        <f t="shared" si="27"/>
        <v>Fran – Zagrajski – OK Varaždin</v>
      </c>
      <c r="J607" s="54" t="str">
        <f t="shared" si="28"/>
        <v>Fran – Zagrajski – OK Varaždin</v>
      </c>
      <c r="L607" s="54" t="str">
        <f t="shared" si="29"/>
        <v>Fran – Zagrajski</v>
      </c>
      <c r="N607" s="127"/>
      <c r="O607" s="128"/>
      <c r="P607" s="129"/>
    </row>
    <row r="608" spans="2:16" x14ac:dyDescent="0.25">
      <c r="B608" s="127">
        <v>1197</v>
      </c>
      <c r="C608" s="128" t="s">
        <v>293</v>
      </c>
      <c r="D608" s="128" t="s">
        <v>802</v>
      </c>
      <c r="E608" s="128" t="s">
        <v>7</v>
      </c>
      <c r="F608" s="129"/>
      <c r="H608" s="54" t="str">
        <f t="shared" si="27"/>
        <v>Ivana – Zagrajski – OK Varaždin</v>
      </c>
      <c r="J608" s="54" t="str">
        <f t="shared" si="28"/>
        <v>Ivana – Zagrajski – OK Varaždin</v>
      </c>
      <c r="L608" s="54" t="str">
        <f t="shared" si="29"/>
        <v>Ivana – Zagrajski</v>
      </c>
      <c r="N608" s="127"/>
      <c r="O608" s="128"/>
      <c r="P608" s="129"/>
    </row>
    <row r="609" spans="2:16" x14ac:dyDescent="0.25">
      <c r="B609" s="127">
        <v>1255</v>
      </c>
      <c r="C609" s="128" t="s">
        <v>218</v>
      </c>
      <c r="D609" s="128" t="s">
        <v>803</v>
      </c>
      <c r="E609" s="128" t="s">
        <v>13</v>
      </c>
      <c r="F609" s="129" t="s">
        <v>247</v>
      </c>
      <c r="H609" s="54" t="str">
        <f t="shared" si="27"/>
        <v>Petra – Abramović – OK Vihor – Ž21B</v>
      </c>
      <c r="J609" s="54" t="str">
        <f t="shared" si="28"/>
        <v>Petra – Abramović – OK Vihor</v>
      </c>
      <c r="L609" s="54" t="str">
        <f t="shared" si="29"/>
        <v>Petra – Abramović</v>
      </c>
      <c r="N609" s="127"/>
      <c r="O609" s="128"/>
      <c r="P609" s="129"/>
    </row>
    <row r="610" spans="2:16" x14ac:dyDescent="0.25">
      <c r="B610" s="127">
        <v>1113</v>
      </c>
      <c r="C610" s="128" t="s">
        <v>804</v>
      </c>
      <c r="D610" s="128" t="s">
        <v>805</v>
      </c>
      <c r="E610" s="128" t="s">
        <v>13</v>
      </c>
      <c r="F610" s="129" t="s">
        <v>247</v>
      </c>
      <c r="H610" s="54" t="str">
        <f t="shared" si="27"/>
        <v>Barbara – Arbanas – OK Vihor – Ž21B</v>
      </c>
      <c r="J610" s="54" t="str">
        <f t="shared" si="28"/>
        <v>Barbara – Arbanas – OK Vihor</v>
      </c>
      <c r="L610" s="54" t="str">
        <f t="shared" si="29"/>
        <v>Barbara – Arbanas</v>
      </c>
      <c r="N610" s="127"/>
      <c r="O610" s="128"/>
      <c r="P610" s="129"/>
    </row>
    <row r="611" spans="2:16" x14ac:dyDescent="0.25">
      <c r="B611" s="127">
        <v>1006</v>
      </c>
      <c r="C611" s="128" t="s">
        <v>806</v>
      </c>
      <c r="D611" s="128" t="s">
        <v>807</v>
      </c>
      <c r="E611" s="128" t="s">
        <v>13</v>
      </c>
      <c r="F611" s="129"/>
      <c r="H611" s="54" t="str">
        <f t="shared" si="27"/>
        <v>Anamarija – Artić – OK Vihor</v>
      </c>
      <c r="J611" s="54" t="str">
        <f t="shared" si="28"/>
        <v>Anamarija – Artić – OK Vihor</v>
      </c>
      <c r="L611" s="54" t="str">
        <f t="shared" si="29"/>
        <v>Anamarija – Artić</v>
      </c>
      <c r="N611" s="127"/>
      <c r="O611" s="128"/>
      <c r="P611" s="129"/>
    </row>
    <row r="612" spans="2:16" x14ac:dyDescent="0.25">
      <c r="B612" s="127">
        <v>1796</v>
      </c>
      <c r="C612" s="128" t="s">
        <v>808</v>
      </c>
      <c r="D612" s="128" t="s">
        <v>809</v>
      </c>
      <c r="E612" s="128" t="s">
        <v>13</v>
      </c>
      <c r="F612" s="129"/>
      <c r="H612" s="54" t="str">
        <f t="shared" si="27"/>
        <v>Anna – Artyushenko – OK Vihor</v>
      </c>
      <c r="J612" s="54" t="str">
        <f t="shared" si="28"/>
        <v>Anna – Artyushenko – OK Vihor</v>
      </c>
      <c r="L612" s="54" t="str">
        <f t="shared" si="29"/>
        <v>Anna – Artyushenko</v>
      </c>
      <c r="N612" s="127"/>
      <c r="O612" s="128"/>
      <c r="P612" s="129"/>
    </row>
    <row r="613" spans="2:16" x14ac:dyDescent="0.25">
      <c r="B613" s="127">
        <v>1797</v>
      </c>
      <c r="C613" s="128" t="s">
        <v>810</v>
      </c>
      <c r="D613" s="128" t="s">
        <v>809</v>
      </c>
      <c r="E613" s="128" t="s">
        <v>13</v>
      </c>
      <c r="F613" s="129"/>
      <c r="H613" s="54" t="str">
        <f t="shared" si="27"/>
        <v>Irina – Artyushenko – OK Vihor</v>
      </c>
      <c r="J613" s="54" t="str">
        <f t="shared" si="28"/>
        <v>Irina – Artyushenko – OK Vihor</v>
      </c>
      <c r="L613" s="54" t="str">
        <f t="shared" si="29"/>
        <v>Irina – Artyushenko</v>
      </c>
      <c r="N613" s="127"/>
      <c r="O613" s="128"/>
      <c r="P613" s="129"/>
    </row>
    <row r="614" spans="2:16" x14ac:dyDescent="0.25">
      <c r="B614" s="127">
        <v>1795</v>
      </c>
      <c r="C614" s="128" t="s">
        <v>811</v>
      </c>
      <c r="D614" s="128" t="s">
        <v>809</v>
      </c>
      <c r="E614" s="128" t="s">
        <v>13</v>
      </c>
      <c r="F614" s="129"/>
      <c r="H614" s="54" t="str">
        <f t="shared" si="27"/>
        <v>Julia – Artyushenko – OK Vihor</v>
      </c>
      <c r="J614" s="54" t="str">
        <f t="shared" si="28"/>
        <v>Julia – Artyushenko – OK Vihor</v>
      </c>
      <c r="L614" s="54" t="str">
        <f t="shared" si="29"/>
        <v>Julia – Artyushenko</v>
      </c>
      <c r="N614" s="127"/>
      <c r="O614" s="128"/>
      <c r="P614" s="129"/>
    </row>
    <row r="615" spans="2:16" x14ac:dyDescent="0.25">
      <c r="B615" s="127">
        <v>1691</v>
      </c>
      <c r="C615" s="128" t="s">
        <v>131</v>
      </c>
      <c r="D615" s="128" t="s">
        <v>812</v>
      </c>
      <c r="E615" s="128" t="s">
        <v>13</v>
      </c>
      <c r="F615" s="129"/>
      <c r="H615" s="54" t="str">
        <f t="shared" si="27"/>
        <v>Goran – Babić – OK Vihor</v>
      </c>
      <c r="J615" s="54" t="str">
        <f t="shared" si="28"/>
        <v>Goran – Babić – OK Vihor</v>
      </c>
      <c r="L615" s="54" t="str">
        <f t="shared" si="29"/>
        <v>Goran – Babić</v>
      </c>
      <c r="N615" s="127"/>
      <c r="O615" s="128"/>
      <c r="P615" s="129"/>
    </row>
    <row r="616" spans="2:16" x14ac:dyDescent="0.25">
      <c r="B616" s="127">
        <v>1690</v>
      </c>
      <c r="C616" s="128" t="s">
        <v>691</v>
      </c>
      <c r="D616" s="128" t="s">
        <v>812</v>
      </c>
      <c r="E616" s="128" t="s">
        <v>13</v>
      </c>
      <c r="F616" s="129"/>
      <c r="H616" s="54" t="str">
        <f t="shared" si="27"/>
        <v>Kristina – Babić – OK Vihor</v>
      </c>
      <c r="J616" s="54" t="str">
        <f t="shared" si="28"/>
        <v>Kristina – Babić – OK Vihor</v>
      </c>
      <c r="L616" s="54" t="str">
        <f t="shared" si="29"/>
        <v>Kristina – Babić</v>
      </c>
      <c r="N616" s="127"/>
      <c r="O616" s="128"/>
      <c r="P616" s="129"/>
    </row>
    <row r="617" spans="2:16" x14ac:dyDescent="0.25">
      <c r="B617" s="127">
        <v>1692</v>
      </c>
      <c r="C617" s="128" t="s">
        <v>731</v>
      </c>
      <c r="D617" s="128" t="s">
        <v>812</v>
      </c>
      <c r="E617" s="128" t="s">
        <v>13</v>
      </c>
      <c r="F617" s="129"/>
      <c r="H617" s="54" t="str">
        <f t="shared" si="27"/>
        <v>Stjepan – Babić – OK Vihor</v>
      </c>
      <c r="J617" s="54" t="str">
        <f t="shared" si="28"/>
        <v>Stjepan – Babić – OK Vihor</v>
      </c>
      <c r="L617" s="54" t="str">
        <f t="shared" si="29"/>
        <v>Stjepan – Babić</v>
      </c>
      <c r="N617" s="127"/>
      <c r="O617" s="128"/>
      <c r="P617" s="129"/>
    </row>
    <row r="618" spans="2:16" x14ac:dyDescent="0.25">
      <c r="B618" s="127">
        <v>1693</v>
      </c>
      <c r="C618" s="128" t="s">
        <v>421</v>
      </c>
      <c r="D618" s="128" t="s">
        <v>813</v>
      </c>
      <c r="E618" s="128" t="s">
        <v>13</v>
      </c>
      <c r="F618" s="129"/>
      <c r="H618" s="54" t="str">
        <f t="shared" si="27"/>
        <v>Frane – Baće – OK Vihor</v>
      </c>
      <c r="J618" s="54" t="str">
        <f t="shared" si="28"/>
        <v>Frane – Baće – OK Vihor</v>
      </c>
      <c r="L618" s="54" t="str">
        <f t="shared" si="29"/>
        <v>Frane – Baće</v>
      </c>
      <c r="N618" s="127"/>
      <c r="O618" s="133"/>
      <c r="P618" s="129"/>
    </row>
    <row r="619" spans="2:16" x14ac:dyDescent="0.25">
      <c r="B619" s="127">
        <v>1055</v>
      </c>
      <c r="C619" s="128" t="s">
        <v>202</v>
      </c>
      <c r="D619" s="128" t="s">
        <v>201</v>
      </c>
      <c r="E619" s="128" t="s">
        <v>13</v>
      </c>
      <c r="F619" s="129" t="s">
        <v>196</v>
      </c>
      <c r="H619" s="54" t="str">
        <f t="shared" si="27"/>
        <v>Luna – Bajrektarević – OK Vihor – Ž12</v>
      </c>
      <c r="J619" s="54" t="str">
        <f t="shared" si="28"/>
        <v>Luna – Bajrektarević – OK Vihor</v>
      </c>
      <c r="L619" s="54" t="str">
        <f t="shared" si="29"/>
        <v>Luna – Bajrektarević</v>
      </c>
      <c r="N619" s="127"/>
      <c r="O619" s="128"/>
      <c r="P619" s="129"/>
    </row>
    <row r="620" spans="2:16" x14ac:dyDescent="0.25">
      <c r="B620" s="127">
        <v>1881</v>
      </c>
      <c r="C620" s="128" t="s">
        <v>233</v>
      </c>
      <c r="D620" s="128" t="s">
        <v>814</v>
      </c>
      <c r="E620" s="128" t="s">
        <v>13</v>
      </c>
      <c r="F620" s="129" t="s">
        <v>247</v>
      </c>
      <c r="H620" s="54" t="str">
        <f t="shared" si="27"/>
        <v>Iva – Balaž – OK Vihor – Ž21B</v>
      </c>
      <c r="J620" s="54" t="str">
        <f t="shared" si="28"/>
        <v>Iva – Balaž – OK Vihor</v>
      </c>
      <c r="L620" s="54" t="str">
        <f t="shared" si="29"/>
        <v>Iva – Balaž</v>
      </c>
      <c r="N620" s="127"/>
      <c r="O620" s="128"/>
      <c r="P620" s="129"/>
    </row>
    <row r="621" spans="2:16" x14ac:dyDescent="0.25">
      <c r="B621" s="127">
        <v>1811</v>
      </c>
      <c r="C621" s="128" t="s">
        <v>354</v>
      </c>
      <c r="D621" s="128" t="s">
        <v>815</v>
      </c>
      <c r="E621" s="128" t="s">
        <v>13</v>
      </c>
      <c r="F621" s="129"/>
      <c r="H621" s="54" t="str">
        <f t="shared" si="27"/>
        <v>Antonija – Banovic – OK Vihor</v>
      </c>
      <c r="J621" s="54" t="str">
        <f t="shared" si="28"/>
        <v>Antonija – Banovic – OK Vihor</v>
      </c>
      <c r="L621" s="54" t="str">
        <f t="shared" si="29"/>
        <v>Antonija – Banovic</v>
      </c>
      <c r="N621" s="127"/>
      <c r="O621" s="128"/>
      <c r="P621" s="129"/>
    </row>
    <row r="622" spans="2:16" x14ac:dyDescent="0.25">
      <c r="B622" s="127">
        <v>1882</v>
      </c>
      <c r="C622" s="128" t="s">
        <v>95</v>
      </c>
      <c r="D622" s="128" t="s">
        <v>816</v>
      </c>
      <c r="E622" s="128" t="s">
        <v>13</v>
      </c>
      <c r="F622" s="129" t="s">
        <v>91</v>
      </c>
      <c r="H622" s="54" t="str">
        <f t="shared" si="27"/>
        <v>Kristijan – Barišić – OK Vihor – M21B</v>
      </c>
      <c r="J622" s="54" t="str">
        <f t="shared" si="28"/>
        <v>Kristijan – Barišić – OK Vihor</v>
      </c>
      <c r="L622" s="54" t="str">
        <f t="shared" si="29"/>
        <v>Kristijan – Barišić</v>
      </c>
      <c r="N622" s="127"/>
      <c r="O622" s="128"/>
      <c r="P622" s="129"/>
    </row>
    <row r="623" spans="2:16" x14ac:dyDescent="0.25">
      <c r="B623" s="127">
        <v>1380</v>
      </c>
      <c r="C623" s="128" t="s">
        <v>192</v>
      </c>
      <c r="D623" s="128" t="s">
        <v>817</v>
      </c>
      <c r="E623" s="128" t="s">
        <v>13</v>
      </c>
      <c r="F623" s="129"/>
      <c r="H623" s="54" t="str">
        <f t="shared" si="27"/>
        <v>Ana – Batinović – OK Vihor</v>
      </c>
      <c r="J623" s="54" t="str">
        <f t="shared" si="28"/>
        <v>Ana – Batinović – OK Vihor</v>
      </c>
      <c r="L623" s="54" t="str">
        <f t="shared" si="29"/>
        <v>Ana – Batinović</v>
      </c>
      <c r="N623" s="127"/>
      <c r="O623" s="128"/>
      <c r="P623" s="129"/>
    </row>
    <row r="624" spans="2:16" x14ac:dyDescent="0.25">
      <c r="B624" s="127">
        <v>1048</v>
      </c>
      <c r="C624" s="128" t="s">
        <v>691</v>
      </c>
      <c r="D624" s="128" t="s">
        <v>818</v>
      </c>
      <c r="E624" s="128" t="s">
        <v>13</v>
      </c>
      <c r="F624" s="129"/>
      <c r="H624" s="54" t="str">
        <f t="shared" si="27"/>
        <v>Kristina – Beljan – OK Vihor</v>
      </c>
      <c r="J624" s="54" t="str">
        <f t="shared" si="28"/>
        <v>Kristina – Beljan – OK Vihor</v>
      </c>
      <c r="L624" s="54" t="str">
        <f t="shared" si="29"/>
        <v>Kristina – Beljan</v>
      </c>
      <c r="N624" s="127"/>
      <c r="O624" s="128"/>
      <c r="P624" s="129"/>
    </row>
    <row r="625" spans="2:16" x14ac:dyDescent="0.25">
      <c r="B625" s="127">
        <v>1748</v>
      </c>
      <c r="C625" s="128" t="s">
        <v>819</v>
      </c>
      <c r="D625" s="128" t="s">
        <v>820</v>
      </c>
      <c r="E625" s="128" t="s">
        <v>13</v>
      </c>
      <c r="F625" s="129"/>
      <c r="H625" s="54" t="str">
        <f t="shared" si="27"/>
        <v>Filipa – Beroš – OK Vihor</v>
      </c>
      <c r="J625" s="54" t="str">
        <f t="shared" si="28"/>
        <v>Filipa – Beroš – OK Vihor</v>
      </c>
      <c r="L625" s="54" t="str">
        <f t="shared" si="29"/>
        <v>Filipa – Beroš</v>
      </c>
      <c r="N625" s="127"/>
      <c r="O625" s="128"/>
      <c r="P625" s="129"/>
    </row>
    <row r="626" spans="2:16" x14ac:dyDescent="0.25">
      <c r="B626" s="127">
        <v>1333</v>
      </c>
      <c r="C626" s="128" t="s">
        <v>172</v>
      </c>
      <c r="D626" s="128" t="s">
        <v>821</v>
      </c>
      <c r="E626" s="128" t="s">
        <v>13</v>
      </c>
      <c r="F626" s="129" t="s">
        <v>91</v>
      </c>
      <c r="H626" s="54" t="str">
        <f t="shared" si="27"/>
        <v>Ivica – Bertol – OK Vihor – M21B</v>
      </c>
      <c r="J626" s="54" t="str">
        <f t="shared" si="28"/>
        <v>Ivica – Bertol – OK Vihor</v>
      </c>
      <c r="L626" s="54" t="str">
        <f t="shared" si="29"/>
        <v>Ivica – Bertol</v>
      </c>
      <c r="N626" s="127"/>
      <c r="O626" s="128"/>
      <c r="P626" s="129"/>
    </row>
    <row r="627" spans="2:16" x14ac:dyDescent="0.25">
      <c r="B627" s="127">
        <v>1009</v>
      </c>
      <c r="C627" s="128" t="s">
        <v>822</v>
      </c>
      <c r="D627" s="128" t="s">
        <v>823</v>
      </c>
      <c r="E627" s="128" t="s">
        <v>13</v>
      </c>
      <c r="F627" s="129"/>
      <c r="H627" s="54" t="str">
        <f t="shared" si="27"/>
        <v>Anita – Bilandžić – OK Vihor</v>
      </c>
      <c r="J627" s="54" t="str">
        <f t="shared" si="28"/>
        <v>Anita – Bilandžić – OK Vihor</v>
      </c>
      <c r="L627" s="54" t="str">
        <f t="shared" si="29"/>
        <v>Anita – Bilandžić</v>
      </c>
      <c r="N627" s="127"/>
      <c r="O627" s="128"/>
      <c r="P627" s="129"/>
    </row>
    <row r="628" spans="2:16" x14ac:dyDescent="0.25">
      <c r="B628" s="127">
        <v>1373</v>
      </c>
      <c r="C628" s="128" t="s">
        <v>824</v>
      </c>
      <c r="D628" s="128" t="s">
        <v>825</v>
      </c>
      <c r="E628" s="128" t="s">
        <v>13</v>
      </c>
      <c r="F628" s="129" t="s">
        <v>4</v>
      </c>
      <c r="H628" s="54" t="str">
        <f t="shared" si="27"/>
        <v>Maks – Bjelajac – OK Vihor – M12</v>
      </c>
      <c r="J628" s="54" t="str">
        <f t="shared" si="28"/>
        <v>Maks – Bjelajac – OK Vihor</v>
      </c>
      <c r="L628" s="54" t="str">
        <f t="shared" si="29"/>
        <v>Maks – Bjelajac</v>
      </c>
      <c r="N628" s="127"/>
      <c r="O628" s="128"/>
      <c r="P628" s="129"/>
    </row>
    <row r="629" spans="2:16" x14ac:dyDescent="0.25">
      <c r="B629" s="127">
        <v>1883</v>
      </c>
      <c r="C629" s="128" t="s">
        <v>804</v>
      </c>
      <c r="D629" s="128" t="s">
        <v>826</v>
      </c>
      <c r="E629" s="128" t="s">
        <v>13</v>
      </c>
      <c r="F629" s="129" t="s">
        <v>247</v>
      </c>
      <c r="H629" s="54" t="str">
        <f t="shared" si="27"/>
        <v>Barbara – Bjeliš – OK Vihor – Ž21B</v>
      </c>
      <c r="J629" s="54" t="str">
        <f t="shared" si="28"/>
        <v>Barbara – Bjeliš – OK Vihor</v>
      </c>
      <c r="L629" s="54" t="str">
        <f t="shared" si="29"/>
        <v>Barbara – Bjeliš</v>
      </c>
      <c r="N629" s="127"/>
      <c r="O629" s="128"/>
      <c r="P629" s="129"/>
    </row>
    <row r="630" spans="2:16" x14ac:dyDescent="0.25">
      <c r="B630" s="127">
        <v>1352</v>
      </c>
      <c r="C630" s="128" t="s">
        <v>378</v>
      </c>
      <c r="D630" s="128" t="s">
        <v>827</v>
      </c>
      <c r="E630" s="128" t="s">
        <v>13</v>
      </c>
      <c r="F630" s="129" t="s">
        <v>115</v>
      </c>
      <c r="H630" s="54" t="str">
        <f t="shared" si="27"/>
        <v>Bruno – Blažinč – OK Vihor – M35</v>
      </c>
      <c r="J630" s="54" t="str">
        <f t="shared" si="28"/>
        <v>Bruno – Blažinč – OK Vihor</v>
      </c>
      <c r="L630" s="54" t="str">
        <f t="shared" si="29"/>
        <v>Bruno – Blažinč</v>
      </c>
      <c r="N630" s="127"/>
      <c r="O630" s="128"/>
      <c r="P630" s="129"/>
    </row>
    <row r="631" spans="2:16" x14ac:dyDescent="0.25">
      <c r="B631" s="127">
        <v>1474</v>
      </c>
      <c r="C631" s="128" t="s">
        <v>21</v>
      </c>
      <c r="D631" s="128" t="s">
        <v>828</v>
      </c>
      <c r="E631" s="128" t="s">
        <v>13</v>
      </c>
      <c r="F631" s="129" t="s">
        <v>91</v>
      </c>
      <c r="H631" s="54" t="str">
        <f t="shared" si="27"/>
        <v>Karlo – Borisavljević – OK Vihor – M21B</v>
      </c>
      <c r="J631" s="54" t="str">
        <f t="shared" si="28"/>
        <v>Karlo – Borisavljević – OK Vihor</v>
      </c>
      <c r="L631" s="54" t="str">
        <f t="shared" si="29"/>
        <v>Karlo – Borisavljević</v>
      </c>
      <c r="N631" s="127"/>
      <c r="O631" s="128"/>
      <c r="P631" s="129"/>
    </row>
    <row r="632" spans="2:16" x14ac:dyDescent="0.25">
      <c r="B632" s="127">
        <v>1880</v>
      </c>
      <c r="C632" s="128" t="s">
        <v>829</v>
      </c>
      <c r="D632" s="128" t="s">
        <v>830</v>
      </c>
      <c r="E632" s="128" t="s">
        <v>13</v>
      </c>
      <c r="F632" s="129" t="s">
        <v>41</v>
      </c>
      <c r="H632" s="54" t="str">
        <f t="shared" si="27"/>
        <v>Bako – Botond – OK Vihor – M16</v>
      </c>
      <c r="J632" s="54" t="str">
        <f t="shared" si="28"/>
        <v>Bako – Botond – OK Vihor</v>
      </c>
      <c r="L632" s="54" t="str">
        <f t="shared" si="29"/>
        <v>Bako – Botond</v>
      </c>
      <c r="N632" s="127"/>
      <c r="O632" s="128"/>
      <c r="P632" s="129"/>
    </row>
    <row r="633" spans="2:16" x14ac:dyDescent="0.25">
      <c r="B633" s="127">
        <v>1003</v>
      </c>
      <c r="C633" s="128" t="s">
        <v>831</v>
      </c>
      <c r="D633" s="128" t="s">
        <v>832</v>
      </c>
      <c r="E633" s="128" t="s">
        <v>13</v>
      </c>
      <c r="F633" s="129"/>
      <c r="H633" s="54" t="str">
        <f t="shared" si="27"/>
        <v>Aleksandar – Brborović – OK Vihor</v>
      </c>
      <c r="J633" s="54" t="str">
        <f t="shared" si="28"/>
        <v>Aleksandar – Brborović – OK Vihor</v>
      </c>
      <c r="L633" s="54" t="str">
        <f t="shared" si="29"/>
        <v>Aleksandar – Brborović</v>
      </c>
      <c r="N633" s="127"/>
      <c r="O633" s="128"/>
      <c r="P633" s="129"/>
    </row>
    <row r="634" spans="2:16" x14ac:dyDescent="0.25">
      <c r="B634" s="127">
        <v>1199</v>
      </c>
      <c r="C634" s="128" t="s">
        <v>266</v>
      </c>
      <c r="D634" s="128" t="s">
        <v>833</v>
      </c>
      <c r="E634" s="128" t="s">
        <v>13</v>
      </c>
      <c r="F634" s="129" t="s">
        <v>247</v>
      </c>
      <c r="H634" s="54" t="str">
        <f t="shared" si="27"/>
        <v>Aleksandra – Brezovečki Biđin – OK Vihor – Ž21B</v>
      </c>
      <c r="J634" s="54" t="str">
        <f t="shared" si="28"/>
        <v>Aleksandra – Brezovečki Biđin – OK Vihor</v>
      </c>
      <c r="L634" s="54" t="str">
        <f t="shared" si="29"/>
        <v>Aleksandra – Brezovečki Biđin</v>
      </c>
      <c r="N634" s="127"/>
      <c r="O634" s="128"/>
      <c r="P634" s="129"/>
    </row>
    <row r="635" spans="2:16" x14ac:dyDescent="0.25">
      <c r="B635" s="127">
        <v>1884</v>
      </c>
      <c r="C635" s="128" t="s">
        <v>76</v>
      </c>
      <c r="D635" s="128" t="s">
        <v>834</v>
      </c>
      <c r="E635" s="128" t="s">
        <v>13</v>
      </c>
      <c r="F635" s="129" t="s">
        <v>91</v>
      </c>
      <c r="H635" s="54" t="str">
        <f t="shared" si="27"/>
        <v>Tomislav – Burgund – OK Vihor – M21B</v>
      </c>
      <c r="J635" s="54" t="str">
        <f t="shared" si="28"/>
        <v>Tomislav – Burgund – OK Vihor</v>
      </c>
      <c r="L635" s="54" t="str">
        <f t="shared" si="29"/>
        <v>Tomislav – Burgund</v>
      </c>
      <c r="N635" s="127"/>
      <c r="O635" s="128"/>
      <c r="P635" s="129"/>
    </row>
    <row r="636" spans="2:16" x14ac:dyDescent="0.25">
      <c r="B636" s="127">
        <v>1444</v>
      </c>
      <c r="C636" s="128" t="s">
        <v>37</v>
      </c>
      <c r="D636" s="128" t="s">
        <v>835</v>
      </c>
      <c r="E636" s="128" t="s">
        <v>13</v>
      </c>
      <c r="F636" s="129" t="s">
        <v>167</v>
      </c>
      <c r="H636" s="54" t="str">
        <f t="shared" si="27"/>
        <v>Patrick – Burton – OK Vihor – M55</v>
      </c>
      <c r="J636" s="54" t="str">
        <f t="shared" si="28"/>
        <v>Patrick – Burton – OK Vihor</v>
      </c>
      <c r="L636" s="54" t="str">
        <f t="shared" si="29"/>
        <v>Patrick – Burton</v>
      </c>
      <c r="N636" s="127"/>
      <c r="O636" s="128"/>
      <c r="P636" s="129"/>
    </row>
    <row r="637" spans="2:16" x14ac:dyDescent="0.25">
      <c r="B637" s="127">
        <v>1005</v>
      </c>
      <c r="C637" s="128" t="s">
        <v>836</v>
      </c>
      <c r="D637" s="128" t="s">
        <v>837</v>
      </c>
      <c r="E637" s="128" t="s">
        <v>13</v>
      </c>
      <c r="F637" s="129" t="s">
        <v>247</v>
      </c>
      <c r="H637" s="54" t="str">
        <f t="shared" si="27"/>
        <v>Alma – Cacan – OK Vihor – Ž21B</v>
      </c>
      <c r="J637" s="54" t="str">
        <f t="shared" si="28"/>
        <v>Alma – Cacan – OK Vihor</v>
      </c>
      <c r="L637" s="54" t="str">
        <f t="shared" si="29"/>
        <v>Alma – Cacan</v>
      </c>
      <c r="N637" s="127"/>
      <c r="O637" s="128"/>
      <c r="P637" s="129"/>
    </row>
    <row r="638" spans="2:16" x14ac:dyDescent="0.25">
      <c r="B638" s="127">
        <v>1063</v>
      </c>
      <c r="C638" s="128" t="s">
        <v>838</v>
      </c>
      <c r="D638" s="128" t="s">
        <v>839</v>
      </c>
      <c r="E638" s="128" t="s">
        <v>13</v>
      </c>
      <c r="F638" s="129" t="s">
        <v>247</v>
      </c>
      <c r="H638" s="54" t="str">
        <f t="shared" si="27"/>
        <v>Lovorka – Čaja – OK Vihor – Ž21B</v>
      </c>
      <c r="J638" s="54" t="str">
        <f t="shared" si="28"/>
        <v>Lovorka – Čaja – OK Vihor</v>
      </c>
      <c r="L638" s="54" t="str">
        <f t="shared" si="29"/>
        <v>Lovorka – Čaja</v>
      </c>
      <c r="N638" s="127"/>
      <c r="O638" s="128"/>
      <c r="P638" s="129"/>
    </row>
    <row r="639" spans="2:16" x14ac:dyDescent="0.25">
      <c r="B639" s="127">
        <v>1330</v>
      </c>
      <c r="C639" s="128" t="s">
        <v>283</v>
      </c>
      <c r="D639" s="128" t="s">
        <v>282</v>
      </c>
      <c r="E639" s="128" t="s">
        <v>13</v>
      </c>
      <c r="F639" s="129" t="s">
        <v>269</v>
      </c>
      <c r="H639" s="54" t="str">
        <f t="shared" si="27"/>
        <v>Violeta – Čalić – OK Vihor – Ž35</v>
      </c>
      <c r="J639" s="54" t="str">
        <f t="shared" si="28"/>
        <v>Violeta – Čalić – OK Vihor</v>
      </c>
      <c r="L639" s="54" t="str">
        <f t="shared" si="29"/>
        <v>Violeta – Čalić</v>
      </c>
      <c r="N639" s="127"/>
      <c r="O639" s="128"/>
      <c r="P639" s="129"/>
    </row>
    <row r="640" spans="2:16" x14ac:dyDescent="0.25">
      <c r="B640" s="127">
        <v>1023</v>
      </c>
      <c r="C640" s="128" t="s">
        <v>249</v>
      </c>
      <c r="D640" s="128" t="s">
        <v>840</v>
      </c>
      <c r="E640" s="128" t="s">
        <v>13</v>
      </c>
      <c r="F640" s="129"/>
      <c r="H640" s="54" t="str">
        <f t="shared" si="27"/>
        <v>Mirjana – Čavlina – OK Vihor</v>
      </c>
      <c r="J640" s="54" t="str">
        <f t="shared" si="28"/>
        <v>Mirjana – Čavlina – OK Vihor</v>
      </c>
      <c r="L640" s="54" t="str">
        <f t="shared" si="29"/>
        <v>Mirjana – Čavlina</v>
      </c>
      <c r="N640" s="127"/>
      <c r="O640" s="128"/>
      <c r="P640" s="129"/>
    </row>
    <row r="641" spans="2:16" x14ac:dyDescent="0.25">
      <c r="B641" s="127">
        <v>1123</v>
      </c>
      <c r="C641" s="128" t="s">
        <v>841</v>
      </c>
      <c r="D641" s="128" t="s">
        <v>842</v>
      </c>
      <c r="E641" s="128" t="s">
        <v>13</v>
      </c>
      <c r="F641" s="129" t="s">
        <v>303</v>
      </c>
      <c r="H641" s="54" t="str">
        <f t="shared" si="27"/>
        <v>Magdalena – Čečura – OK Vihor – Ž45</v>
      </c>
      <c r="J641" s="54" t="str">
        <f t="shared" si="28"/>
        <v>Magdalena – Čečura – OK Vihor</v>
      </c>
      <c r="L641" s="54" t="str">
        <f t="shared" si="29"/>
        <v>Magdalena – Čečura</v>
      </c>
      <c r="N641" s="127"/>
      <c r="O641" s="128"/>
      <c r="P641" s="129"/>
    </row>
    <row r="642" spans="2:16" x14ac:dyDescent="0.25">
      <c r="B642" s="127">
        <v>1071</v>
      </c>
      <c r="C642" s="128" t="s">
        <v>78</v>
      </c>
      <c r="D642" s="128" t="s">
        <v>77</v>
      </c>
      <c r="E642" s="128" t="s">
        <v>13</v>
      </c>
      <c r="F642" s="129" t="s">
        <v>61</v>
      </c>
      <c r="H642" s="54" t="str">
        <f t="shared" si="27"/>
        <v>Oleg – Celić – OK Vihor – M21A</v>
      </c>
      <c r="J642" s="54" t="str">
        <f t="shared" si="28"/>
        <v>Oleg – Celić – OK Vihor</v>
      </c>
      <c r="L642" s="54" t="str">
        <f t="shared" si="29"/>
        <v>Oleg – Celić</v>
      </c>
      <c r="N642" s="127"/>
      <c r="O642" s="128"/>
      <c r="P642" s="129"/>
    </row>
    <row r="643" spans="2:16" x14ac:dyDescent="0.25">
      <c r="B643" s="127">
        <v>1914</v>
      </c>
      <c r="C643" s="128" t="s">
        <v>73</v>
      </c>
      <c r="D643" s="128" t="s">
        <v>843</v>
      </c>
      <c r="E643" s="128" t="s">
        <v>13</v>
      </c>
      <c r="F643" s="129"/>
      <c r="H643" s="54" t="str">
        <f t="shared" si="27"/>
        <v>Dražen – Cenčić – OK Vihor</v>
      </c>
      <c r="J643" s="54" t="str">
        <f t="shared" si="28"/>
        <v>Dražen – Cenčić – OK Vihor</v>
      </c>
      <c r="L643" s="54" t="str">
        <f t="shared" si="29"/>
        <v>Dražen – Cenčić</v>
      </c>
      <c r="N643" s="127"/>
      <c r="O643" s="128"/>
      <c r="P643" s="129"/>
    </row>
    <row r="644" spans="2:16" x14ac:dyDescent="0.25">
      <c r="B644" s="127">
        <v>1339</v>
      </c>
      <c r="C644" s="128" t="s">
        <v>16</v>
      </c>
      <c r="D644" s="128" t="s">
        <v>844</v>
      </c>
      <c r="E644" s="128" t="s">
        <v>13</v>
      </c>
      <c r="F644" s="129" t="s">
        <v>91</v>
      </c>
      <c r="H644" s="54" t="str">
        <f t="shared" si="27"/>
        <v>Filip – Cesar – OK Vihor – M21B</v>
      </c>
      <c r="J644" s="54" t="str">
        <f t="shared" si="28"/>
        <v>Filip – Cesar – OK Vihor</v>
      </c>
      <c r="L644" s="54" t="str">
        <f t="shared" si="29"/>
        <v>Filip – Cesar</v>
      </c>
      <c r="N644" s="127"/>
      <c r="O644" s="128"/>
      <c r="P644" s="129"/>
    </row>
    <row r="645" spans="2:16" x14ac:dyDescent="0.25">
      <c r="B645" s="127">
        <v>1916</v>
      </c>
      <c r="C645" s="128" t="s">
        <v>845</v>
      </c>
      <c r="D645" s="128" t="s">
        <v>846</v>
      </c>
      <c r="E645" s="128" t="s">
        <v>13</v>
      </c>
      <c r="F645" s="129" t="s">
        <v>141</v>
      </c>
      <c r="H645" s="54" t="str">
        <f t="shared" si="27"/>
        <v>Dinko – Ćetković – OK Vihor – M45</v>
      </c>
      <c r="J645" s="54" t="str">
        <f t="shared" si="28"/>
        <v>Dinko – Ćetković – OK Vihor</v>
      </c>
      <c r="L645" s="54" t="str">
        <f t="shared" si="29"/>
        <v>Dinko – Ćetković</v>
      </c>
      <c r="N645" s="127"/>
      <c r="O645" s="128"/>
      <c r="P645" s="129"/>
    </row>
    <row r="646" spans="2:16" x14ac:dyDescent="0.25">
      <c r="B646" s="127">
        <v>1814</v>
      </c>
      <c r="C646" s="128" t="s">
        <v>771</v>
      </c>
      <c r="D646" s="128" t="s">
        <v>847</v>
      </c>
      <c r="E646" s="128" t="s">
        <v>13</v>
      </c>
      <c r="F646" s="129"/>
      <c r="H646" s="54" t="str">
        <f t="shared" si="27"/>
        <v>Vesna – Ciglar Kovač – OK Vihor</v>
      </c>
      <c r="J646" s="54" t="str">
        <f t="shared" si="28"/>
        <v>Vesna – Ciglar Kovač – OK Vihor</v>
      </c>
      <c r="L646" s="54" t="str">
        <f t="shared" si="29"/>
        <v>Vesna – Ciglar Kovač</v>
      </c>
      <c r="N646" s="127"/>
      <c r="O646" s="128"/>
      <c r="P646" s="129"/>
    </row>
    <row r="647" spans="2:16" x14ac:dyDescent="0.25">
      <c r="B647" s="127">
        <v>1915</v>
      </c>
      <c r="C647" s="128" t="s">
        <v>848</v>
      </c>
      <c r="D647" s="128" t="s">
        <v>849</v>
      </c>
      <c r="E647" s="128" t="s">
        <v>13</v>
      </c>
      <c r="F647" s="129" t="s">
        <v>91</v>
      </c>
      <c r="H647" s="54" t="str">
        <f t="shared" si="27"/>
        <v>Jurica – Cimperšak Žigrović – OK Vihor – M21B</v>
      </c>
      <c r="J647" s="54" t="str">
        <f t="shared" si="28"/>
        <v>Jurica – Cimperšak Žigrović – OK Vihor</v>
      </c>
      <c r="L647" s="54" t="str">
        <f t="shared" si="29"/>
        <v>Jurica – Cimperšak Žigrović</v>
      </c>
      <c r="N647" s="127"/>
      <c r="O647" s="128"/>
      <c r="P647" s="129"/>
    </row>
    <row r="648" spans="2:16" x14ac:dyDescent="0.25">
      <c r="B648" s="127">
        <v>1885</v>
      </c>
      <c r="C648" s="128" t="s">
        <v>850</v>
      </c>
      <c r="D648" s="128" t="s">
        <v>851</v>
      </c>
      <c r="E648" s="128" t="s">
        <v>13</v>
      </c>
      <c r="F648" s="129" t="s">
        <v>91</v>
      </c>
      <c r="H648" s="54" t="str">
        <f t="shared" si="27"/>
        <v>Zoran – Ćorić – OK Vihor – M21B</v>
      </c>
      <c r="J648" s="54" t="str">
        <f t="shared" si="28"/>
        <v>Zoran – Ćorić – OK Vihor</v>
      </c>
      <c r="L648" s="54" t="str">
        <f t="shared" si="29"/>
        <v>Zoran – Ćorić</v>
      </c>
      <c r="N648" s="127"/>
      <c r="O648" s="128"/>
      <c r="P648" s="129"/>
    </row>
    <row r="649" spans="2:16" x14ac:dyDescent="0.25">
      <c r="B649" s="127">
        <v>1253</v>
      </c>
      <c r="C649" s="128" t="s">
        <v>163</v>
      </c>
      <c r="D649" s="128" t="s">
        <v>669</v>
      </c>
      <c r="E649" s="128" t="s">
        <v>13</v>
      </c>
      <c r="F649" s="129" t="s">
        <v>167</v>
      </c>
      <c r="H649" s="54" t="str">
        <f t="shared" si="27"/>
        <v>Zdravko – Crnković – OK Vihor – M55</v>
      </c>
      <c r="J649" s="54" t="str">
        <f t="shared" si="28"/>
        <v>Zdravko – Crnković – OK Vihor</v>
      </c>
      <c r="L649" s="54" t="str">
        <f t="shared" si="29"/>
        <v>Zdravko – Crnković</v>
      </c>
      <c r="N649" s="127"/>
      <c r="O649" s="128"/>
      <c r="P649" s="129"/>
    </row>
    <row r="650" spans="2:16" x14ac:dyDescent="0.25">
      <c r="B650" s="127">
        <v>1809</v>
      </c>
      <c r="C650" s="128" t="s">
        <v>621</v>
      </c>
      <c r="D650" s="128" t="s">
        <v>852</v>
      </c>
      <c r="E650" s="128" t="s">
        <v>13</v>
      </c>
      <c r="F650" s="129"/>
      <c r="H650" s="54" t="str">
        <f t="shared" si="27"/>
        <v>Smiljana – Čuka Husnjak – OK Vihor</v>
      </c>
      <c r="J650" s="54" t="str">
        <f t="shared" si="28"/>
        <v>Smiljana – Čuka Husnjak – OK Vihor</v>
      </c>
      <c r="L650" s="54" t="str">
        <f t="shared" si="29"/>
        <v>Smiljana – Čuka Husnjak</v>
      </c>
      <c r="N650" s="127"/>
      <c r="O650" s="128"/>
      <c r="P650" s="129"/>
    </row>
    <row r="651" spans="2:16" x14ac:dyDescent="0.25">
      <c r="B651" s="127">
        <v>1296</v>
      </c>
      <c r="C651" s="128" t="s">
        <v>291</v>
      </c>
      <c r="D651" s="128" t="s">
        <v>320</v>
      </c>
      <c r="E651" s="128" t="s">
        <v>13</v>
      </c>
      <c r="F651" s="129" t="s">
        <v>321</v>
      </c>
      <c r="H651" s="54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54" t="str">
        <f t="shared" ref="J651:J714" si="31">IF(C651="","",C651) &amp; IF(D651="",""," – " &amp; D651) &amp; IF(E651="",""," – " &amp; E651)</f>
        <v>Maja – Cvitković – OK Vihor</v>
      </c>
      <c r="L651" s="54" t="str">
        <f t="shared" ref="L651:L714" si="32">IF(C651="","",C651) &amp; IF(D651="",""," – " &amp; D651)</f>
        <v>Maja – Cvitković</v>
      </c>
      <c r="N651" s="127"/>
      <c r="O651" s="128"/>
      <c r="P651" s="129"/>
    </row>
    <row r="652" spans="2:16" x14ac:dyDescent="0.25">
      <c r="B652" s="127">
        <v>1343</v>
      </c>
      <c r="C652" s="128" t="s">
        <v>853</v>
      </c>
      <c r="D652" s="128" t="s">
        <v>854</v>
      </c>
      <c r="E652" s="128" t="s">
        <v>13</v>
      </c>
      <c r="F652" s="129" t="s">
        <v>141</v>
      </c>
      <c r="H652" s="54" t="str">
        <f t="shared" si="30"/>
        <v>Francisco – Delgado – OK Vihor – M45</v>
      </c>
      <c r="J652" s="54" t="str">
        <f t="shared" si="31"/>
        <v>Francisco – Delgado – OK Vihor</v>
      </c>
      <c r="L652" s="54" t="str">
        <f t="shared" si="32"/>
        <v>Francisco – Delgado</v>
      </c>
      <c r="N652" s="127"/>
      <c r="O652" s="128"/>
      <c r="P652" s="129"/>
    </row>
    <row r="653" spans="2:16" x14ac:dyDescent="0.25">
      <c r="B653" s="127">
        <v>1288</v>
      </c>
      <c r="C653" s="128" t="s">
        <v>73</v>
      </c>
      <c r="D653" s="128" t="s">
        <v>855</v>
      </c>
      <c r="E653" s="128" t="s">
        <v>13</v>
      </c>
      <c r="F653" s="129" t="s">
        <v>91</v>
      </c>
      <c r="H653" s="54" t="str">
        <f t="shared" si="30"/>
        <v>Dražen – Dervišević – OK Vihor – M21B</v>
      </c>
      <c r="J653" s="54" t="str">
        <f t="shared" si="31"/>
        <v>Dražen – Dervišević – OK Vihor</v>
      </c>
      <c r="L653" s="54" t="str">
        <f t="shared" si="32"/>
        <v>Dražen – Dervišević</v>
      </c>
      <c r="N653" s="127"/>
      <c r="O653" s="128"/>
      <c r="P653" s="129"/>
    </row>
    <row r="654" spans="2:16" x14ac:dyDescent="0.25">
      <c r="B654" s="127">
        <v>1816</v>
      </c>
      <c r="C654" s="128" t="s">
        <v>856</v>
      </c>
      <c r="D654" s="128" t="s">
        <v>857</v>
      </c>
      <c r="E654" s="128" t="s">
        <v>13</v>
      </c>
      <c r="F654" s="129"/>
      <c r="H654" s="54" t="str">
        <f t="shared" si="30"/>
        <v>Alena – Detan Karlović – OK Vihor</v>
      </c>
      <c r="J654" s="54" t="str">
        <f t="shared" si="31"/>
        <v>Alena – Detan Karlović – OK Vihor</v>
      </c>
      <c r="L654" s="54" t="str">
        <f t="shared" si="32"/>
        <v>Alena – Detan Karlović</v>
      </c>
      <c r="N654" s="127"/>
      <c r="O654" s="128"/>
      <c r="P654" s="129"/>
    </row>
    <row r="655" spans="2:16" x14ac:dyDescent="0.25">
      <c r="B655" s="127">
        <v>1694</v>
      </c>
      <c r="C655" s="128" t="s">
        <v>202</v>
      </c>
      <c r="D655" s="128" t="s">
        <v>858</v>
      </c>
      <c r="E655" s="128" t="s">
        <v>13</v>
      </c>
      <c r="F655" s="129"/>
      <c r="H655" s="54" t="str">
        <f t="shared" si="30"/>
        <v>Luna – Đokić – OK Vihor</v>
      </c>
      <c r="J655" s="54" t="str">
        <f t="shared" si="31"/>
        <v>Luna – Đokić – OK Vihor</v>
      </c>
      <c r="L655" s="54" t="str">
        <f t="shared" si="32"/>
        <v>Luna – Đokić</v>
      </c>
      <c r="N655" s="127"/>
      <c r="O655" s="128"/>
      <c r="P655" s="129"/>
    </row>
    <row r="656" spans="2:16" x14ac:dyDescent="0.25">
      <c r="B656" s="127">
        <v>1346</v>
      </c>
      <c r="C656" s="128" t="s">
        <v>293</v>
      </c>
      <c r="D656" s="128" t="s">
        <v>859</v>
      </c>
      <c r="E656" s="128" t="s">
        <v>13</v>
      </c>
      <c r="F656" s="129" t="s">
        <v>303</v>
      </c>
      <c r="H656" s="54" t="str">
        <f t="shared" si="30"/>
        <v>Ivana – Dolenac – OK Vihor – Ž45</v>
      </c>
      <c r="J656" s="54" t="str">
        <f t="shared" si="31"/>
        <v>Ivana – Dolenac – OK Vihor</v>
      </c>
      <c r="L656" s="54" t="str">
        <f t="shared" si="32"/>
        <v>Ivana – Dolenac</v>
      </c>
      <c r="N656" s="127"/>
      <c r="O656" s="128"/>
      <c r="P656" s="129"/>
    </row>
    <row r="657" spans="2:16" x14ac:dyDescent="0.25">
      <c r="B657" s="127">
        <v>1163</v>
      </c>
      <c r="C657" s="128" t="s">
        <v>380</v>
      </c>
      <c r="D657" s="128" t="s">
        <v>860</v>
      </c>
      <c r="E657" s="128" t="s">
        <v>13</v>
      </c>
      <c r="F657" s="129" t="s">
        <v>141</v>
      </c>
      <c r="H657" s="54" t="str">
        <f t="shared" si="30"/>
        <v>Igor – Dorotić – OK Vihor – M45</v>
      </c>
      <c r="J657" s="54" t="str">
        <f t="shared" si="31"/>
        <v>Igor – Dorotić – OK Vihor</v>
      </c>
      <c r="L657" s="54" t="str">
        <f t="shared" si="32"/>
        <v>Igor – Dorotić</v>
      </c>
      <c r="N657" s="127"/>
      <c r="O657" s="128"/>
      <c r="P657" s="129"/>
    </row>
    <row r="658" spans="2:16" x14ac:dyDescent="0.25">
      <c r="B658" s="127">
        <v>1747</v>
      </c>
      <c r="C658" s="128" t="s">
        <v>233</v>
      </c>
      <c r="D658" s="128" t="s">
        <v>861</v>
      </c>
      <c r="E658" s="128" t="s">
        <v>13</v>
      </c>
      <c r="F658" s="129"/>
      <c r="H658" s="54" t="str">
        <f t="shared" si="30"/>
        <v>Iva – Drganc – OK Vihor</v>
      </c>
      <c r="J658" s="54" t="str">
        <f t="shared" si="31"/>
        <v>Iva – Drganc – OK Vihor</v>
      </c>
      <c r="L658" s="54" t="str">
        <f t="shared" si="32"/>
        <v>Iva – Drganc</v>
      </c>
      <c r="N658" s="127"/>
      <c r="O658" s="128"/>
      <c r="P658" s="129"/>
    </row>
    <row r="659" spans="2:16" x14ac:dyDescent="0.25">
      <c r="B659" s="127">
        <v>1344</v>
      </c>
      <c r="C659" s="128" t="s">
        <v>204</v>
      </c>
      <c r="D659" s="128" t="s">
        <v>257</v>
      </c>
      <c r="E659" s="128" t="s">
        <v>13</v>
      </c>
      <c r="F659" s="129" t="s">
        <v>247</v>
      </c>
      <c r="H659" s="54" t="str">
        <f t="shared" si="30"/>
        <v>Helena – Dukić – OK Vihor – Ž21B</v>
      </c>
      <c r="J659" s="54" t="str">
        <f t="shared" si="31"/>
        <v>Helena – Dukić – OK Vihor</v>
      </c>
      <c r="L659" s="54" t="str">
        <f t="shared" si="32"/>
        <v>Helena – Dukić</v>
      </c>
      <c r="N659" s="127"/>
      <c r="O659" s="128"/>
      <c r="P659" s="129"/>
    </row>
    <row r="660" spans="2:16" x14ac:dyDescent="0.25">
      <c r="B660" s="127">
        <v>1695</v>
      </c>
      <c r="C660" s="128" t="s">
        <v>352</v>
      </c>
      <c r="D660" s="128" t="s">
        <v>862</v>
      </c>
      <c r="E660" s="128" t="s">
        <v>13</v>
      </c>
      <c r="F660" s="129"/>
      <c r="H660" s="54" t="str">
        <f t="shared" si="30"/>
        <v>Siniša – Đukić – OK Vihor</v>
      </c>
      <c r="J660" s="54" t="str">
        <f t="shared" si="31"/>
        <v>Siniša – Đukić – OK Vihor</v>
      </c>
      <c r="L660" s="54" t="str">
        <f t="shared" si="32"/>
        <v>Siniša – Đukić</v>
      </c>
      <c r="N660" s="127"/>
      <c r="O660" s="128"/>
      <c r="P660" s="129"/>
    </row>
    <row r="661" spans="2:16" x14ac:dyDescent="0.25">
      <c r="B661" s="127">
        <v>1230</v>
      </c>
      <c r="C661" s="128" t="s">
        <v>447</v>
      </c>
      <c r="D661" s="128" t="s">
        <v>863</v>
      </c>
      <c r="E661" s="128" t="s">
        <v>13</v>
      </c>
      <c r="F661" s="129" t="s">
        <v>303</v>
      </c>
      <c r="H661" s="54" t="str">
        <f t="shared" si="30"/>
        <v>Tea – Đurek – OK Vihor – Ž45</v>
      </c>
      <c r="J661" s="54" t="str">
        <f t="shared" si="31"/>
        <v>Tea – Đurek – OK Vihor</v>
      </c>
      <c r="L661" s="54" t="str">
        <f t="shared" si="32"/>
        <v>Tea – Đurek</v>
      </c>
      <c r="N661" s="127"/>
      <c r="O661" s="128"/>
      <c r="P661" s="129"/>
    </row>
    <row r="662" spans="2:16" x14ac:dyDescent="0.25">
      <c r="B662" s="127">
        <v>1746</v>
      </c>
      <c r="C662" s="128" t="s">
        <v>291</v>
      </c>
      <c r="D662" s="128" t="s">
        <v>864</v>
      </c>
      <c r="E662" s="128" t="s">
        <v>13</v>
      </c>
      <c r="F662" s="129"/>
      <c r="H662" s="54" t="str">
        <f t="shared" si="30"/>
        <v>Maja – Duvnjak – OK Vihor</v>
      </c>
      <c r="J662" s="54" t="str">
        <f t="shared" si="31"/>
        <v>Maja – Duvnjak – OK Vihor</v>
      </c>
      <c r="L662" s="54" t="str">
        <f t="shared" si="32"/>
        <v>Maja – Duvnjak</v>
      </c>
      <c r="N662" s="127"/>
      <c r="O662" s="128"/>
      <c r="P662" s="129"/>
    </row>
    <row r="663" spans="2:16" x14ac:dyDescent="0.25">
      <c r="B663" s="127">
        <v>1015</v>
      </c>
      <c r="C663" s="128" t="s">
        <v>131</v>
      </c>
      <c r="D663" s="128" t="s">
        <v>865</v>
      </c>
      <c r="E663" s="128" t="s">
        <v>13</v>
      </c>
      <c r="F663" s="129"/>
      <c r="H663" s="54" t="str">
        <f t="shared" si="30"/>
        <v>Goran – Ferić – OK Vihor</v>
      </c>
      <c r="J663" s="54" t="str">
        <f t="shared" si="31"/>
        <v>Goran – Ferić – OK Vihor</v>
      </c>
      <c r="L663" s="54" t="str">
        <f t="shared" si="32"/>
        <v>Goran – Ferić</v>
      </c>
      <c r="N663" s="127"/>
      <c r="O663" s="128"/>
      <c r="P663" s="129"/>
    </row>
    <row r="664" spans="2:16" x14ac:dyDescent="0.25">
      <c r="B664" s="127">
        <v>1157</v>
      </c>
      <c r="C664" s="128" t="s">
        <v>21</v>
      </c>
      <c r="D664" s="128" t="s">
        <v>866</v>
      </c>
      <c r="E664" s="128" t="s">
        <v>13</v>
      </c>
      <c r="F664" s="129" t="s">
        <v>91</v>
      </c>
      <c r="H664" s="54" t="str">
        <f t="shared" si="30"/>
        <v>Karlo – Filek – OK Vihor – M21B</v>
      </c>
      <c r="J664" s="54" t="str">
        <f t="shared" si="31"/>
        <v>Karlo – Filek – OK Vihor</v>
      </c>
      <c r="L664" s="54" t="str">
        <f t="shared" si="32"/>
        <v>Karlo – Filek</v>
      </c>
      <c r="N664" s="127"/>
      <c r="O664" s="128"/>
      <c r="P664" s="129"/>
    </row>
    <row r="665" spans="2:16" x14ac:dyDescent="0.25">
      <c r="B665" s="127">
        <v>1021</v>
      </c>
      <c r="C665" s="128" t="s">
        <v>291</v>
      </c>
      <c r="D665" s="128" t="s">
        <v>867</v>
      </c>
      <c r="E665" s="128" t="s">
        <v>13</v>
      </c>
      <c r="F665" s="129"/>
      <c r="H665" s="54" t="str">
        <f t="shared" si="30"/>
        <v>Maja – Flajsig – OK Vihor</v>
      </c>
      <c r="J665" s="54" t="str">
        <f t="shared" si="31"/>
        <v>Maja – Flajsig – OK Vihor</v>
      </c>
      <c r="L665" s="54" t="str">
        <f t="shared" si="32"/>
        <v>Maja – Flajsig</v>
      </c>
      <c r="N665" s="127"/>
      <c r="O665" s="128"/>
      <c r="P665" s="129"/>
    </row>
    <row r="666" spans="2:16" x14ac:dyDescent="0.25">
      <c r="B666" s="127">
        <v>1810</v>
      </c>
      <c r="C666" s="128" t="s">
        <v>15</v>
      </c>
      <c r="D666" s="128" t="s">
        <v>868</v>
      </c>
      <c r="E666" s="128" t="s">
        <v>13</v>
      </c>
      <c r="F666" s="129"/>
      <c r="H666" s="54" t="str">
        <f t="shared" si="30"/>
        <v>Fran – Fran Husnjak – OK Vihor</v>
      </c>
      <c r="J666" s="54" t="str">
        <f t="shared" si="31"/>
        <v>Fran – Fran Husnjak – OK Vihor</v>
      </c>
      <c r="L666" s="54" t="str">
        <f t="shared" si="32"/>
        <v>Fran – Fran Husnjak</v>
      </c>
      <c r="N666" s="127"/>
      <c r="O666" s="128"/>
      <c r="P666" s="129"/>
    </row>
    <row r="667" spans="2:16" x14ac:dyDescent="0.25">
      <c r="B667" s="127">
        <v>1750</v>
      </c>
      <c r="C667" s="128" t="s">
        <v>804</v>
      </c>
      <c r="D667" s="128" t="s">
        <v>522</v>
      </c>
      <c r="E667" s="128" t="s">
        <v>13</v>
      </c>
      <c r="F667" s="129"/>
      <c r="H667" s="54" t="str">
        <f t="shared" si="30"/>
        <v>Barbara – Fumić – OK Vihor</v>
      </c>
      <c r="J667" s="54" t="str">
        <f t="shared" si="31"/>
        <v>Barbara – Fumić – OK Vihor</v>
      </c>
      <c r="L667" s="54" t="str">
        <f t="shared" si="32"/>
        <v>Barbara – Fumić</v>
      </c>
      <c r="N667" s="127"/>
      <c r="O667" s="128"/>
      <c r="P667" s="129"/>
    </row>
    <row r="668" spans="2:16" x14ac:dyDescent="0.25">
      <c r="B668" s="127">
        <v>1886</v>
      </c>
      <c r="C668" s="128" t="s">
        <v>869</v>
      </c>
      <c r="D668" s="128" t="s">
        <v>870</v>
      </c>
      <c r="E668" s="128" t="s">
        <v>13</v>
      </c>
      <c r="F668" s="129" t="s">
        <v>247</v>
      </c>
      <c r="H668" s="54" t="str">
        <f t="shared" si="30"/>
        <v>Andrea – Funarić – OK Vihor – Ž21B</v>
      </c>
      <c r="J668" s="54" t="str">
        <f t="shared" si="31"/>
        <v>Andrea – Funarić – OK Vihor</v>
      </c>
      <c r="L668" s="54" t="str">
        <f t="shared" si="32"/>
        <v>Andrea – Funarić</v>
      </c>
      <c r="N668" s="127"/>
      <c r="O668" s="128"/>
      <c r="P668" s="129"/>
    </row>
    <row r="669" spans="2:16" x14ac:dyDescent="0.25">
      <c r="B669" s="127">
        <v>1534</v>
      </c>
      <c r="C669" s="128" t="s">
        <v>133</v>
      </c>
      <c r="D669" s="128" t="s">
        <v>871</v>
      </c>
      <c r="E669" s="128" t="s">
        <v>13</v>
      </c>
      <c r="F669" s="129" t="s">
        <v>141</v>
      </c>
      <c r="H669" s="54" t="str">
        <f t="shared" si="30"/>
        <v>Marko – Gamberger – OK Vihor – M45</v>
      </c>
      <c r="J669" s="54" t="str">
        <f t="shared" si="31"/>
        <v>Marko – Gamberger – OK Vihor</v>
      </c>
      <c r="L669" s="54" t="str">
        <f t="shared" si="32"/>
        <v>Marko – Gamberger</v>
      </c>
      <c r="N669" s="127"/>
      <c r="O669" s="128"/>
      <c r="P669" s="129"/>
    </row>
    <row r="670" spans="2:16" x14ac:dyDescent="0.25">
      <c r="B670" s="127">
        <v>1153</v>
      </c>
      <c r="C670" s="128" t="s">
        <v>16</v>
      </c>
      <c r="D670" s="128" t="s">
        <v>872</v>
      </c>
      <c r="E670" s="128" t="s">
        <v>13</v>
      </c>
      <c r="F670" s="129"/>
      <c r="H670" s="54" t="str">
        <f t="shared" si="30"/>
        <v>Filip – Gašparević – OK Vihor</v>
      </c>
      <c r="J670" s="54" t="str">
        <f t="shared" si="31"/>
        <v>Filip – Gašparević – OK Vihor</v>
      </c>
      <c r="L670" s="54" t="str">
        <f t="shared" si="32"/>
        <v>Filip – Gašparević</v>
      </c>
      <c r="N670" s="127"/>
      <c r="O670" s="128"/>
      <c r="P670" s="129"/>
    </row>
    <row r="671" spans="2:16" x14ac:dyDescent="0.25">
      <c r="B671" s="127">
        <v>1209</v>
      </c>
      <c r="C671" s="128" t="s">
        <v>69</v>
      </c>
      <c r="D671" s="128" t="s">
        <v>53</v>
      </c>
      <c r="E671" s="128" t="s">
        <v>13</v>
      </c>
      <c r="F671" s="129" t="s">
        <v>141</v>
      </c>
      <c r="H671" s="54" t="str">
        <f t="shared" si="30"/>
        <v>Damir – Gobec – OK Vihor – M45</v>
      </c>
      <c r="J671" s="54" t="str">
        <f t="shared" si="31"/>
        <v>Damir – Gobec – OK Vihor</v>
      </c>
      <c r="L671" s="54" t="str">
        <f t="shared" si="32"/>
        <v>Damir – Gobec</v>
      </c>
      <c r="N671" s="127"/>
      <c r="O671" s="128"/>
      <c r="P671" s="129"/>
    </row>
    <row r="672" spans="2:16" x14ac:dyDescent="0.25">
      <c r="B672" s="127">
        <v>1309</v>
      </c>
      <c r="C672" s="128" t="s">
        <v>293</v>
      </c>
      <c r="D672" s="128" t="s">
        <v>53</v>
      </c>
      <c r="E672" s="128" t="s">
        <v>13</v>
      </c>
      <c r="F672" s="129" t="s">
        <v>303</v>
      </c>
      <c r="H672" s="54" t="str">
        <f t="shared" si="30"/>
        <v>Ivana – Gobec – OK Vihor – Ž45</v>
      </c>
      <c r="J672" s="54" t="str">
        <f t="shared" si="31"/>
        <v>Ivana – Gobec – OK Vihor</v>
      </c>
      <c r="L672" s="54" t="str">
        <f t="shared" si="32"/>
        <v>Ivana – Gobec</v>
      </c>
      <c r="N672" s="127"/>
      <c r="O672" s="128"/>
      <c r="P672" s="129"/>
    </row>
    <row r="673" spans="2:16" x14ac:dyDescent="0.25">
      <c r="B673" s="127">
        <v>1522</v>
      </c>
      <c r="C673" s="128" t="s">
        <v>58</v>
      </c>
      <c r="D673" s="128" t="s">
        <v>53</v>
      </c>
      <c r="E673" s="128" t="s">
        <v>13</v>
      </c>
      <c r="F673" s="129" t="s">
        <v>50</v>
      </c>
      <c r="H673" s="54" t="str">
        <f t="shared" si="30"/>
        <v>Jan – Gobec – OK Vihor – M20</v>
      </c>
      <c r="J673" s="54" t="str">
        <f t="shared" si="31"/>
        <v>Jan – Gobec – OK Vihor</v>
      </c>
      <c r="L673" s="54" t="str">
        <f t="shared" si="32"/>
        <v>Jan – Gobec</v>
      </c>
      <c r="N673" s="127"/>
      <c r="O673" s="128"/>
      <c r="P673" s="129"/>
    </row>
    <row r="674" spans="2:16" x14ac:dyDescent="0.25">
      <c r="B674" s="127">
        <v>1494</v>
      </c>
      <c r="C674" s="128" t="s">
        <v>21</v>
      </c>
      <c r="D674" s="128" t="s">
        <v>53</v>
      </c>
      <c r="E674" s="128" t="s">
        <v>13</v>
      </c>
      <c r="F674" s="129" t="s">
        <v>167</v>
      </c>
      <c r="H674" s="54" t="str">
        <f t="shared" si="30"/>
        <v>Karlo – Gobec – OK Vihor – M55</v>
      </c>
      <c r="J674" s="54" t="str">
        <f t="shared" si="31"/>
        <v>Karlo – Gobec – OK Vihor</v>
      </c>
      <c r="L674" s="54" t="str">
        <f t="shared" si="32"/>
        <v>Karlo – Gobec</v>
      </c>
      <c r="N674" s="127"/>
      <c r="O674" s="128"/>
      <c r="P674" s="129"/>
    </row>
    <row r="675" spans="2:16" x14ac:dyDescent="0.25">
      <c r="B675" s="127">
        <v>1301</v>
      </c>
      <c r="C675" s="128" t="s">
        <v>225</v>
      </c>
      <c r="D675" s="128" t="s">
        <v>53</v>
      </c>
      <c r="E675" s="128" t="s">
        <v>13</v>
      </c>
      <c r="F675" s="129" t="s">
        <v>219</v>
      </c>
      <c r="H675" s="54" t="str">
        <f t="shared" si="30"/>
        <v>Kimi Maria – Gobec – OK Vihor – Ž16</v>
      </c>
      <c r="J675" s="54" t="str">
        <f t="shared" si="31"/>
        <v>Kimi Maria – Gobec – OK Vihor</v>
      </c>
      <c r="L675" s="54" t="str">
        <f t="shared" si="32"/>
        <v>Kimi Maria – Gobec</v>
      </c>
      <c r="N675" s="127"/>
      <c r="O675" s="128"/>
      <c r="P675" s="129"/>
    </row>
    <row r="676" spans="2:16" x14ac:dyDescent="0.25">
      <c r="B676" s="127">
        <v>1203</v>
      </c>
      <c r="C676" s="128" t="s">
        <v>873</v>
      </c>
      <c r="D676" s="128" t="s">
        <v>53</v>
      </c>
      <c r="E676" s="128" t="s">
        <v>13</v>
      </c>
      <c r="F676" s="129" t="s">
        <v>231</v>
      </c>
      <c r="H676" s="54" t="str">
        <f t="shared" si="30"/>
        <v>Lea Katarina – Gobec – OK Vihor – Ž21A</v>
      </c>
      <c r="J676" s="54" t="str">
        <f t="shared" si="31"/>
        <v>Lea Katarina – Gobec – OK Vihor</v>
      </c>
      <c r="L676" s="54" t="str">
        <f t="shared" si="32"/>
        <v>Lea Katarina – Gobec</v>
      </c>
      <c r="N676" s="127"/>
      <c r="O676" s="128"/>
      <c r="P676" s="129"/>
    </row>
    <row r="677" spans="2:16" x14ac:dyDescent="0.25">
      <c r="B677" s="127">
        <v>1501</v>
      </c>
      <c r="C677" s="128" t="s">
        <v>306</v>
      </c>
      <c r="D677" s="128" t="s">
        <v>53</v>
      </c>
      <c r="E677" s="128" t="s">
        <v>13</v>
      </c>
      <c r="F677" s="129" t="s">
        <v>874</v>
      </c>
      <c r="H677" s="54" t="str">
        <f t="shared" si="30"/>
        <v>Marija – Gobec – OK Vihor – Ž70</v>
      </c>
      <c r="J677" s="54" t="str">
        <f t="shared" si="31"/>
        <v>Marija – Gobec – OK Vihor</v>
      </c>
      <c r="L677" s="54" t="str">
        <f t="shared" si="32"/>
        <v>Marija – Gobec</v>
      </c>
      <c r="N677" s="127"/>
      <c r="O677" s="128"/>
      <c r="P677" s="129"/>
    </row>
    <row r="678" spans="2:16" x14ac:dyDescent="0.25">
      <c r="B678" s="127">
        <v>1913</v>
      </c>
      <c r="C678" s="128" t="s">
        <v>317</v>
      </c>
      <c r="D678" s="128" t="s">
        <v>53</v>
      </c>
      <c r="E678" s="128" t="s">
        <v>13</v>
      </c>
      <c r="F678" s="129" t="s">
        <v>303</v>
      </c>
      <c r="H678" s="54" t="str">
        <f t="shared" si="30"/>
        <v>Neda – Gobec – OK Vihor – Ž45</v>
      </c>
      <c r="J678" s="54" t="str">
        <f t="shared" si="31"/>
        <v>Neda – Gobec – OK Vihor</v>
      </c>
      <c r="L678" s="54" t="str">
        <f t="shared" si="32"/>
        <v>Neda – Gobec</v>
      </c>
      <c r="N678" s="127"/>
      <c r="O678" s="128"/>
      <c r="P678" s="129"/>
    </row>
    <row r="679" spans="2:16" x14ac:dyDescent="0.25">
      <c r="B679" s="127">
        <v>1297</v>
      </c>
      <c r="C679" s="128" t="s">
        <v>54</v>
      </c>
      <c r="D679" s="128" t="s">
        <v>53</v>
      </c>
      <c r="E679" s="128" t="s">
        <v>13</v>
      </c>
      <c r="F679" s="129" t="s">
        <v>91</v>
      </c>
      <c r="H679" s="54" t="str">
        <f t="shared" si="30"/>
        <v>Timo Vilim – Gobec – OK Vihor – M21B</v>
      </c>
      <c r="J679" s="54" t="str">
        <f t="shared" si="31"/>
        <v>Timo Vilim – Gobec – OK Vihor</v>
      </c>
      <c r="L679" s="54" t="str">
        <f t="shared" si="32"/>
        <v>Timo Vilim – Gobec</v>
      </c>
      <c r="N679" s="127"/>
      <c r="O679" s="128"/>
      <c r="P679" s="129"/>
    </row>
    <row r="680" spans="2:16" x14ac:dyDescent="0.25">
      <c r="B680" s="127">
        <v>1393</v>
      </c>
      <c r="C680" s="128" t="s">
        <v>339</v>
      </c>
      <c r="D680" s="128" t="s">
        <v>53</v>
      </c>
      <c r="E680" s="128" t="s">
        <v>13</v>
      </c>
      <c r="F680" s="129" t="s">
        <v>573</v>
      </c>
      <c r="H680" s="54" t="str">
        <f t="shared" si="30"/>
        <v>Željko – Gobec – OK Vihor – M70</v>
      </c>
      <c r="J680" s="54" t="str">
        <f t="shared" si="31"/>
        <v>Željko – Gobec – OK Vihor</v>
      </c>
      <c r="L680" s="54" t="str">
        <f t="shared" si="32"/>
        <v>Željko – Gobec</v>
      </c>
      <c r="N680" s="127"/>
      <c r="O680" s="128"/>
      <c r="P680" s="129"/>
    </row>
    <row r="681" spans="2:16" x14ac:dyDescent="0.25">
      <c r="B681" s="127">
        <v>1800</v>
      </c>
      <c r="C681" s="128" t="s">
        <v>875</v>
      </c>
      <c r="D681" s="128" t="s">
        <v>876</v>
      </c>
      <c r="E681" s="128" t="s">
        <v>13</v>
      </c>
      <c r="F681" s="129"/>
      <c r="H681" s="54" t="str">
        <f t="shared" si="30"/>
        <v>Adrian – Gojević – OK Vihor</v>
      </c>
      <c r="J681" s="54" t="str">
        <f t="shared" si="31"/>
        <v>Adrian – Gojević – OK Vihor</v>
      </c>
      <c r="L681" s="54" t="str">
        <f t="shared" si="32"/>
        <v>Adrian – Gojević</v>
      </c>
      <c r="N681" s="127"/>
      <c r="O681" s="128"/>
      <c r="P681" s="129"/>
    </row>
    <row r="682" spans="2:16" x14ac:dyDescent="0.25">
      <c r="B682" s="127">
        <v>1798</v>
      </c>
      <c r="C682" s="128" t="s">
        <v>293</v>
      </c>
      <c r="D682" s="128" t="s">
        <v>876</v>
      </c>
      <c r="E682" s="128" t="s">
        <v>13</v>
      </c>
      <c r="F682" s="129"/>
      <c r="H682" s="54" t="str">
        <f t="shared" si="30"/>
        <v>Ivana – Gojević – OK Vihor</v>
      </c>
      <c r="J682" s="54" t="str">
        <f t="shared" si="31"/>
        <v>Ivana – Gojević – OK Vihor</v>
      </c>
      <c r="L682" s="54" t="str">
        <f t="shared" si="32"/>
        <v>Ivana – Gojević</v>
      </c>
      <c r="N682" s="127"/>
      <c r="O682" s="128"/>
      <c r="P682" s="129"/>
    </row>
    <row r="683" spans="2:16" x14ac:dyDescent="0.25">
      <c r="B683" s="127">
        <v>1696</v>
      </c>
      <c r="C683" s="128" t="s">
        <v>416</v>
      </c>
      <c r="D683" s="128" t="s">
        <v>876</v>
      </c>
      <c r="E683" s="128" t="s">
        <v>13</v>
      </c>
      <c r="F683" s="129"/>
      <c r="H683" s="54" t="str">
        <f t="shared" si="30"/>
        <v>Josip – Gojević – OK Vihor</v>
      </c>
      <c r="J683" s="54" t="str">
        <f t="shared" si="31"/>
        <v>Josip – Gojević – OK Vihor</v>
      </c>
      <c r="L683" s="54" t="str">
        <f t="shared" si="32"/>
        <v>Josip – Gojević</v>
      </c>
      <c r="N683" s="127"/>
      <c r="O683" s="128"/>
      <c r="P683" s="129"/>
    </row>
    <row r="684" spans="2:16" x14ac:dyDescent="0.25">
      <c r="B684" s="127">
        <v>1801</v>
      </c>
      <c r="C684" s="128" t="s">
        <v>218</v>
      </c>
      <c r="D684" s="128" t="s">
        <v>876</v>
      </c>
      <c r="E684" s="128" t="s">
        <v>13</v>
      </c>
      <c r="F684" s="129"/>
      <c r="H684" s="54" t="str">
        <f t="shared" si="30"/>
        <v>Petra – Gojević – OK Vihor</v>
      </c>
      <c r="J684" s="54" t="str">
        <f t="shared" si="31"/>
        <v>Petra – Gojević – OK Vihor</v>
      </c>
      <c r="L684" s="54" t="str">
        <f t="shared" si="32"/>
        <v>Petra – Gojević</v>
      </c>
      <c r="N684" s="127"/>
      <c r="O684" s="128"/>
      <c r="P684" s="129"/>
    </row>
    <row r="685" spans="2:16" x14ac:dyDescent="0.25">
      <c r="B685" s="127">
        <v>1799</v>
      </c>
      <c r="C685" s="128" t="s">
        <v>877</v>
      </c>
      <c r="D685" s="128" t="s">
        <v>876</v>
      </c>
      <c r="E685" s="128" t="s">
        <v>13</v>
      </c>
      <c r="F685" s="129"/>
      <c r="H685" s="54" t="str">
        <f t="shared" si="30"/>
        <v>Timea – Gojević – OK Vihor</v>
      </c>
      <c r="J685" s="54" t="str">
        <f t="shared" si="31"/>
        <v>Timea – Gojević – OK Vihor</v>
      </c>
      <c r="L685" s="54" t="str">
        <f t="shared" si="32"/>
        <v>Timea – Gojević</v>
      </c>
      <c r="N685" s="127"/>
      <c r="O685" s="128"/>
      <c r="P685" s="129"/>
    </row>
    <row r="686" spans="2:16" x14ac:dyDescent="0.25">
      <c r="B686" s="127">
        <v>1387</v>
      </c>
      <c r="C686" s="128" t="s">
        <v>129</v>
      </c>
      <c r="D686" s="128" t="s">
        <v>878</v>
      </c>
      <c r="E686" s="128" t="s">
        <v>13</v>
      </c>
      <c r="F686" s="129" t="s">
        <v>115</v>
      </c>
      <c r="H686" s="54" t="str">
        <f t="shared" si="30"/>
        <v>Vladimir – Grgesina – OK Vihor – M35</v>
      </c>
      <c r="J686" s="54" t="str">
        <f t="shared" si="31"/>
        <v>Vladimir – Grgesina – OK Vihor</v>
      </c>
      <c r="L686" s="54" t="str">
        <f t="shared" si="32"/>
        <v>Vladimir – Grgesina</v>
      </c>
      <c r="N686" s="127"/>
      <c r="O686" s="128"/>
      <c r="P686" s="129"/>
    </row>
    <row r="687" spans="2:16" x14ac:dyDescent="0.25">
      <c r="B687" s="127">
        <v>1812</v>
      </c>
      <c r="C687" s="128" t="s">
        <v>879</v>
      </c>
      <c r="D687" s="128" t="s">
        <v>880</v>
      </c>
      <c r="E687" s="128" t="s">
        <v>13</v>
      </c>
      <c r="F687" s="129"/>
      <c r="H687" s="54" t="str">
        <f t="shared" si="30"/>
        <v>Mirna – Grgurić – OK Vihor</v>
      </c>
      <c r="J687" s="54" t="str">
        <f t="shared" si="31"/>
        <v>Mirna – Grgurić – OK Vihor</v>
      </c>
      <c r="L687" s="54" t="str">
        <f t="shared" si="32"/>
        <v>Mirna – Grgurić</v>
      </c>
      <c r="N687" s="127"/>
      <c r="O687" s="128"/>
      <c r="P687" s="129"/>
    </row>
    <row r="688" spans="2:16" x14ac:dyDescent="0.25">
      <c r="B688" s="127">
        <v>1697</v>
      </c>
      <c r="C688" s="128" t="s">
        <v>76</v>
      </c>
      <c r="D688" s="128" t="s">
        <v>881</v>
      </c>
      <c r="E688" s="128" t="s">
        <v>13</v>
      </c>
      <c r="F688" s="129"/>
      <c r="H688" s="54" t="str">
        <f t="shared" si="30"/>
        <v>Tomislav – Grguric – OK Vihor</v>
      </c>
      <c r="J688" s="54" t="str">
        <f t="shared" si="31"/>
        <v>Tomislav – Grguric – OK Vihor</v>
      </c>
      <c r="L688" s="54" t="str">
        <f t="shared" si="32"/>
        <v>Tomislav – Grguric</v>
      </c>
      <c r="N688" s="127"/>
      <c r="O688" s="128"/>
      <c r="P688" s="129"/>
    </row>
    <row r="689" spans="2:16" x14ac:dyDescent="0.25">
      <c r="B689" s="127">
        <v>1112</v>
      </c>
      <c r="C689" s="128" t="s">
        <v>882</v>
      </c>
      <c r="D689" s="128" t="s">
        <v>883</v>
      </c>
      <c r="E689" s="128" t="s">
        <v>13</v>
      </c>
      <c r="F689" s="129" t="s">
        <v>91</v>
      </c>
      <c r="H689" s="54" t="str">
        <f t="shared" si="30"/>
        <v>Alex – Gulta – OK Vihor – M21B</v>
      </c>
      <c r="J689" s="54" t="str">
        <f t="shared" si="31"/>
        <v>Alex – Gulta – OK Vihor</v>
      </c>
      <c r="L689" s="54" t="str">
        <f t="shared" si="32"/>
        <v>Alex – Gulta</v>
      </c>
      <c r="N689" s="127"/>
      <c r="O689" s="128"/>
      <c r="P689" s="129"/>
    </row>
    <row r="690" spans="2:16" x14ac:dyDescent="0.25">
      <c r="B690" s="127">
        <v>1409</v>
      </c>
      <c r="C690" s="128" t="s">
        <v>131</v>
      </c>
      <c r="D690" s="128" t="s">
        <v>884</v>
      </c>
      <c r="E690" s="128" t="s">
        <v>13</v>
      </c>
      <c r="F690" s="129" t="s">
        <v>141</v>
      </c>
      <c r="H690" s="54" t="str">
        <f t="shared" si="30"/>
        <v>Goran – Habjanec – OK Vihor – M45</v>
      </c>
      <c r="J690" s="54" t="str">
        <f t="shared" si="31"/>
        <v>Goran – Habjanec – OK Vihor</v>
      </c>
      <c r="L690" s="54" t="str">
        <f t="shared" si="32"/>
        <v>Goran – Habjanec</v>
      </c>
      <c r="N690" s="127"/>
      <c r="O690" s="128"/>
      <c r="P690" s="129"/>
    </row>
    <row r="691" spans="2:16" x14ac:dyDescent="0.25">
      <c r="B691" s="127">
        <v>1496</v>
      </c>
      <c r="C691" s="128" t="s">
        <v>57</v>
      </c>
      <c r="D691" s="128" t="s">
        <v>885</v>
      </c>
      <c r="E691" s="128" t="s">
        <v>13</v>
      </c>
      <c r="F691" s="129" t="s">
        <v>141</v>
      </c>
      <c r="H691" s="54" t="str">
        <f t="shared" si="30"/>
        <v>Ivan – Habuš – OK Vihor – M45</v>
      </c>
      <c r="J691" s="54" t="str">
        <f t="shared" si="31"/>
        <v>Ivan – Habuš – OK Vihor</v>
      </c>
      <c r="L691" s="54" t="str">
        <f t="shared" si="32"/>
        <v>Ivan – Habuš</v>
      </c>
      <c r="N691" s="127"/>
      <c r="O691" s="128"/>
      <c r="P691" s="129"/>
    </row>
    <row r="692" spans="2:16" x14ac:dyDescent="0.25">
      <c r="B692" s="127">
        <v>1024</v>
      </c>
      <c r="C692" s="128" t="s">
        <v>224</v>
      </c>
      <c r="D692" s="128" t="s">
        <v>886</v>
      </c>
      <c r="E692" s="128" t="s">
        <v>13</v>
      </c>
      <c r="F692" s="129"/>
      <c r="H692" s="54" t="str">
        <f t="shared" si="30"/>
        <v>Nika – Hajak – OK Vihor</v>
      </c>
      <c r="J692" s="54" t="str">
        <f t="shared" si="31"/>
        <v>Nika – Hajak – OK Vihor</v>
      </c>
      <c r="L692" s="54" t="str">
        <f t="shared" si="32"/>
        <v>Nika – Hajak</v>
      </c>
      <c r="N692" s="127"/>
      <c r="O692" s="128"/>
      <c r="P692" s="129"/>
    </row>
    <row r="693" spans="2:16" x14ac:dyDescent="0.25">
      <c r="B693" s="127">
        <v>1751</v>
      </c>
      <c r="C693" s="128" t="s">
        <v>306</v>
      </c>
      <c r="D693" s="128" t="s">
        <v>461</v>
      </c>
      <c r="E693" s="128" t="s">
        <v>13</v>
      </c>
      <c r="F693" s="129"/>
      <c r="H693" s="54" t="str">
        <f t="shared" si="30"/>
        <v>Marija – Herceg – OK Vihor</v>
      </c>
      <c r="J693" s="54" t="str">
        <f t="shared" si="31"/>
        <v>Marija – Herceg – OK Vihor</v>
      </c>
      <c r="L693" s="54" t="str">
        <f t="shared" si="32"/>
        <v>Marija – Herceg</v>
      </c>
      <c r="N693" s="127"/>
      <c r="O693" s="128"/>
      <c r="P693" s="129"/>
    </row>
    <row r="694" spans="2:16" x14ac:dyDescent="0.25">
      <c r="B694" s="127">
        <v>1917</v>
      </c>
      <c r="C694" s="128" t="s">
        <v>192</v>
      </c>
      <c r="D694" s="128" t="s">
        <v>887</v>
      </c>
      <c r="E694" s="128" t="s">
        <v>13</v>
      </c>
      <c r="F694" s="129"/>
      <c r="H694" s="54" t="str">
        <f t="shared" si="30"/>
        <v>Ana – Hiršl Barišec – OK Vihor</v>
      </c>
      <c r="J694" s="54" t="str">
        <f t="shared" si="31"/>
        <v>Ana – Hiršl Barišec – OK Vihor</v>
      </c>
      <c r="L694" s="54" t="str">
        <f t="shared" si="32"/>
        <v>Ana – Hiršl Barišec</v>
      </c>
      <c r="N694" s="127"/>
      <c r="O694" s="128"/>
      <c r="P694" s="129"/>
    </row>
    <row r="695" spans="2:16" x14ac:dyDescent="0.25">
      <c r="B695" s="127">
        <v>1146</v>
      </c>
      <c r="C695" s="128" t="s">
        <v>354</v>
      </c>
      <c r="D695" s="128" t="s">
        <v>888</v>
      </c>
      <c r="E695" s="128" t="s">
        <v>13</v>
      </c>
      <c r="F695" s="129" t="s">
        <v>303</v>
      </c>
      <c r="H695" s="54" t="str">
        <f t="shared" si="30"/>
        <v>Antonija – Hodak – OK Vihor – Ž45</v>
      </c>
      <c r="J695" s="54" t="str">
        <f t="shared" si="31"/>
        <v>Antonija – Hodak – OK Vihor</v>
      </c>
      <c r="L695" s="54" t="str">
        <f t="shared" si="32"/>
        <v>Antonija – Hodak</v>
      </c>
      <c r="N695" s="127"/>
      <c r="O695" s="128"/>
      <c r="P695" s="129"/>
    </row>
    <row r="696" spans="2:16" x14ac:dyDescent="0.25">
      <c r="B696" s="127">
        <v>1557</v>
      </c>
      <c r="C696" s="128" t="s">
        <v>889</v>
      </c>
      <c r="D696" s="128" t="s">
        <v>888</v>
      </c>
      <c r="E696" s="128" t="s">
        <v>13</v>
      </c>
      <c r="F696" s="129" t="s">
        <v>27</v>
      </c>
      <c r="H696" s="54" t="str">
        <f t="shared" si="30"/>
        <v>Janko – Hodak – OK Vihor – M14</v>
      </c>
      <c r="J696" s="54" t="str">
        <f t="shared" si="31"/>
        <v>Janko – Hodak – OK Vihor</v>
      </c>
      <c r="L696" s="54" t="str">
        <f t="shared" si="32"/>
        <v>Janko – Hodak</v>
      </c>
      <c r="N696" s="127"/>
      <c r="O696" s="128"/>
      <c r="P696" s="129"/>
    </row>
    <row r="697" spans="2:16" x14ac:dyDescent="0.25">
      <c r="B697" s="127">
        <v>1371</v>
      </c>
      <c r="C697" s="128" t="s">
        <v>363</v>
      </c>
      <c r="D697" s="128" t="s">
        <v>888</v>
      </c>
      <c r="E697" s="128" t="s">
        <v>13</v>
      </c>
      <c r="F697" s="129" t="s">
        <v>219</v>
      </c>
      <c r="H697" s="54" t="str">
        <f t="shared" si="30"/>
        <v>Mirta – Hodak – OK Vihor – Ž16</v>
      </c>
      <c r="J697" s="54" t="str">
        <f t="shared" si="31"/>
        <v>Mirta – Hodak – OK Vihor</v>
      </c>
      <c r="L697" s="54" t="str">
        <f t="shared" si="32"/>
        <v>Mirta – Hodak</v>
      </c>
      <c r="N697" s="127"/>
      <c r="O697" s="128"/>
      <c r="P697" s="129"/>
    </row>
    <row r="698" spans="2:16" x14ac:dyDescent="0.25">
      <c r="B698" s="127">
        <v>1523</v>
      </c>
      <c r="C698" s="128" t="s">
        <v>293</v>
      </c>
      <c r="D698" s="128" t="s">
        <v>292</v>
      </c>
      <c r="E698" s="128" t="s">
        <v>13</v>
      </c>
      <c r="F698" s="129" t="s">
        <v>269</v>
      </c>
      <c r="H698" s="54" t="str">
        <f t="shared" si="30"/>
        <v>Ivana – Horbec – OK Vihor – Ž35</v>
      </c>
      <c r="J698" s="54" t="str">
        <f t="shared" si="31"/>
        <v>Ivana – Horbec – OK Vihor</v>
      </c>
      <c r="L698" s="54" t="str">
        <f t="shared" si="32"/>
        <v>Ivana – Horbec</v>
      </c>
      <c r="N698" s="127"/>
      <c r="O698" s="128"/>
      <c r="P698" s="129"/>
    </row>
    <row r="699" spans="2:16" x14ac:dyDescent="0.25">
      <c r="B699" s="127">
        <v>1480</v>
      </c>
      <c r="C699" s="128" t="s">
        <v>150</v>
      </c>
      <c r="D699" s="128" t="s">
        <v>149</v>
      </c>
      <c r="E699" s="128" t="s">
        <v>13</v>
      </c>
      <c r="F699" s="129" t="s">
        <v>141</v>
      </c>
      <c r="H699" s="54" t="str">
        <f t="shared" si="30"/>
        <v>Zdenko – Horjan – OK Vihor – M45</v>
      </c>
      <c r="J699" s="54" t="str">
        <f t="shared" si="31"/>
        <v>Zdenko – Horjan – OK Vihor</v>
      </c>
      <c r="L699" s="54" t="str">
        <f t="shared" si="32"/>
        <v>Zdenko – Horjan</v>
      </c>
      <c r="N699" s="127"/>
      <c r="O699" s="128"/>
      <c r="P699" s="129"/>
    </row>
    <row r="700" spans="2:16" x14ac:dyDescent="0.25">
      <c r="B700" s="127">
        <v>1324</v>
      </c>
      <c r="C700" s="128" t="s">
        <v>332</v>
      </c>
      <c r="D700" s="128" t="s">
        <v>331</v>
      </c>
      <c r="E700" s="128" t="s">
        <v>13</v>
      </c>
      <c r="F700" s="129" t="s">
        <v>330</v>
      </c>
      <c r="H700" s="54" t="str">
        <f t="shared" si="30"/>
        <v>Biserka – Horvat-Nikšić – OK Vihor – Ž65</v>
      </c>
      <c r="J700" s="54" t="str">
        <f t="shared" si="31"/>
        <v>Biserka – Horvat-Nikšić – OK Vihor</v>
      </c>
      <c r="L700" s="54" t="str">
        <f t="shared" si="32"/>
        <v>Biserka – Horvat-Nikšić</v>
      </c>
      <c r="N700" s="127"/>
      <c r="O700" s="128"/>
      <c r="P700" s="129"/>
    </row>
    <row r="701" spans="2:16" x14ac:dyDescent="0.25">
      <c r="B701" s="127">
        <v>1943</v>
      </c>
      <c r="C701" s="128" t="s">
        <v>869</v>
      </c>
      <c r="D701" s="128" t="s">
        <v>531</v>
      </c>
      <c r="E701" s="128" t="s">
        <v>13</v>
      </c>
      <c r="F701" s="129" t="s">
        <v>247</v>
      </c>
      <c r="H701" s="54" t="str">
        <f t="shared" si="30"/>
        <v>Andrea – Hribar – OK Vihor – Ž21B</v>
      </c>
      <c r="J701" s="54" t="str">
        <f t="shared" si="31"/>
        <v>Andrea – Hribar – OK Vihor</v>
      </c>
      <c r="L701" s="54" t="str">
        <f t="shared" si="32"/>
        <v>Andrea – Hribar</v>
      </c>
      <c r="N701" s="127"/>
      <c r="O701" s="128"/>
      <c r="P701" s="129"/>
    </row>
    <row r="702" spans="2:16" x14ac:dyDescent="0.25">
      <c r="B702" s="127">
        <v>1887</v>
      </c>
      <c r="C702" s="128" t="s">
        <v>890</v>
      </c>
      <c r="D702" s="128" t="s">
        <v>891</v>
      </c>
      <c r="E702" s="128" t="s">
        <v>13</v>
      </c>
      <c r="F702" s="129" t="s">
        <v>27</v>
      </c>
      <c r="H702" s="54" t="str">
        <f t="shared" si="30"/>
        <v>Tristan – Ilić – OK Vihor – M14</v>
      </c>
      <c r="J702" s="54" t="str">
        <f t="shared" si="31"/>
        <v>Tristan – Ilić – OK Vihor</v>
      </c>
      <c r="L702" s="54" t="str">
        <f t="shared" si="32"/>
        <v>Tristan – Ilić</v>
      </c>
      <c r="N702" s="127"/>
      <c r="O702" s="128"/>
      <c r="P702" s="129"/>
    </row>
    <row r="703" spans="2:16" x14ac:dyDescent="0.25">
      <c r="B703" s="127">
        <v>1802</v>
      </c>
      <c r="C703" s="128" t="s">
        <v>892</v>
      </c>
      <c r="D703" s="128" t="s">
        <v>893</v>
      </c>
      <c r="E703" s="128" t="s">
        <v>13</v>
      </c>
      <c r="F703" s="129"/>
      <c r="H703" s="54" t="str">
        <f t="shared" si="30"/>
        <v>Mihej – Ivančan – OK Vihor</v>
      </c>
      <c r="J703" s="54" t="str">
        <f t="shared" si="31"/>
        <v>Mihej – Ivančan – OK Vihor</v>
      </c>
      <c r="L703" s="54" t="str">
        <f t="shared" si="32"/>
        <v>Mihej – Ivančan</v>
      </c>
      <c r="N703" s="127"/>
      <c r="O703" s="128"/>
      <c r="P703" s="129"/>
    </row>
    <row r="704" spans="2:16" x14ac:dyDescent="0.25">
      <c r="B704" s="127">
        <v>1002</v>
      </c>
      <c r="C704" s="128" t="s">
        <v>894</v>
      </c>
      <c r="D704" s="128" t="s">
        <v>895</v>
      </c>
      <c r="E704" s="128" t="s">
        <v>13</v>
      </c>
      <c r="F704" s="129"/>
      <c r="H704" s="54" t="str">
        <f t="shared" si="30"/>
        <v>Aleks – Ivanov – OK Vihor</v>
      </c>
      <c r="J704" s="54" t="str">
        <f t="shared" si="31"/>
        <v>Aleks – Ivanov – OK Vihor</v>
      </c>
      <c r="L704" s="54" t="str">
        <f t="shared" si="32"/>
        <v>Aleks – Ivanov</v>
      </c>
      <c r="N704" s="127"/>
      <c r="O704" s="128"/>
      <c r="P704" s="129"/>
    </row>
    <row r="705" spans="2:16" x14ac:dyDescent="0.25">
      <c r="B705" s="127">
        <v>1698</v>
      </c>
      <c r="C705" s="128" t="s">
        <v>896</v>
      </c>
      <c r="D705" s="128" t="s">
        <v>897</v>
      </c>
      <c r="E705" s="128" t="s">
        <v>13</v>
      </c>
      <c r="F705" s="129" t="s">
        <v>91</v>
      </c>
      <c r="H705" s="54" t="str">
        <f t="shared" si="30"/>
        <v>Bernard – Ivezic – OK Vihor – M21B</v>
      </c>
      <c r="J705" s="54" t="str">
        <f t="shared" si="31"/>
        <v>Bernard – Ivezic – OK Vihor</v>
      </c>
      <c r="L705" s="54" t="str">
        <f t="shared" si="32"/>
        <v>Bernard – Ivezic</v>
      </c>
      <c r="N705" s="127"/>
      <c r="O705" s="128"/>
      <c r="P705" s="129"/>
    </row>
    <row r="706" spans="2:16" x14ac:dyDescent="0.25">
      <c r="B706" s="127">
        <v>1252</v>
      </c>
      <c r="C706" s="128" t="s">
        <v>12</v>
      </c>
      <c r="D706" s="128" t="s">
        <v>11</v>
      </c>
      <c r="E706" s="128" t="s">
        <v>13</v>
      </c>
      <c r="F706" s="129" t="s">
        <v>4</v>
      </c>
      <c r="H706" s="54" t="str">
        <f t="shared" si="30"/>
        <v>Viktor Ignjat – Ivezić – OK Vihor – M12</v>
      </c>
      <c r="J706" s="54" t="str">
        <f t="shared" si="31"/>
        <v>Viktor Ignjat – Ivezić – OK Vihor</v>
      </c>
      <c r="L706" s="54" t="str">
        <f t="shared" si="32"/>
        <v>Viktor Ignjat – Ivezić</v>
      </c>
      <c r="N706" s="127"/>
      <c r="O706" s="128"/>
      <c r="P706" s="129"/>
    </row>
    <row r="707" spans="2:16" x14ac:dyDescent="0.25">
      <c r="B707" s="127">
        <v>1888</v>
      </c>
      <c r="C707" s="128" t="s">
        <v>898</v>
      </c>
      <c r="D707" s="128" t="s">
        <v>899</v>
      </c>
      <c r="E707" s="128" t="s">
        <v>13</v>
      </c>
      <c r="F707" s="129" t="s">
        <v>247</v>
      </c>
      <c r="H707" s="54" t="str">
        <f t="shared" si="30"/>
        <v>Luana – Ivošević – OK Vihor – Ž21B</v>
      </c>
      <c r="J707" s="54" t="str">
        <f t="shared" si="31"/>
        <v>Luana – Ivošević – OK Vihor</v>
      </c>
      <c r="L707" s="54" t="str">
        <f t="shared" si="32"/>
        <v>Luana – Ivošević</v>
      </c>
      <c r="N707" s="127"/>
      <c r="O707" s="128"/>
      <c r="P707" s="129"/>
    </row>
    <row r="708" spans="2:16" x14ac:dyDescent="0.25">
      <c r="B708" s="127">
        <v>1007</v>
      </c>
      <c r="C708" s="128" t="s">
        <v>869</v>
      </c>
      <c r="D708" s="128" t="s">
        <v>900</v>
      </c>
      <c r="E708" s="128" t="s">
        <v>13</v>
      </c>
      <c r="F708" s="129"/>
      <c r="H708" s="54" t="str">
        <f t="shared" si="30"/>
        <v>Andrea – Jambrosić Sakoman – OK Vihor</v>
      </c>
      <c r="J708" s="54" t="str">
        <f t="shared" si="31"/>
        <v>Andrea – Jambrosić Sakoman – OK Vihor</v>
      </c>
      <c r="L708" s="54" t="str">
        <f t="shared" si="32"/>
        <v>Andrea – Jambrosić Sakoman</v>
      </c>
      <c r="N708" s="127"/>
      <c r="O708" s="128"/>
      <c r="P708" s="129"/>
    </row>
    <row r="709" spans="2:16" x14ac:dyDescent="0.25">
      <c r="B709" s="127">
        <v>1889</v>
      </c>
      <c r="C709" s="128" t="s">
        <v>131</v>
      </c>
      <c r="D709" s="128" t="s">
        <v>901</v>
      </c>
      <c r="E709" s="128" t="s">
        <v>13</v>
      </c>
      <c r="F709" s="129" t="s">
        <v>41</v>
      </c>
      <c r="H709" s="54" t="str">
        <f t="shared" si="30"/>
        <v>Goran – Jandras – OK Vihor – M16</v>
      </c>
      <c r="J709" s="54" t="str">
        <f t="shared" si="31"/>
        <v>Goran – Jandras – OK Vihor</v>
      </c>
      <c r="L709" s="54" t="str">
        <f t="shared" si="32"/>
        <v>Goran – Jandras</v>
      </c>
      <c r="N709" s="127"/>
      <c r="O709" s="128"/>
      <c r="P709" s="129"/>
    </row>
    <row r="710" spans="2:16" x14ac:dyDescent="0.25">
      <c r="B710" s="127">
        <v>1890</v>
      </c>
      <c r="C710" s="128" t="s">
        <v>160</v>
      </c>
      <c r="D710" s="128" t="s">
        <v>901</v>
      </c>
      <c r="E710" s="128" t="s">
        <v>13</v>
      </c>
      <c r="F710" s="129" t="s">
        <v>91</v>
      </c>
      <c r="H710" s="54" t="str">
        <f t="shared" si="30"/>
        <v>Hrvoje – Jandras – OK Vihor – M21B</v>
      </c>
      <c r="J710" s="54" t="str">
        <f t="shared" si="31"/>
        <v>Hrvoje – Jandras – OK Vihor</v>
      </c>
      <c r="L710" s="54" t="str">
        <f t="shared" si="32"/>
        <v>Hrvoje – Jandras</v>
      </c>
      <c r="N710" s="127"/>
      <c r="O710" s="128"/>
      <c r="P710" s="129"/>
    </row>
    <row r="711" spans="2:16" x14ac:dyDescent="0.25">
      <c r="B711" s="127">
        <v>1394</v>
      </c>
      <c r="C711" s="128" t="s">
        <v>539</v>
      </c>
      <c r="D711" s="128" t="s">
        <v>902</v>
      </c>
      <c r="E711" s="128" t="s">
        <v>13</v>
      </c>
      <c r="F711" s="129" t="s">
        <v>167</v>
      </c>
      <c r="H711" s="54" t="str">
        <f t="shared" si="30"/>
        <v>Dragan – Janković – OK Vihor – M55</v>
      </c>
      <c r="J711" s="54" t="str">
        <f t="shared" si="31"/>
        <v>Dragan – Janković – OK Vihor</v>
      </c>
      <c r="L711" s="54" t="str">
        <f t="shared" si="32"/>
        <v>Dragan – Janković</v>
      </c>
      <c r="N711" s="127"/>
      <c r="O711" s="128"/>
      <c r="P711" s="129"/>
    </row>
    <row r="712" spans="2:16" x14ac:dyDescent="0.25">
      <c r="B712" s="127">
        <v>1918</v>
      </c>
      <c r="C712" s="128" t="s">
        <v>651</v>
      </c>
      <c r="D712" s="128" t="s">
        <v>903</v>
      </c>
      <c r="E712" s="128" t="s">
        <v>13</v>
      </c>
      <c r="F712" s="129"/>
      <c r="H712" s="54" t="str">
        <f t="shared" si="30"/>
        <v>Patricija – Jedrejčić – OK Vihor</v>
      </c>
      <c r="J712" s="54" t="str">
        <f t="shared" si="31"/>
        <v>Patricija – Jedrejčić – OK Vihor</v>
      </c>
      <c r="L712" s="54" t="str">
        <f t="shared" si="32"/>
        <v>Patricija – Jedrejčić</v>
      </c>
      <c r="N712" s="127"/>
      <c r="O712" s="128"/>
      <c r="P712" s="129"/>
    </row>
    <row r="713" spans="2:16" x14ac:dyDescent="0.25">
      <c r="B713" s="127">
        <v>1415</v>
      </c>
      <c r="C713" s="128" t="s">
        <v>100</v>
      </c>
      <c r="D713" s="128" t="s">
        <v>99</v>
      </c>
      <c r="E713" s="128" t="s">
        <v>13</v>
      </c>
      <c r="F713" s="129" t="s">
        <v>91</v>
      </c>
      <c r="H713" s="54" t="str">
        <f t="shared" si="30"/>
        <v>Nikica – Jokić – OK Vihor – M21B</v>
      </c>
      <c r="J713" s="54" t="str">
        <f t="shared" si="31"/>
        <v>Nikica – Jokić – OK Vihor</v>
      </c>
      <c r="L713" s="54" t="str">
        <f t="shared" si="32"/>
        <v>Nikica – Jokić</v>
      </c>
      <c r="N713" s="127"/>
      <c r="O713" s="128"/>
      <c r="P713" s="129"/>
    </row>
    <row r="714" spans="2:16" x14ac:dyDescent="0.25">
      <c r="B714" s="127">
        <v>1700</v>
      </c>
      <c r="C714" s="128" t="s">
        <v>135</v>
      </c>
      <c r="D714" s="128" t="s">
        <v>904</v>
      </c>
      <c r="E714" s="128" t="s">
        <v>13</v>
      </c>
      <c r="F714" s="129"/>
      <c r="H714" s="54" t="str">
        <f t="shared" si="30"/>
        <v>Darko – Josipović – OK Vihor</v>
      </c>
      <c r="J714" s="54" t="str">
        <f t="shared" si="31"/>
        <v>Darko – Josipović – OK Vihor</v>
      </c>
      <c r="L714" s="54" t="str">
        <f t="shared" si="32"/>
        <v>Darko – Josipović</v>
      </c>
      <c r="N714" s="127"/>
      <c r="O714" s="128"/>
      <c r="P714" s="129"/>
    </row>
    <row r="715" spans="2:16" x14ac:dyDescent="0.25">
      <c r="B715" s="127">
        <v>1699</v>
      </c>
      <c r="C715" s="128" t="s">
        <v>426</v>
      </c>
      <c r="D715" s="128" t="s">
        <v>904</v>
      </c>
      <c r="E715" s="128" t="s">
        <v>13</v>
      </c>
      <c r="F715" s="129"/>
      <c r="H715" s="54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54" t="str">
        <f t="shared" ref="J715:J778" si="34">IF(C715="","",C715) &amp; IF(D715="",""," – " &amp; D715) &amp; IF(E715="",""," – " &amp; E715)</f>
        <v>Mirela – Josipović – OK Vihor</v>
      </c>
      <c r="L715" s="54" t="str">
        <f t="shared" ref="L715:L778" si="35">IF(C715="","",C715) &amp; IF(D715="",""," – " &amp; D715)</f>
        <v>Mirela – Josipović</v>
      </c>
      <c r="N715" s="127"/>
      <c r="O715" s="128"/>
      <c r="P715" s="129"/>
    </row>
    <row r="716" spans="2:16" x14ac:dyDescent="0.25">
      <c r="B716" s="127">
        <v>1440</v>
      </c>
      <c r="C716" s="128" t="s">
        <v>373</v>
      </c>
      <c r="D716" s="128" t="s">
        <v>905</v>
      </c>
      <c r="E716" s="128" t="s">
        <v>13</v>
      </c>
      <c r="F716" s="129" t="s">
        <v>196</v>
      </c>
      <c r="H716" s="54" t="str">
        <f t="shared" si="33"/>
        <v>Ema – Jurač – OK Vihor – Ž12</v>
      </c>
      <c r="J716" s="54" t="str">
        <f t="shared" si="34"/>
        <v>Ema – Jurač – OK Vihor</v>
      </c>
      <c r="L716" s="54" t="str">
        <f t="shared" si="35"/>
        <v>Ema – Jurač</v>
      </c>
      <c r="N716" s="127"/>
      <c r="O716" s="128"/>
      <c r="P716" s="129"/>
    </row>
    <row r="717" spans="2:16" x14ac:dyDescent="0.25">
      <c r="B717" s="127">
        <v>1550</v>
      </c>
      <c r="C717" s="128" t="s">
        <v>191</v>
      </c>
      <c r="D717" s="128" t="s">
        <v>905</v>
      </c>
      <c r="E717" s="128" t="s">
        <v>13</v>
      </c>
      <c r="F717" s="129" t="s">
        <v>247</v>
      </c>
      <c r="H717" s="54" t="str">
        <f t="shared" si="33"/>
        <v>Ines – Jurač – OK Vihor – Ž21B</v>
      </c>
      <c r="J717" s="54" t="str">
        <f t="shared" si="34"/>
        <v>Ines – Jurač – OK Vihor</v>
      </c>
      <c r="L717" s="54" t="str">
        <f t="shared" si="35"/>
        <v>Ines – Jurač</v>
      </c>
      <c r="N717" s="127"/>
      <c r="O717" s="128"/>
      <c r="P717" s="129"/>
    </row>
    <row r="718" spans="2:16" x14ac:dyDescent="0.25">
      <c r="B718" s="127">
        <v>1521</v>
      </c>
      <c r="C718" s="128" t="s">
        <v>133</v>
      </c>
      <c r="D718" s="128" t="s">
        <v>905</v>
      </c>
      <c r="E718" s="128" t="s">
        <v>13</v>
      </c>
      <c r="F718" s="129" t="s">
        <v>50</v>
      </c>
      <c r="H718" s="54" t="str">
        <f t="shared" si="33"/>
        <v>Marko – Jurač – OK Vihor – M20</v>
      </c>
      <c r="J718" s="54" t="str">
        <f t="shared" si="34"/>
        <v>Marko – Jurač – OK Vihor</v>
      </c>
      <c r="L718" s="54" t="str">
        <f t="shared" si="35"/>
        <v>Marko – Jurač</v>
      </c>
      <c r="N718" s="127"/>
      <c r="O718" s="133"/>
      <c r="P718" s="129"/>
    </row>
    <row r="719" spans="2:16" x14ac:dyDescent="0.25">
      <c r="B719" s="127">
        <v>1283</v>
      </c>
      <c r="C719" s="128" t="s">
        <v>114</v>
      </c>
      <c r="D719" s="128" t="s">
        <v>905</v>
      </c>
      <c r="E719" s="128" t="s">
        <v>13</v>
      </c>
      <c r="F719" s="129" t="s">
        <v>41</v>
      </c>
      <c r="H719" s="54" t="str">
        <f t="shared" si="33"/>
        <v>Petar – Jurač – OK Vihor – M16</v>
      </c>
      <c r="J719" s="54" t="str">
        <f t="shared" si="34"/>
        <v>Petar – Jurač – OK Vihor</v>
      </c>
      <c r="L719" s="54" t="str">
        <f t="shared" si="35"/>
        <v>Petar – Jurač</v>
      </c>
      <c r="N719" s="127"/>
      <c r="O719" s="128"/>
      <c r="P719" s="129"/>
    </row>
    <row r="720" spans="2:16" x14ac:dyDescent="0.25">
      <c r="B720" s="127">
        <v>1567</v>
      </c>
      <c r="C720" s="128" t="s">
        <v>76</v>
      </c>
      <c r="D720" s="128" t="s">
        <v>905</v>
      </c>
      <c r="E720" s="128" t="s">
        <v>13</v>
      </c>
      <c r="F720" s="129" t="s">
        <v>91</v>
      </c>
      <c r="H720" s="54" t="str">
        <f t="shared" si="33"/>
        <v>Tomislav – Jurač – OK Vihor – M21B</v>
      </c>
      <c r="J720" s="54" t="str">
        <f t="shared" si="34"/>
        <v>Tomislav – Jurač – OK Vihor</v>
      </c>
      <c r="L720" s="54" t="str">
        <f t="shared" si="35"/>
        <v>Tomislav – Jurač</v>
      </c>
      <c r="N720" s="127"/>
      <c r="O720" s="128"/>
      <c r="P720" s="129"/>
    </row>
    <row r="721" spans="2:16" x14ac:dyDescent="0.25">
      <c r="B721" s="127">
        <v>1919</v>
      </c>
      <c r="C721" s="128" t="s">
        <v>131</v>
      </c>
      <c r="D721" s="128" t="s">
        <v>906</v>
      </c>
      <c r="E721" s="128" t="s">
        <v>13</v>
      </c>
      <c r="F721" s="129" t="s">
        <v>91</v>
      </c>
      <c r="H721" s="54" t="str">
        <f t="shared" si="33"/>
        <v>Goran – Juratović – OK Vihor – M21B</v>
      </c>
      <c r="J721" s="54" t="str">
        <f t="shared" si="34"/>
        <v>Goran – Juratović – OK Vihor</v>
      </c>
      <c r="L721" s="54" t="str">
        <f t="shared" si="35"/>
        <v>Goran – Juratović</v>
      </c>
      <c r="N721" s="127"/>
      <c r="O721" s="128"/>
      <c r="P721" s="129"/>
    </row>
    <row r="722" spans="2:16" x14ac:dyDescent="0.25">
      <c r="B722" s="127">
        <v>1920</v>
      </c>
      <c r="C722" s="128" t="s">
        <v>23</v>
      </c>
      <c r="D722" s="128" t="s">
        <v>462</v>
      </c>
      <c r="E722" s="128" t="s">
        <v>13</v>
      </c>
      <c r="F722" s="129" t="s">
        <v>91</v>
      </c>
      <c r="H722" s="54" t="str">
        <f t="shared" si="33"/>
        <v>Luka – Jurić – OK Vihor – M21B</v>
      </c>
      <c r="J722" s="54" t="str">
        <f t="shared" si="34"/>
        <v>Luka – Jurić – OK Vihor</v>
      </c>
      <c r="L722" s="54" t="str">
        <f t="shared" si="35"/>
        <v>Luka – Jurić</v>
      </c>
      <c r="N722" s="127"/>
      <c r="O722" s="128"/>
      <c r="P722" s="129"/>
    </row>
    <row r="723" spans="2:16" x14ac:dyDescent="0.25">
      <c r="B723" s="127">
        <v>1891</v>
      </c>
      <c r="C723" s="128" t="s">
        <v>249</v>
      </c>
      <c r="D723" s="128" t="s">
        <v>462</v>
      </c>
      <c r="E723" s="128" t="s">
        <v>13</v>
      </c>
      <c r="F723" s="129" t="s">
        <v>247</v>
      </c>
      <c r="H723" s="54" t="str">
        <f t="shared" si="33"/>
        <v>Mirjana – Jurić – OK Vihor – Ž21B</v>
      </c>
      <c r="J723" s="54" t="str">
        <f t="shared" si="34"/>
        <v>Mirjana – Jurić – OK Vihor</v>
      </c>
      <c r="L723" s="54" t="str">
        <f t="shared" si="35"/>
        <v>Mirjana – Jurić</v>
      </c>
      <c r="N723" s="127"/>
      <c r="O723" s="128"/>
      <c r="P723" s="129"/>
    </row>
    <row r="724" spans="2:16" x14ac:dyDescent="0.25">
      <c r="B724" s="127">
        <v>1025</v>
      </c>
      <c r="C724" s="128" t="s">
        <v>224</v>
      </c>
      <c r="D724" s="128" t="s">
        <v>462</v>
      </c>
      <c r="E724" s="128" t="s">
        <v>13</v>
      </c>
      <c r="F724" s="129"/>
      <c r="H724" s="54" t="str">
        <f t="shared" si="33"/>
        <v>Nika – Jurić – OK Vihor</v>
      </c>
      <c r="J724" s="54" t="str">
        <f t="shared" si="34"/>
        <v>Nika – Jurić – OK Vihor</v>
      </c>
      <c r="L724" s="54" t="str">
        <f t="shared" si="35"/>
        <v>Nika – Jurić</v>
      </c>
      <c r="N724" s="127"/>
      <c r="O724" s="128"/>
      <c r="P724" s="129"/>
    </row>
    <row r="725" spans="2:16" x14ac:dyDescent="0.25">
      <c r="B725" s="127">
        <v>1892</v>
      </c>
      <c r="C725" s="128" t="s">
        <v>224</v>
      </c>
      <c r="D725" s="128" t="s">
        <v>462</v>
      </c>
      <c r="E725" s="128" t="s">
        <v>13</v>
      </c>
      <c r="F725" s="129" t="s">
        <v>228</v>
      </c>
      <c r="H725" s="54" t="str">
        <f t="shared" si="33"/>
        <v>Nika – Jurić – OK Vihor – Ž20</v>
      </c>
      <c r="J725" s="54" t="str">
        <f t="shared" si="34"/>
        <v>Nika – Jurić – OK Vihor</v>
      </c>
      <c r="L725" s="54" t="str">
        <f t="shared" si="35"/>
        <v>Nika – Jurić</v>
      </c>
      <c r="N725" s="127"/>
      <c r="O725" s="128"/>
      <c r="P725" s="129"/>
    </row>
    <row r="726" spans="2:16" x14ac:dyDescent="0.25">
      <c r="B726" s="127">
        <v>1893</v>
      </c>
      <c r="C726" s="128" t="s">
        <v>218</v>
      </c>
      <c r="D726" s="128" t="s">
        <v>462</v>
      </c>
      <c r="E726" s="128" t="s">
        <v>13</v>
      </c>
      <c r="F726" s="129" t="s">
        <v>210</v>
      </c>
      <c r="H726" s="54" t="str">
        <f t="shared" si="33"/>
        <v>Petra – Jurić – OK Vihor – Ž14</v>
      </c>
      <c r="J726" s="54" t="str">
        <f t="shared" si="34"/>
        <v>Petra – Jurić – OK Vihor</v>
      </c>
      <c r="L726" s="54" t="str">
        <f t="shared" si="35"/>
        <v>Petra – Jurić</v>
      </c>
      <c r="N726" s="127"/>
      <c r="O726" s="128"/>
      <c r="P726" s="129"/>
    </row>
    <row r="727" spans="2:16" x14ac:dyDescent="0.25">
      <c r="B727" s="127">
        <v>1701</v>
      </c>
      <c r="C727" s="128" t="s">
        <v>907</v>
      </c>
      <c r="D727" s="128" t="s">
        <v>908</v>
      </c>
      <c r="E727" s="128" t="s">
        <v>13</v>
      </c>
      <c r="F727" s="129"/>
      <c r="H727" s="54" t="str">
        <f t="shared" si="33"/>
        <v>Eugen – Jurković – OK Vihor</v>
      </c>
      <c r="J727" s="54" t="str">
        <f t="shared" si="34"/>
        <v>Eugen – Jurković – OK Vihor</v>
      </c>
      <c r="L727" s="54" t="str">
        <f t="shared" si="35"/>
        <v>Eugen – Jurković</v>
      </c>
      <c r="N727" s="127"/>
      <c r="O727" s="128"/>
      <c r="P727" s="129"/>
    </row>
    <row r="728" spans="2:16" x14ac:dyDescent="0.25">
      <c r="B728" s="127">
        <v>1026</v>
      </c>
      <c r="C728" s="128" t="s">
        <v>216</v>
      </c>
      <c r="D728" s="128" t="s">
        <v>909</v>
      </c>
      <c r="E728" s="128" t="s">
        <v>13</v>
      </c>
      <c r="F728" s="129"/>
      <c r="H728" s="54" t="str">
        <f t="shared" si="33"/>
        <v>Nina – Kale – OK Vihor</v>
      </c>
      <c r="J728" s="54" t="str">
        <f t="shared" si="34"/>
        <v>Nina – Kale – OK Vihor</v>
      </c>
      <c r="L728" s="54" t="str">
        <f t="shared" si="35"/>
        <v>Nina – Kale</v>
      </c>
      <c r="N728" s="127"/>
      <c r="O728" s="128"/>
      <c r="P728" s="129"/>
    </row>
    <row r="729" spans="2:16" x14ac:dyDescent="0.25">
      <c r="B729" s="127">
        <v>1702</v>
      </c>
      <c r="C729" s="128" t="s">
        <v>375</v>
      </c>
      <c r="D729" s="128" t="s">
        <v>910</v>
      </c>
      <c r="E729" s="128" t="s">
        <v>13</v>
      </c>
      <c r="F729" s="129"/>
      <c r="H729" s="54" t="str">
        <f t="shared" si="33"/>
        <v>Mia – Kamenjarin – OK Vihor</v>
      </c>
      <c r="J729" s="54" t="str">
        <f t="shared" si="34"/>
        <v>Mia – Kamenjarin – OK Vihor</v>
      </c>
      <c r="L729" s="54" t="str">
        <f t="shared" si="35"/>
        <v>Mia – Kamenjarin</v>
      </c>
      <c r="N729" s="127"/>
      <c r="O729" s="128"/>
      <c r="P729" s="129"/>
    </row>
    <row r="730" spans="2:16" x14ac:dyDescent="0.25">
      <c r="B730" s="127">
        <v>1426</v>
      </c>
      <c r="C730" s="128" t="s">
        <v>23</v>
      </c>
      <c r="D730" s="128" t="s">
        <v>911</v>
      </c>
      <c r="E730" s="128" t="s">
        <v>13</v>
      </c>
      <c r="F730" s="129" t="s">
        <v>61</v>
      </c>
      <c r="H730" s="54" t="str">
        <f t="shared" si="33"/>
        <v>Luka – Karavidović – OK Vihor – M21A</v>
      </c>
      <c r="J730" s="54" t="str">
        <f t="shared" si="34"/>
        <v>Luka – Karavidović – OK Vihor</v>
      </c>
      <c r="L730" s="54" t="str">
        <f t="shared" si="35"/>
        <v>Luka – Karavidović</v>
      </c>
      <c r="N730" s="127"/>
      <c r="O730" s="128"/>
      <c r="P730" s="129"/>
    </row>
    <row r="731" spans="2:16" x14ac:dyDescent="0.25">
      <c r="B731" s="127">
        <v>1703</v>
      </c>
      <c r="C731" s="128" t="s">
        <v>15</v>
      </c>
      <c r="D731" s="128" t="s">
        <v>912</v>
      </c>
      <c r="E731" s="128" t="s">
        <v>13</v>
      </c>
      <c r="F731" s="129"/>
      <c r="H731" s="54" t="str">
        <f t="shared" si="33"/>
        <v>Fran – Karlović – OK Vihor</v>
      </c>
      <c r="J731" s="54" t="str">
        <f t="shared" si="34"/>
        <v>Fran – Karlović – OK Vihor</v>
      </c>
      <c r="L731" s="54" t="str">
        <f t="shared" si="35"/>
        <v>Fran – Karlović</v>
      </c>
      <c r="N731" s="127"/>
      <c r="O731" s="128"/>
      <c r="P731" s="129"/>
    </row>
    <row r="732" spans="2:16" x14ac:dyDescent="0.25">
      <c r="B732" s="127">
        <v>1510</v>
      </c>
      <c r="C732" s="128" t="s">
        <v>913</v>
      </c>
      <c r="D732" s="128" t="s">
        <v>914</v>
      </c>
      <c r="E732" s="128" t="s">
        <v>13</v>
      </c>
      <c r="F732" s="129"/>
      <c r="H732" s="54" t="str">
        <f t="shared" si="33"/>
        <v>Tina – Katić – OK Vihor</v>
      </c>
      <c r="J732" s="54" t="str">
        <f t="shared" si="34"/>
        <v>Tina – Katić – OK Vihor</v>
      </c>
      <c r="L732" s="54" t="str">
        <f t="shared" si="35"/>
        <v>Tina – Katić</v>
      </c>
      <c r="N732" s="127"/>
      <c r="O732" s="128"/>
      <c r="P732" s="129"/>
    </row>
    <row r="733" spans="2:16" x14ac:dyDescent="0.25">
      <c r="B733" s="127">
        <v>1894</v>
      </c>
      <c r="C733" s="128" t="s">
        <v>291</v>
      </c>
      <c r="D733" s="128" t="s">
        <v>915</v>
      </c>
      <c r="E733" s="128" t="s">
        <v>13</v>
      </c>
      <c r="F733" s="129" t="s">
        <v>247</v>
      </c>
      <c r="H733" s="54" t="str">
        <f t="shared" si="33"/>
        <v>Maja – Katušić – OK Vihor – Ž21B</v>
      </c>
      <c r="J733" s="54" t="str">
        <f t="shared" si="34"/>
        <v>Maja – Katušić – OK Vihor</v>
      </c>
      <c r="L733" s="54" t="str">
        <f t="shared" si="35"/>
        <v>Maja – Katušić</v>
      </c>
      <c r="N733" s="127"/>
      <c r="O733" s="128"/>
      <c r="P733" s="129"/>
    </row>
    <row r="734" spans="2:16" x14ac:dyDescent="0.25">
      <c r="B734" s="127">
        <v>1921</v>
      </c>
      <c r="C734" s="128" t="s">
        <v>82</v>
      </c>
      <c r="D734" s="128" t="s">
        <v>916</v>
      </c>
      <c r="E734" s="128" t="s">
        <v>13</v>
      </c>
      <c r="F734" s="129" t="s">
        <v>91</v>
      </c>
      <c r="H734" s="54" t="str">
        <f t="shared" si="33"/>
        <v>Domagoj – Kavečić – OK Vihor – M21B</v>
      </c>
      <c r="J734" s="54" t="str">
        <f t="shared" si="34"/>
        <v>Domagoj – Kavečić – OK Vihor</v>
      </c>
      <c r="L734" s="54" t="str">
        <f t="shared" si="35"/>
        <v>Domagoj – Kavečić</v>
      </c>
      <c r="N734" s="127"/>
      <c r="O734" s="128"/>
      <c r="P734" s="129"/>
    </row>
    <row r="735" spans="2:16" x14ac:dyDescent="0.25">
      <c r="B735" s="127">
        <v>1704</v>
      </c>
      <c r="C735" s="128" t="s">
        <v>917</v>
      </c>
      <c r="D735" s="128" t="s">
        <v>918</v>
      </c>
      <c r="E735" s="128" t="s">
        <v>13</v>
      </c>
      <c r="F735" s="129"/>
      <c r="H735" s="54" t="str">
        <f t="shared" si="33"/>
        <v>Bartol – Kekić – OK Vihor</v>
      </c>
      <c r="J735" s="54" t="str">
        <f t="shared" si="34"/>
        <v>Bartol – Kekić – OK Vihor</v>
      </c>
      <c r="L735" s="54" t="str">
        <f t="shared" si="35"/>
        <v>Bartol – Kekić</v>
      </c>
      <c r="N735" s="127"/>
      <c r="O735" s="128"/>
      <c r="P735" s="129"/>
    </row>
    <row r="736" spans="2:16" x14ac:dyDescent="0.25">
      <c r="B736" s="127">
        <v>1260</v>
      </c>
      <c r="C736" s="128" t="s">
        <v>226</v>
      </c>
      <c r="D736" s="128" t="s">
        <v>919</v>
      </c>
      <c r="E736" s="128" t="s">
        <v>13</v>
      </c>
      <c r="F736" s="129" t="s">
        <v>269</v>
      </c>
      <c r="H736" s="54" t="str">
        <f t="shared" si="33"/>
        <v>Marta – Kiš – OK Vihor – Ž35</v>
      </c>
      <c r="J736" s="54" t="str">
        <f t="shared" si="34"/>
        <v>Marta – Kiš – OK Vihor</v>
      </c>
      <c r="L736" s="54" t="str">
        <f t="shared" si="35"/>
        <v>Marta – Kiš</v>
      </c>
      <c r="N736" s="127"/>
      <c r="O736" s="128"/>
      <c r="P736" s="129"/>
    </row>
    <row r="737" spans="2:16" x14ac:dyDescent="0.25">
      <c r="B737" s="127">
        <v>1705</v>
      </c>
      <c r="C737" s="128" t="s">
        <v>431</v>
      </c>
      <c r="D737" s="128" t="s">
        <v>920</v>
      </c>
      <c r="E737" s="128" t="s">
        <v>13</v>
      </c>
      <c r="F737" s="129"/>
      <c r="H737" s="54" t="str">
        <f t="shared" si="33"/>
        <v>Karla – Kiš Kamenjarin – OK Vihor</v>
      </c>
      <c r="J737" s="54" t="str">
        <f t="shared" si="34"/>
        <v>Karla – Kiš Kamenjarin – OK Vihor</v>
      </c>
      <c r="L737" s="54" t="str">
        <f t="shared" si="35"/>
        <v>Karla – Kiš Kamenjarin</v>
      </c>
      <c r="N737" s="127"/>
      <c r="O737" s="128"/>
      <c r="P737" s="129"/>
    </row>
    <row r="738" spans="2:16" x14ac:dyDescent="0.25">
      <c r="B738" s="127">
        <v>1922</v>
      </c>
      <c r="C738" s="128" t="s">
        <v>120</v>
      </c>
      <c r="D738" s="128" t="s">
        <v>921</v>
      </c>
      <c r="E738" s="128" t="s">
        <v>13</v>
      </c>
      <c r="F738" s="129" t="s">
        <v>91</v>
      </c>
      <c r="H738" s="54" t="str">
        <f t="shared" si="33"/>
        <v>Tihomir – Klement – OK Vihor – M21B</v>
      </c>
      <c r="J738" s="54" t="str">
        <f t="shared" si="34"/>
        <v>Tihomir – Klement – OK Vihor</v>
      </c>
      <c r="L738" s="54" t="str">
        <f t="shared" si="35"/>
        <v>Tihomir – Klement</v>
      </c>
      <c r="N738" s="127"/>
      <c r="O738" s="128"/>
      <c r="P738" s="129"/>
    </row>
    <row r="739" spans="2:16" x14ac:dyDescent="0.25">
      <c r="B739" s="127">
        <v>1749</v>
      </c>
      <c r="C739" s="128" t="s">
        <v>268</v>
      </c>
      <c r="D739" s="128" t="s">
        <v>922</v>
      </c>
      <c r="E739" s="128" t="s">
        <v>13</v>
      </c>
      <c r="F739" s="129"/>
      <c r="H739" s="54" t="str">
        <f t="shared" si="33"/>
        <v>Martina – Knezović – OK Vihor</v>
      </c>
      <c r="J739" s="54" t="str">
        <f t="shared" si="34"/>
        <v>Martina – Knezović – OK Vihor</v>
      </c>
      <c r="L739" s="54" t="str">
        <f t="shared" si="35"/>
        <v>Martina – Knezović</v>
      </c>
      <c r="N739" s="127"/>
      <c r="O739" s="128"/>
      <c r="P739" s="129"/>
    </row>
    <row r="740" spans="2:16" x14ac:dyDescent="0.25">
      <c r="B740" s="127">
        <v>1124</v>
      </c>
      <c r="C740" s="128" t="s">
        <v>923</v>
      </c>
      <c r="D740" s="128" t="s">
        <v>105</v>
      </c>
      <c r="E740" s="128" t="s">
        <v>13</v>
      </c>
      <c r="F740" s="129" t="s">
        <v>91</v>
      </c>
      <c r="H740" s="54" t="str">
        <f t="shared" si="33"/>
        <v>Tin – Kodba – OK Vihor – M21B</v>
      </c>
      <c r="J740" s="54" t="str">
        <f t="shared" si="34"/>
        <v>Tin – Kodba – OK Vihor</v>
      </c>
      <c r="L740" s="54" t="str">
        <f t="shared" si="35"/>
        <v>Tin – Kodba</v>
      </c>
      <c r="N740" s="127"/>
      <c r="O740" s="128"/>
      <c r="P740" s="129"/>
    </row>
    <row r="741" spans="2:16" x14ac:dyDescent="0.25">
      <c r="B741" s="127">
        <v>1263</v>
      </c>
      <c r="C741" s="128" t="s">
        <v>106</v>
      </c>
      <c r="D741" s="128" t="s">
        <v>105</v>
      </c>
      <c r="E741" s="128" t="s">
        <v>13</v>
      </c>
      <c r="F741" s="129" t="s">
        <v>91</v>
      </c>
      <c r="H741" s="54" t="str">
        <f t="shared" si="33"/>
        <v>Vid – Kodba – OK Vihor – M21B</v>
      </c>
      <c r="J741" s="54" t="str">
        <f t="shared" si="34"/>
        <v>Vid – Kodba – OK Vihor</v>
      </c>
      <c r="L741" s="54" t="str">
        <f t="shared" si="35"/>
        <v>Vid – Kodba</v>
      </c>
      <c r="N741" s="127"/>
      <c r="O741" s="128"/>
      <c r="P741" s="129"/>
    </row>
    <row r="742" spans="2:16" x14ac:dyDescent="0.25">
      <c r="B742" s="127">
        <v>1707</v>
      </c>
      <c r="C742" s="128" t="s">
        <v>454</v>
      </c>
      <c r="D742" s="128" t="s">
        <v>924</v>
      </c>
      <c r="E742" s="128" t="s">
        <v>13</v>
      </c>
      <c r="F742" s="129"/>
      <c r="H742" s="54" t="str">
        <f t="shared" si="33"/>
        <v>Antonio – Kolar – OK Vihor</v>
      </c>
      <c r="J742" s="54" t="str">
        <f t="shared" si="34"/>
        <v>Antonio – Kolar – OK Vihor</v>
      </c>
      <c r="L742" s="54" t="str">
        <f t="shared" si="35"/>
        <v>Antonio – Kolar</v>
      </c>
      <c r="N742" s="127"/>
      <c r="O742" s="128"/>
      <c r="P742" s="129"/>
    </row>
    <row r="743" spans="2:16" x14ac:dyDescent="0.25">
      <c r="B743" s="127">
        <v>1706</v>
      </c>
      <c r="C743" s="128" t="s">
        <v>436</v>
      </c>
      <c r="D743" s="128" t="s">
        <v>924</v>
      </c>
      <c r="E743" s="128" t="s">
        <v>13</v>
      </c>
      <c r="F743" s="129"/>
      <c r="H743" s="54" t="str">
        <f t="shared" si="33"/>
        <v>Roko – Kolar – OK Vihor</v>
      </c>
      <c r="J743" s="54" t="str">
        <f t="shared" si="34"/>
        <v>Roko – Kolar – OK Vihor</v>
      </c>
      <c r="L743" s="54" t="str">
        <f t="shared" si="35"/>
        <v>Roko – Kolar</v>
      </c>
      <c r="N743" s="127"/>
      <c r="O743" s="128"/>
      <c r="P743" s="129"/>
    </row>
    <row r="744" spans="2:16" x14ac:dyDescent="0.25">
      <c r="B744" s="127">
        <v>1070</v>
      </c>
      <c r="C744" s="128" t="s">
        <v>311</v>
      </c>
      <c r="D744" s="128" t="s">
        <v>49</v>
      </c>
      <c r="E744" s="128" t="s">
        <v>13</v>
      </c>
      <c r="F744" s="129" t="s">
        <v>303</v>
      </c>
      <c r="H744" s="54" t="str">
        <f t="shared" si="33"/>
        <v>Nataša – Kolarek – OK Vihor – Ž45</v>
      </c>
      <c r="J744" s="54" t="str">
        <f t="shared" si="34"/>
        <v>Nataša – Kolarek – OK Vihor</v>
      </c>
      <c r="L744" s="54" t="str">
        <f t="shared" si="35"/>
        <v>Nataša – Kolarek</v>
      </c>
      <c r="N744" s="127"/>
      <c r="O744" s="128"/>
      <c r="P744" s="129"/>
    </row>
    <row r="745" spans="2:16" x14ac:dyDescent="0.25">
      <c r="B745" s="127">
        <v>1477</v>
      </c>
      <c r="C745" s="128" t="s">
        <v>224</v>
      </c>
      <c r="D745" s="128" t="s">
        <v>49</v>
      </c>
      <c r="E745" s="128" t="s">
        <v>13</v>
      </c>
      <c r="F745" s="129" t="s">
        <v>228</v>
      </c>
      <c r="H745" s="54" t="str">
        <f t="shared" si="33"/>
        <v>Nika – Kolarek – OK Vihor – Ž20</v>
      </c>
      <c r="J745" s="54" t="str">
        <f t="shared" si="34"/>
        <v>Nika – Kolarek – OK Vihor</v>
      </c>
      <c r="L745" s="54" t="str">
        <f t="shared" si="35"/>
        <v>Nika – Kolarek</v>
      </c>
      <c r="N745" s="127"/>
      <c r="O745" s="128"/>
      <c r="P745" s="129"/>
    </row>
    <row r="746" spans="2:16" x14ac:dyDescent="0.25">
      <c r="B746" s="127">
        <v>1191</v>
      </c>
      <c r="C746" s="128" t="s">
        <v>31</v>
      </c>
      <c r="D746" s="128" t="s">
        <v>49</v>
      </c>
      <c r="E746" s="128" t="s">
        <v>13</v>
      </c>
      <c r="F746" s="129" t="s">
        <v>50</v>
      </c>
      <c r="H746" s="54" t="str">
        <f t="shared" si="33"/>
        <v>Noa – Kolarek – OK Vihor – M20</v>
      </c>
      <c r="J746" s="54" t="str">
        <f t="shared" si="34"/>
        <v>Noa – Kolarek – OK Vihor</v>
      </c>
      <c r="L746" s="54" t="str">
        <f t="shared" si="35"/>
        <v>Noa – Kolarek</v>
      </c>
      <c r="N746" s="127"/>
      <c r="O746" s="128"/>
      <c r="P746" s="129"/>
    </row>
    <row r="747" spans="2:16" x14ac:dyDescent="0.25">
      <c r="B747" s="127">
        <v>1524</v>
      </c>
      <c r="C747" s="128" t="s">
        <v>114</v>
      </c>
      <c r="D747" s="128" t="s">
        <v>925</v>
      </c>
      <c r="E747" s="128" t="s">
        <v>13</v>
      </c>
      <c r="F747" s="129"/>
      <c r="H747" s="54" t="str">
        <f t="shared" si="33"/>
        <v>Petar – Korlaet – OK Vihor</v>
      </c>
      <c r="J747" s="54" t="str">
        <f t="shared" si="34"/>
        <v>Petar – Korlaet – OK Vihor</v>
      </c>
      <c r="L747" s="54" t="str">
        <f t="shared" si="35"/>
        <v>Petar – Korlaet</v>
      </c>
      <c r="N747" s="127"/>
      <c r="O747" s="128"/>
      <c r="P747" s="129"/>
    </row>
    <row r="748" spans="2:16" x14ac:dyDescent="0.25">
      <c r="B748" s="127">
        <v>1895</v>
      </c>
      <c r="C748" s="128" t="s">
        <v>218</v>
      </c>
      <c r="D748" s="128" t="s">
        <v>245</v>
      </c>
      <c r="E748" s="128" t="s">
        <v>13</v>
      </c>
      <c r="F748" s="129" t="s">
        <v>247</v>
      </c>
      <c r="H748" s="54" t="str">
        <f t="shared" si="33"/>
        <v>Petra – Kos – OK Vihor – Ž21B</v>
      </c>
      <c r="J748" s="54" t="str">
        <f t="shared" si="34"/>
        <v>Petra – Kos – OK Vihor</v>
      </c>
      <c r="L748" s="54" t="str">
        <f t="shared" si="35"/>
        <v>Petra – Kos</v>
      </c>
      <c r="N748" s="127"/>
      <c r="O748" s="128"/>
      <c r="P748" s="129"/>
    </row>
    <row r="749" spans="2:16" x14ac:dyDescent="0.25">
      <c r="B749" s="127">
        <v>1930</v>
      </c>
      <c r="C749" s="128" t="s">
        <v>926</v>
      </c>
      <c r="D749" s="128" t="s">
        <v>245</v>
      </c>
      <c r="E749" s="128" t="s">
        <v>13</v>
      </c>
      <c r="F749" s="129" t="s">
        <v>91</v>
      </c>
      <c r="H749" s="54" t="str">
        <f t="shared" si="33"/>
        <v>Zlatan – Kos – OK Vihor – M21B</v>
      </c>
      <c r="J749" s="54" t="str">
        <f t="shared" si="34"/>
        <v>Zlatan – Kos – OK Vihor</v>
      </c>
      <c r="L749" s="54" t="str">
        <f t="shared" si="35"/>
        <v>Zlatan – Kos</v>
      </c>
      <c r="N749" s="127"/>
      <c r="O749" s="128"/>
      <c r="P749" s="129"/>
    </row>
    <row r="750" spans="2:16" x14ac:dyDescent="0.25">
      <c r="B750" s="127">
        <v>1815</v>
      </c>
      <c r="C750" s="128" t="s">
        <v>927</v>
      </c>
      <c r="D750" s="128" t="s">
        <v>211</v>
      </c>
      <c r="E750" s="128" t="s">
        <v>13</v>
      </c>
      <c r="F750" s="129"/>
      <c r="H750" s="54" t="str">
        <f t="shared" si="33"/>
        <v>Nediljko – Kovač – OK Vihor</v>
      </c>
      <c r="J750" s="54" t="str">
        <f t="shared" si="34"/>
        <v>Nediljko – Kovač – OK Vihor</v>
      </c>
      <c r="L750" s="54" t="str">
        <f t="shared" si="35"/>
        <v>Nediljko – Kovač</v>
      </c>
      <c r="N750" s="127"/>
      <c r="O750" s="128"/>
      <c r="P750" s="129"/>
    </row>
    <row r="751" spans="2:16" x14ac:dyDescent="0.25">
      <c r="B751" s="127">
        <v>1405</v>
      </c>
      <c r="C751" s="128" t="s">
        <v>192</v>
      </c>
      <c r="D751" s="128" t="s">
        <v>374</v>
      </c>
      <c r="E751" s="128" t="s">
        <v>13</v>
      </c>
      <c r="F751" s="129" t="s">
        <v>247</v>
      </c>
      <c r="H751" s="54" t="str">
        <f t="shared" si="33"/>
        <v>Ana – Kovačić – OK Vihor – Ž21B</v>
      </c>
      <c r="J751" s="54" t="str">
        <f t="shared" si="34"/>
        <v>Ana – Kovačić – OK Vihor</v>
      </c>
      <c r="L751" s="54" t="str">
        <f t="shared" si="35"/>
        <v>Ana – Kovačić</v>
      </c>
      <c r="N751" s="127"/>
      <c r="O751" s="128"/>
      <c r="P751" s="129"/>
    </row>
    <row r="752" spans="2:16" x14ac:dyDescent="0.25">
      <c r="B752" s="127">
        <v>1423</v>
      </c>
      <c r="C752" s="128" t="s">
        <v>93</v>
      </c>
      <c r="D752" s="128" t="s">
        <v>92</v>
      </c>
      <c r="E752" s="128" t="s">
        <v>13</v>
      </c>
      <c r="F752" s="129" t="s">
        <v>91</v>
      </c>
      <c r="H752" s="54" t="str">
        <f t="shared" si="33"/>
        <v>Eduard – Kožul – OK Vihor – M21B</v>
      </c>
      <c r="J752" s="54" t="str">
        <f t="shared" si="34"/>
        <v>Eduard – Kožul – OK Vihor</v>
      </c>
      <c r="L752" s="54" t="str">
        <f t="shared" si="35"/>
        <v>Eduard – Kožul</v>
      </c>
      <c r="N752" s="127"/>
      <c r="O752" s="128"/>
      <c r="P752" s="129"/>
    </row>
    <row r="753" spans="2:16" x14ac:dyDescent="0.25">
      <c r="B753" s="127">
        <v>1182</v>
      </c>
      <c r="C753" s="128" t="s">
        <v>192</v>
      </c>
      <c r="D753" s="128" t="s">
        <v>928</v>
      </c>
      <c r="E753" s="128" t="s">
        <v>13</v>
      </c>
      <c r="F753" s="129" t="s">
        <v>210</v>
      </c>
      <c r="H753" s="54" t="str">
        <f t="shared" si="33"/>
        <v>Ana – Krajnović – OK Vihor – Ž14</v>
      </c>
      <c r="J753" s="54" t="str">
        <f t="shared" si="34"/>
        <v>Ana – Krajnović – OK Vihor</v>
      </c>
      <c r="L753" s="54" t="str">
        <f t="shared" si="35"/>
        <v>Ana – Krajnović</v>
      </c>
      <c r="N753" s="127"/>
      <c r="O753" s="128"/>
      <c r="P753" s="129"/>
    </row>
    <row r="754" spans="2:16" x14ac:dyDescent="0.25">
      <c r="B754" s="127">
        <v>1295</v>
      </c>
      <c r="C754" s="128" t="s">
        <v>593</v>
      </c>
      <c r="D754" s="128" t="s">
        <v>928</v>
      </c>
      <c r="E754" s="128" t="s">
        <v>13</v>
      </c>
      <c r="F754" s="129" t="s">
        <v>141</v>
      </c>
      <c r="H754" s="54" t="str">
        <f t="shared" si="33"/>
        <v>Ivo – Krajnović – OK Vihor – M45</v>
      </c>
      <c r="J754" s="54" t="str">
        <f t="shared" si="34"/>
        <v>Ivo – Krajnović – OK Vihor</v>
      </c>
      <c r="L754" s="54" t="str">
        <f t="shared" si="35"/>
        <v>Ivo – Krajnović</v>
      </c>
      <c r="N754" s="127"/>
      <c r="O754" s="128"/>
      <c r="P754" s="129"/>
    </row>
    <row r="755" spans="2:16" x14ac:dyDescent="0.25">
      <c r="B755" s="127">
        <v>1497</v>
      </c>
      <c r="C755" s="128" t="s">
        <v>23</v>
      </c>
      <c r="D755" s="128" t="s">
        <v>928</v>
      </c>
      <c r="E755" s="128" t="s">
        <v>13</v>
      </c>
      <c r="F755" s="129" t="s">
        <v>50</v>
      </c>
      <c r="H755" s="54" t="str">
        <f t="shared" si="33"/>
        <v>Luka – Krajnović – OK Vihor – M20</v>
      </c>
      <c r="J755" s="54" t="str">
        <f t="shared" si="34"/>
        <v>Luka – Krajnović – OK Vihor</v>
      </c>
      <c r="L755" s="54" t="str">
        <f t="shared" si="35"/>
        <v>Luka – Krajnović</v>
      </c>
      <c r="N755" s="127"/>
      <c r="O755" s="128"/>
      <c r="P755" s="129"/>
    </row>
    <row r="756" spans="2:16" x14ac:dyDescent="0.25">
      <c r="B756" s="127">
        <v>1495</v>
      </c>
      <c r="C756" s="128" t="s">
        <v>178</v>
      </c>
      <c r="D756" s="128" t="s">
        <v>643</v>
      </c>
      <c r="E756" s="128" t="s">
        <v>13</v>
      </c>
      <c r="F756" s="129" t="s">
        <v>61</v>
      </c>
      <c r="H756" s="54" t="str">
        <f t="shared" si="33"/>
        <v>Miroslav – Kralj – OK Vihor – M21A</v>
      </c>
      <c r="J756" s="54" t="str">
        <f t="shared" si="34"/>
        <v>Miroslav – Kralj – OK Vihor</v>
      </c>
      <c r="L756" s="54" t="str">
        <f t="shared" si="35"/>
        <v>Miroslav – Kralj</v>
      </c>
      <c r="N756" s="127"/>
      <c r="O756" s="128"/>
      <c r="P756" s="129"/>
    </row>
    <row r="757" spans="2:16" x14ac:dyDescent="0.25">
      <c r="B757" s="127">
        <v>1896</v>
      </c>
      <c r="C757" s="128" t="s">
        <v>272</v>
      </c>
      <c r="D757" s="128" t="s">
        <v>929</v>
      </c>
      <c r="E757" s="128" t="s">
        <v>13</v>
      </c>
      <c r="F757" s="129" t="s">
        <v>247</v>
      </c>
      <c r="H757" s="54" t="str">
        <f t="shared" si="33"/>
        <v>Nikolina – Kranjec – OK Vihor – Ž21B</v>
      </c>
      <c r="J757" s="54" t="str">
        <f t="shared" si="34"/>
        <v>Nikolina – Kranjec – OK Vihor</v>
      </c>
      <c r="L757" s="54" t="str">
        <f t="shared" si="35"/>
        <v>Nikolina – Kranjec</v>
      </c>
      <c r="N757" s="127"/>
      <c r="O757" s="128"/>
      <c r="P757" s="129"/>
    </row>
    <row r="758" spans="2:16" x14ac:dyDescent="0.25">
      <c r="B758" s="127">
        <v>1010</v>
      </c>
      <c r="C758" s="128" t="s">
        <v>822</v>
      </c>
      <c r="D758" s="128" t="s">
        <v>930</v>
      </c>
      <c r="E758" s="128" t="s">
        <v>13</v>
      </c>
      <c r="F758" s="129"/>
      <c r="H758" s="54" t="str">
        <f t="shared" si="33"/>
        <v>Anita – Kristian – OK Vihor</v>
      </c>
      <c r="J758" s="54" t="str">
        <f t="shared" si="34"/>
        <v>Anita – Kristian – OK Vihor</v>
      </c>
      <c r="L758" s="54" t="str">
        <f t="shared" si="35"/>
        <v>Anita – Kristian</v>
      </c>
      <c r="N758" s="127"/>
      <c r="O758" s="128"/>
      <c r="P758" s="129"/>
    </row>
    <row r="759" spans="2:16" x14ac:dyDescent="0.25">
      <c r="B759" s="127">
        <v>1386</v>
      </c>
      <c r="C759" s="128" t="s">
        <v>931</v>
      </c>
      <c r="D759" s="128" t="s">
        <v>932</v>
      </c>
      <c r="E759" s="128" t="s">
        <v>13</v>
      </c>
      <c r="F759" s="129" t="s">
        <v>141</v>
      </c>
      <c r="H759" s="54" t="str">
        <f t="shared" si="33"/>
        <v>Edo – Krš – OK Vihor – M45</v>
      </c>
      <c r="J759" s="54" t="str">
        <f t="shared" si="34"/>
        <v>Edo – Krš – OK Vihor</v>
      </c>
      <c r="L759" s="54" t="str">
        <f t="shared" si="35"/>
        <v>Edo – Krš</v>
      </c>
      <c r="N759" s="127"/>
      <c r="O759" s="128"/>
      <c r="P759" s="129"/>
    </row>
    <row r="760" spans="2:16" x14ac:dyDescent="0.25">
      <c r="B760" s="127">
        <v>1216</v>
      </c>
      <c r="C760" s="128" t="s">
        <v>314</v>
      </c>
      <c r="D760" s="128" t="s">
        <v>932</v>
      </c>
      <c r="E760" s="128" t="s">
        <v>13</v>
      </c>
      <c r="F760" s="129" t="s">
        <v>269</v>
      </c>
      <c r="H760" s="54" t="str">
        <f t="shared" si="33"/>
        <v>Sanja – Krš – OK Vihor – Ž35</v>
      </c>
      <c r="J760" s="54" t="str">
        <f t="shared" si="34"/>
        <v>Sanja – Krš – OK Vihor</v>
      </c>
      <c r="L760" s="54" t="str">
        <f t="shared" si="35"/>
        <v>Sanja – Krš</v>
      </c>
      <c r="N760" s="127"/>
      <c r="O760" s="128"/>
      <c r="P760" s="129"/>
    </row>
    <row r="761" spans="2:16" x14ac:dyDescent="0.25">
      <c r="B761" s="127">
        <v>1489</v>
      </c>
      <c r="C761" s="128" t="s">
        <v>60</v>
      </c>
      <c r="D761" s="128" t="s">
        <v>933</v>
      </c>
      <c r="E761" s="128" t="s">
        <v>13</v>
      </c>
      <c r="F761" s="129" t="s">
        <v>91</v>
      </c>
      <c r="H761" s="54" t="str">
        <f t="shared" si="33"/>
        <v>Matija – Kučinac – OK Vihor – M21B</v>
      </c>
      <c r="J761" s="54" t="str">
        <f t="shared" si="34"/>
        <v>Matija – Kučinac – OK Vihor</v>
      </c>
      <c r="L761" s="54" t="str">
        <f t="shared" si="35"/>
        <v>Matija – Kučinac</v>
      </c>
      <c r="N761" s="127"/>
      <c r="O761" s="128"/>
      <c r="P761" s="129"/>
    </row>
    <row r="762" spans="2:16" x14ac:dyDescent="0.25">
      <c r="B762" s="127">
        <v>1544</v>
      </c>
      <c r="C762" s="128" t="s">
        <v>934</v>
      </c>
      <c r="D762" s="128" t="s">
        <v>933</v>
      </c>
      <c r="E762" s="128" t="s">
        <v>13</v>
      </c>
      <c r="F762" s="129" t="s">
        <v>321</v>
      </c>
      <c r="H762" s="54" t="str">
        <f t="shared" si="33"/>
        <v>Teodora – Kučinac – OK Vihor – Ž55</v>
      </c>
      <c r="J762" s="54" t="str">
        <f t="shared" si="34"/>
        <v>Teodora – Kučinac – OK Vihor</v>
      </c>
      <c r="L762" s="54" t="str">
        <f t="shared" si="35"/>
        <v>Teodora – Kučinac</v>
      </c>
      <c r="N762" s="127"/>
      <c r="O762" s="128"/>
      <c r="P762" s="129"/>
    </row>
    <row r="763" spans="2:16" x14ac:dyDescent="0.25">
      <c r="B763" s="127">
        <v>1069</v>
      </c>
      <c r="C763" s="128" t="s">
        <v>935</v>
      </c>
      <c r="D763" s="128" t="s">
        <v>51</v>
      </c>
      <c r="E763" s="128" t="s">
        <v>13</v>
      </c>
      <c r="F763" s="129" t="s">
        <v>141</v>
      </c>
      <c r="H763" s="54" t="str">
        <f t="shared" si="33"/>
        <v>Boris – Kukec – OK Vihor – M45</v>
      </c>
      <c r="J763" s="54" t="str">
        <f t="shared" si="34"/>
        <v>Boris – Kukec – OK Vihor</v>
      </c>
      <c r="L763" s="54" t="str">
        <f t="shared" si="35"/>
        <v>Boris – Kukec</v>
      </c>
      <c r="N763" s="127"/>
      <c r="O763" s="128"/>
      <c r="P763" s="129"/>
    </row>
    <row r="764" spans="2:16" x14ac:dyDescent="0.25">
      <c r="B764" s="127">
        <v>1105</v>
      </c>
      <c r="C764" s="128" t="s">
        <v>52</v>
      </c>
      <c r="D764" s="128" t="s">
        <v>51</v>
      </c>
      <c r="E764" s="128" t="s">
        <v>13</v>
      </c>
      <c r="F764" s="129" t="s">
        <v>50</v>
      </c>
      <c r="H764" s="54" t="str">
        <f t="shared" si="33"/>
        <v>Jura – Kukec – OK Vihor – M20</v>
      </c>
      <c r="J764" s="54" t="str">
        <f t="shared" si="34"/>
        <v>Jura – Kukec – OK Vihor</v>
      </c>
      <c r="L764" s="54" t="str">
        <f t="shared" si="35"/>
        <v>Jura – Kukec</v>
      </c>
      <c r="N764" s="127"/>
      <c r="O764" s="128"/>
      <c r="P764" s="129"/>
    </row>
    <row r="765" spans="2:16" x14ac:dyDescent="0.25">
      <c r="B765" s="127">
        <v>1397</v>
      </c>
      <c r="C765" s="128" t="s">
        <v>936</v>
      </c>
      <c r="D765" s="128" t="s">
        <v>51</v>
      </c>
      <c r="E765" s="128" t="s">
        <v>13</v>
      </c>
      <c r="F765" s="129" t="s">
        <v>303</v>
      </c>
      <c r="H765" s="54" t="str">
        <f t="shared" si="33"/>
        <v>Karolina – Kukec – OK Vihor – Ž45</v>
      </c>
      <c r="J765" s="54" t="str">
        <f t="shared" si="34"/>
        <v>Karolina – Kukec – OK Vihor</v>
      </c>
      <c r="L765" s="54" t="str">
        <f t="shared" si="35"/>
        <v>Karolina – Kukec</v>
      </c>
      <c r="N765" s="127"/>
      <c r="O765" s="128"/>
      <c r="P765" s="129"/>
    </row>
    <row r="766" spans="2:16" x14ac:dyDescent="0.25">
      <c r="B766" s="127">
        <v>1512</v>
      </c>
      <c r="C766" s="128" t="s">
        <v>226</v>
      </c>
      <c r="D766" s="128" t="s">
        <v>51</v>
      </c>
      <c r="E766" s="128" t="s">
        <v>13</v>
      </c>
      <c r="F766" s="129" t="s">
        <v>228</v>
      </c>
      <c r="H766" s="54" t="str">
        <f t="shared" si="33"/>
        <v>Marta – Kukec – OK Vihor – Ž20</v>
      </c>
      <c r="J766" s="54" t="str">
        <f t="shared" si="34"/>
        <v>Marta – Kukec – OK Vihor</v>
      </c>
      <c r="L766" s="54" t="str">
        <f t="shared" si="35"/>
        <v>Marta – Kukec</v>
      </c>
      <c r="N766" s="127"/>
      <c r="O766" s="128"/>
      <c r="P766" s="129"/>
    </row>
    <row r="767" spans="2:16" x14ac:dyDescent="0.25">
      <c r="B767" s="127">
        <v>1708</v>
      </c>
      <c r="C767" s="128" t="s">
        <v>937</v>
      </c>
      <c r="D767" s="128" t="s">
        <v>938</v>
      </c>
      <c r="E767" s="128" t="s">
        <v>13</v>
      </c>
      <c r="F767" s="129"/>
      <c r="H767" s="54" t="str">
        <f t="shared" si="33"/>
        <v>Matea – Kulušić – OK Vihor</v>
      </c>
      <c r="J767" s="54" t="str">
        <f t="shared" si="34"/>
        <v>Matea – Kulušić – OK Vihor</v>
      </c>
      <c r="L767" s="54" t="str">
        <f t="shared" si="35"/>
        <v>Matea – Kulušić</v>
      </c>
      <c r="N767" s="127"/>
      <c r="O767" s="128"/>
      <c r="P767" s="129"/>
    </row>
    <row r="768" spans="2:16" x14ac:dyDescent="0.25">
      <c r="B768" s="127">
        <v>1375</v>
      </c>
      <c r="C768" s="128" t="s">
        <v>291</v>
      </c>
      <c r="D768" s="128" t="s">
        <v>290</v>
      </c>
      <c r="E768" s="128" t="s">
        <v>13</v>
      </c>
      <c r="F768" s="129" t="s">
        <v>269</v>
      </c>
      <c r="H768" s="54" t="str">
        <f t="shared" si="33"/>
        <v>Maja – Kušt – OK Vihor – Ž35</v>
      </c>
      <c r="J768" s="54" t="str">
        <f t="shared" si="34"/>
        <v>Maja – Kušt – OK Vihor</v>
      </c>
      <c r="L768" s="54" t="str">
        <f t="shared" si="35"/>
        <v>Maja – Kušt</v>
      </c>
      <c r="N768" s="127"/>
      <c r="O768" s="128"/>
      <c r="P768" s="129"/>
    </row>
    <row r="769" spans="2:16" x14ac:dyDescent="0.25">
      <c r="B769" s="127">
        <v>1029</v>
      </c>
      <c r="C769" s="128" t="s">
        <v>218</v>
      </c>
      <c r="D769" s="128" t="s">
        <v>939</v>
      </c>
      <c r="E769" s="128" t="s">
        <v>13</v>
      </c>
      <c r="F769" s="129"/>
      <c r="H769" s="54" t="str">
        <f t="shared" si="33"/>
        <v>Petra – Laškarin – OK Vihor</v>
      </c>
      <c r="J769" s="54" t="str">
        <f t="shared" si="34"/>
        <v>Petra – Laškarin – OK Vihor</v>
      </c>
      <c r="L769" s="54" t="str">
        <f t="shared" si="35"/>
        <v>Petra – Laškarin</v>
      </c>
      <c r="N769" s="127"/>
      <c r="O769" s="128"/>
      <c r="P769" s="129"/>
    </row>
    <row r="770" spans="2:16" x14ac:dyDescent="0.25">
      <c r="B770" s="127">
        <v>1076</v>
      </c>
      <c r="C770" s="128" t="s">
        <v>940</v>
      </c>
      <c r="D770" s="128" t="s">
        <v>941</v>
      </c>
      <c r="E770" s="128" t="s">
        <v>13</v>
      </c>
      <c r="F770" s="129" t="s">
        <v>303</v>
      </c>
      <c r="H770" s="54" t="str">
        <f t="shared" si="33"/>
        <v>Nevena – Letica – OK Vihor – Ž45</v>
      </c>
      <c r="J770" s="54" t="str">
        <f t="shared" si="34"/>
        <v>Nevena – Letica – OK Vihor</v>
      </c>
      <c r="L770" s="54" t="str">
        <f t="shared" si="35"/>
        <v>Nevena – Letica</v>
      </c>
      <c r="N770" s="127"/>
      <c r="O770" s="128"/>
      <c r="P770" s="129"/>
    </row>
    <row r="771" spans="2:16" x14ac:dyDescent="0.25">
      <c r="B771" s="127">
        <v>1013</v>
      </c>
      <c r="C771" s="128" t="s">
        <v>82</v>
      </c>
      <c r="D771" s="128" t="s">
        <v>942</v>
      </c>
      <c r="E771" s="128" t="s">
        <v>13</v>
      </c>
      <c r="F771" s="129"/>
      <c r="H771" s="54" t="str">
        <f t="shared" si="33"/>
        <v>Domagoj – Levanić – OK Vihor</v>
      </c>
      <c r="J771" s="54" t="str">
        <f t="shared" si="34"/>
        <v>Domagoj – Levanić – OK Vihor</v>
      </c>
      <c r="L771" s="54" t="str">
        <f t="shared" si="35"/>
        <v>Domagoj – Levanić</v>
      </c>
      <c r="N771" s="127"/>
      <c r="O771" s="128"/>
      <c r="P771" s="129"/>
    </row>
    <row r="772" spans="2:16" x14ac:dyDescent="0.25">
      <c r="B772" s="127">
        <v>1034</v>
      </c>
      <c r="C772" s="128" t="s">
        <v>76</v>
      </c>
      <c r="D772" s="128" t="s">
        <v>943</v>
      </c>
      <c r="E772" s="128" t="s">
        <v>13</v>
      </c>
      <c r="F772" s="129"/>
      <c r="H772" s="54" t="str">
        <f t="shared" si="33"/>
        <v>Tomislav – Lopandić – OK Vihor</v>
      </c>
      <c r="J772" s="54" t="str">
        <f t="shared" si="34"/>
        <v>Tomislav – Lopandić – OK Vihor</v>
      </c>
      <c r="L772" s="54" t="str">
        <f t="shared" si="35"/>
        <v>Tomislav – Lopandić</v>
      </c>
      <c r="N772" s="127"/>
      <c r="O772" s="128"/>
      <c r="P772" s="129"/>
    </row>
    <row r="773" spans="2:16" x14ac:dyDescent="0.25">
      <c r="B773" s="127">
        <v>1080</v>
      </c>
      <c r="C773" s="128" t="s">
        <v>944</v>
      </c>
      <c r="D773" s="128" t="s">
        <v>945</v>
      </c>
      <c r="E773" s="128" t="s">
        <v>13</v>
      </c>
      <c r="F773" s="129" t="s">
        <v>303</v>
      </c>
      <c r="H773" s="54" t="str">
        <f t="shared" si="33"/>
        <v>Darinka – Lovrec – OK Vihor – Ž45</v>
      </c>
      <c r="J773" s="54" t="str">
        <f t="shared" si="34"/>
        <v>Darinka – Lovrec – OK Vihor</v>
      </c>
      <c r="L773" s="54" t="str">
        <f t="shared" si="35"/>
        <v>Darinka – Lovrec</v>
      </c>
      <c r="N773" s="127"/>
      <c r="O773" s="128"/>
      <c r="P773" s="129"/>
    </row>
    <row r="774" spans="2:16" x14ac:dyDescent="0.25">
      <c r="B774" s="127">
        <v>1360</v>
      </c>
      <c r="C774" s="128" t="s">
        <v>233</v>
      </c>
      <c r="D774" s="128" t="s">
        <v>945</v>
      </c>
      <c r="E774" s="128" t="s">
        <v>13</v>
      </c>
      <c r="F774" s="129" t="s">
        <v>231</v>
      </c>
      <c r="H774" s="54" t="str">
        <f t="shared" si="33"/>
        <v>Iva – Lovrec – OK Vihor – Ž21A</v>
      </c>
      <c r="J774" s="54" t="str">
        <f t="shared" si="34"/>
        <v>Iva – Lovrec – OK Vihor</v>
      </c>
      <c r="L774" s="54" t="str">
        <f t="shared" si="35"/>
        <v>Iva – Lovrec</v>
      </c>
      <c r="N774" s="127"/>
      <c r="O774" s="128"/>
      <c r="P774" s="129"/>
    </row>
    <row r="775" spans="2:16" x14ac:dyDescent="0.25">
      <c r="B775" s="127">
        <v>1532</v>
      </c>
      <c r="C775" s="128" t="s">
        <v>375</v>
      </c>
      <c r="D775" s="128" t="s">
        <v>945</v>
      </c>
      <c r="E775" s="128" t="s">
        <v>13</v>
      </c>
      <c r="F775" s="129" t="s">
        <v>247</v>
      </c>
      <c r="H775" s="54" t="str">
        <f t="shared" si="33"/>
        <v>Mia – Lovrec – OK Vihor – Ž21B</v>
      </c>
      <c r="J775" s="54" t="str">
        <f t="shared" si="34"/>
        <v>Mia – Lovrec – OK Vihor</v>
      </c>
      <c r="L775" s="54" t="str">
        <f t="shared" si="35"/>
        <v>Mia – Lovrec</v>
      </c>
      <c r="N775" s="127"/>
      <c r="O775" s="128"/>
      <c r="P775" s="129"/>
    </row>
    <row r="776" spans="2:16" x14ac:dyDescent="0.25">
      <c r="B776" s="127">
        <v>1482</v>
      </c>
      <c r="C776" s="128" t="s">
        <v>495</v>
      </c>
      <c r="D776" s="128" t="s">
        <v>945</v>
      </c>
      <c r="E776" s="128" t="s">
        <v>13</v>
      </c>
      <c r="F776" s="129" t="s">
        <v>167</v>
      </c>
      <c r="H776" s="54" t="str">
        <f t="shared" si="33"/>
        <v>Nenad – Lovrec – OK Vihor – M55</v>
      </c>
      <c r="J776" s="54" t="str">
        <f t="shared" si="34"/>
        <v>Nenad – Lovrec – OK Vihor</v>
      </c>
      <c r="L776" s="54" t="str">
        <f t="shared" si="35"/>
        <v>Nenad – Lovrec</v>
      </c>
      <c r="N776" s="127"/>
      <c r="O776" s="128"/>
      <c r="P776" s="129"/>
    </row>
    <row r="777" spans="2:16" x14ac:dyDescent="0.25">
      <c r="B777" s="127">
        <v>1897</v>
      </c>
      <c r="C777" s="128" t="s">
        <v>126</v>
      </c>
      <c r="D777" s="128" t="s">
        <v>946</v>
      </c>
      <c r="E777" s="128" t="s">
        <v>13</v>
      </c>
      <c r="F777" s="129" t="s">
        <v>91</v>
      </c>
      <c r="H777" s="54" t="str">
        <f t="shared" si="33"/>
        <v>Franjo – Lozančić – OK Vihor – M21B</v>
      </c>
      <c r="J777" s="54" t="str">
        <f t="shared" si="34"/>
        <v>Franjo – Lozančić – OK Vihor</v>
      </c>
      <c r="L777" s="54" t="str">
        <f t="shared" si="35"/>
        <v>Franjo – Lozančić</v>
      </c>
      <c r="N777" s="127"/>
      <c r="O777" s="128"/>
      <c r="P777" s="129"/>
    </row>
    <row r="778" spans="2:16" x14ac:dyDescent="0.25">
      <c r="B778" s="127">
        <v>1898</v>
      </c>
      <c r="C778" s="128" t="s">
        <v>446</v>
      </c>
      <c r="D778" s="128" t="s">
        <v>947</v>
      </c>
      <c r="E778" s="128" t="s">
        <v>13</v>
      </c>
      <c r="F778" s="129" t="s">
        <v>91</v>
      </c>
      <c r="H778" s="54" t="str">
        <f t="shared" si="33"/>
        <v>Nikola – Lucić – OK Vihor – M21B</v>
      </c>
      <c r="J778" s="54" t="str">
        <f t="shared" si="34"/>
        <v>Nikola – Lucić – OK Vihor</v>
      </c>
      <c r="L778" s="54" t="str">
        <f t="shared" si="35"/>
        <v>Nikola – Lucić</v>
      </c>
      <c r="N778" s="127"/>
      <c r="O778" s="128"/>
      <c r="P778" s="129"/>
    </row>
    <row r="779" spans="2:16" x14ac:dyDescent="0.25">
      <c r="B779" s="127">
        <v>1899</v>
      </c>
      <c r="C779" s="128" t="s">
        <v>57</v>
      </c>
      <c r="D779" s="128" t="s">
        <v>948</v>
      </c>
      <c r="E779" s="128" t="s">
        <v>13</v>
      </c>
      <c r="F779" s="129" t="s">
        <v>91</v>
      </c>
      <c r="H779" s="54" t="str">
        <f t="shared" ref="H779:H842" si="36">IF(C779="","",C779) &amp; IF(D779="",""," – " &amp; D779) &amp; IF(E779="",""," – " &amp; E779) &amp; IF(F779="",""," – " &amp; F779)</f>
        <v>Ivan – Majnarić – OK Vihor – M21B</v>
      </c>
      <c r="J779" s="54" t="str">
        <f t="shared" ref="J779:J842" si="37">IF(C779="","",C779) &amp; IF(D779="",""," – " &amp; D779) &amp; IF(E779="",""," – " &amp; E779)</f>
        <v>Ivan – Majnarić – OK Vihor</v>
      </c>
      <c r="L779" s="54" t="str">
        <f t="shared" ref="L779:L842" si="38">IF(C779="","",C779) &amp; IF(D779="",""," – " &amp; D779)</f>
        <v>Ivan – Majnarić</v>
      </c>
      <c r="N779" s="127"/>
      <c r="O779" s="128"/>
      <c r="P779" s="129"/>
    </row>
    <row r="780" spans="2:16" x14ac:dyDescent="0.25">
      <c r="B780" s="127">
        <v>1390</v>
      </c>
      <c r="C780" s="128" t="s">
        <v>599</v>
      </c>
      <c r="D780" s="128" t="s">
        <v>949</v>
      </c>
      <c r="E780" s="128" t="s">
        <v>13</v>
      </c>
      <c r="F780" s="129" t="s">
        <v>247</v>
      </c>
      <c r="H780" s="54" t="str">
        <f t="shared" si="36"/>
        <v>Lorena – Malec – OK Vihor – Ž21B</v>
      </c>
      <c r="J780" s="54" t="str">
        <f t="shared" si="37"/>
        <v>Lorena – Malec – OK Vihor</v>
      </c>
      <c r="L780" s="54" t="str">
        <f t="shared" si="38"/>
        <v>Lorena – Malec</v>
      </c>
      <c r="N780" s="127"/>
      <c r="O780" s="128"/>
      <c r="P780" s="129"/>
    </row>
    <row r="781" spans="2:16" x14ac:dyDescent="0.25">
      <c r="B781" s="127">
        <v>1900</v>
      </c>
      <c r="C781" s="128" t="s">
        <v>102</v>
      </c>
      <c r="D781" s="128" t="s">
        <v>544</v>
      </c>
      <c r="E781" s="128" t="s">
        <v>13</v>
      </c>
      <c r="F781" s="129" t="s">
        <v>91</v>
      </c>
      <c r="H781" s="54" t="str">
        <f t="shared" si="36"/>
        <v>Dario – Malović – OK Vihor – M21B</v>
      </c>
      <c r="J781" s="54" t="str">
        <f t="shared" si="37"/>
        <v>Dario – Malović – OK Vihor</v>
      </c>
      <c r="L781" s="54" t="str">
        <f t="shared" si="38"/>
        <v>Dario – Malović</v>
      </c>
      <c r="N781" s="127"/>
      <c r="O781" s="128"/>
      <c r="P781" s="129"/>
    </row>
    <row r="782" spans="2:16" x14ac:dyDescent="0.25">
      <c r="B782" s="127">
        <v>1411</v>
      </c>
      <c r="C782" s="128" t="s">
        <v>378</v>
      </c>
      <c r="D782" s="128" t="s">
        <v>950</v>
      </c>
      <c r="E782" s="128" t="s">
        <v>13</v>
      </c>
      <c r="F782" s="129" t="s">
        <v>4</v>
      </c>
      <c r="H782" s="54" t="str">
        <f t="shared" si="36"/>
        <v>Bruno – Mance – OK Vihor – M12</v>
      </c>
      <c r="J782" s="54" t="str">
        <f t="shared" si="37"/>
        <v>Bruno – Mance – OK Vihor</v>
      </c>
      <c r="L782" s="54" t="str">
        <f t="shared" si="38"/>
        <v>Bruno – Mance</v>
      </c>
      <c r="N782" s="127"/>
      <c r="O782" s="128"/>
      <c r="P782" s="129"/>
    </row>
    <row r="783" spans="2:16" x14ac:dyDescent="0.25">
      <c r="B783" s="127">
        <v>1353</v>
      </c>
      <c r="C783" s="128" t="s">
        <v>191</v>
      </c>
      <c r="D783" s="128" t="s">
        <v>950</v>
      </c>
      <c r="E783" s="128" t="s">
        <v>13</v>
      </c>
      <c r="F783" s="129" t="s">
        <v>247</v>
      </c>
      <c r="H783" s="54" t="str">
        <f t="shared" si="36"/>
        <v>Ines – Mance – OK Vihor – Ž21B</v>
      </c>
      <c r="J783" s="54" t="str">
        <f t="shared" si="37"/>
        <v>Ines – Mance – OK Vihor</v>
      </c>
      <c r="L783" s="54" t="str">
        <f t="shared" si="38"/>
        <v>Ines – Mance</v>
      </c>
      <c r="N783" s="127"/>
      <c r="O783" s="128"/>
      <c r="P783" s="129"/>
    </row>
    <row r="784" spans="2:16" x14ac:dyDescent="0.25">
      <c r="B784" s="127">
        <v>1207</v>
      </c>
      <c r="C784" s="128" t="s">
        <v>39</v>
      </c>
      <c r="D784" s="128" t="s">
        <v>950</v>
      </c>
      <c r="E784" s="128" t="s">
        <v>13</v>
      </c>
      <c r="F784" s="129" t="s">
        <v>4</v>
      </c>
      <c r="H784" s="54" t="str">
        <f t="shared" si="36"/>
        <v>Teo – Mance – OK Vihor – M12</v>
      </c>
      <c r="J784" s="54" t="str">
        <f t="shared" si="37"/>
        <v>Teo – Mance – OK Vihor</v>
      </c>
      <c r="L784" s="54" t="str">
        <f t="shared" si="38"/>
        <v>Teo – Mance</v>
      </c>
      <c r="N784" s="127"/>
      <c r="O784" s="128"/>
      <c r="P784" s="129"/>
    </row>
    <row r="785" spans="2:16" x14ac:dyDescent="0.25">
      <c r="B785" s="127">
        <v>1152</v>
      </c>
      <c r="C785" s="128" t="s">
        <v>951</v>
      </c>
      <c r="D785" s="128" t="s">
        <v>952</v>
      </c>
      <c r="E785" s="128" t="s">
        <v>13</v>
      </c>
      <c r="F785" s="129" t="s">
        <v>303</v>
      </c>
      <c r="H785" s="54" t="str">
        <f t="shared" si="36"/>
        <v>Jasna – Mandac – OK Vihor – Ž45</v>
      </c>
      <c r="J785" s="54" t="str">
        <f t="shared" si="37"/>
        <v>Jasna – Mandac – OK Vihor</v>
      </c>
      <c r="L785" s="54" t="str">
        <f t="shared" si="38"/>
        <v>Jasna – Mandac</v>
      </c>
      <c r="N785" s="127"/>
      <c r="O785" s="128"/>
      <c r="P785" s="129"/>
    </row>
    <row r="786" spans="2:16" x14ac:dyDescent="0.25">
      <c r="B786" s="127">
        <v>1018</v>
      </c>
      <c r="C786" s="128" t="s">
        <v>241</v>
      </c>
      <c r="D786" s="128" t="s">
        <v>953</v>
      </c>
      <c r="E786" s="128" t="s">
        <v>13</v>
      </c>
      <c r="F786" s="129"/>
      <c r="H786" s="54" t="str">
        <f t="shared" si="36"/>
        <v>Jelena – Manzin Ištvanović – OK Vihor</v>
      </c>
      <c r="J786" s="54" t="str">
        <f t="shared" si="37"/>
        <v>Jelena – Manzin Ištvanović – OK Vihor</v>
      </c>
      <c r="L786" s="54" t="str">
        <f t="shared" si="38"/>
        <v>Jelena – Manzin Ištvanović</v>
      </c>
      <c r="N786" s="127"/>
      <c r="O786" s="128"/>
      <c r="P786" s="129"/>
    </row>
    <row r="787" spans="2:16" x14ac:dyDescent="0.25">
      <c r="B787" s="127">
        <v>1410</v>
      </c>
      <c r="C787" s="128" t="s">
        <v>547</v>
      </c>
      <c r="D787" s="128" t="s">
        <v>954</v>
      </c>
      <c r="E787" s="128" t="s">
        <v>13</v>
      </c>
      <c r="F787" s="129" t="s">
        <v>219</v>
      </c>
      <c r="H787" s="54" t="str">
        <f t="shared" si="36"/>
        <v>Ira – Mareković – OK Vihor – Ž16</v>
      </c>
      <c r="J787" s="54" t="str">
        <f t="shared" si="37"/>
        <v>Ira – Mareković – OK Vihor</v>
      </c>
      <c r="L787" s="54" t="str">
        <f t="shared" si="38"/>
        <v>Ira – Mareković</v>
      </c>
      <c r="N787" s="127"/>
      <c r="O787" s="128"/>
      <c r="P787" s="129"/>
    </row>
    <row r="788" spans="2:16" x14ac:dyDescent="0.25">
      <c r="B788" s="127">
        <v>1183</v>
      </c>
      <c r="C788" s="128" t="s">
        <v>352</v>
      </c>
      <c r="D788" s="128" t="s">
        <v>954</v>
      </c>
      <c r="E788" s="128" t="s">
        <v>13</v>
      </c>
      <c r="F788" s="129" t="s">
        <v>141</v>
      </c>
      <c r="H788" s="54" t="str">
        <f t="shared" si="36"/>
        <v>Siniša – Mareković – OK Vihor – M45</v>
      </c>
      <c r="J788" s="54" t="str">
        <f t="shared" si="37"/>
        <v>Siniša – Mareković – OK Vihor</v>
      </c>
      <c r="L788" s="54" t="str">
        <f t="shared" si="38"/>
        <v>Siniša – Mareković</v>
      </c>
      <c r="N788" s="127"/>
      <c r="O788" s="128"/>
      <c r="P788" s="129"/>
    </row>
    <row r="789" spans="2:16" x14ac:dyDescent="0.25">
      <c r="B789" s="127">
        <v>1408</v>
      </c>
      <c r="C789" s="128" t="s">
        <v>16</v>
      </c>
      <c r="D789" s="128" t="s">
        <v>955</v>
      </c>
      <c r="E789" s="128" t="s">
        <v>13</v>
      </c>
      <c r="F789" s="129" t="s">
        <v>27</v>
      </c>
      <c r="H789" s="54" t="str">
        <f t="shared" si="36"/>
        <v>Filip – Marendić – OK Vihor – M14</v>
      </c>
      <c r="J789" s="54" t="str">
        <f t="shared" si="37"/>
        <v>Filip – Marendić – OK Vihor</v>
      </c>
      <c r="L789" s="54" t="str">
        <f t="shared" si="38"/>
        <v>Filip – Marendić</v>
      </c>
      <c r="N789" s="127"/>
      <c r="O789" s="128"/>
      <c r="P789" s="129"/>
    </row>
    <row r="790" spans="2:16" x14ac:dyDescent="0.25">
      <c r="B790" s="127">
        <v>1234</v>
      </c>
      <c r="C790" s="128" t="s">
        <v>76</v>
      </c>
      <c r="D790" s="128" t="s">
        <v>956</v>
      </c>
      <c r="E790" s="128" t="s">
        <v>13</v>
      </c>
      <c r="F790" s="129" t="s">
        <v>141</v>
      </c>
      <c r="H790" s="54" t="str">
        <f t="shared" si="36"/>
        <v>Tomislav – Marjanović – OK Vihor – M45</v>
      </c>
      <c r="J790" s="54" t="str">
        <f t="shared" si="37"/>
        <v>Tomislav – Marjanović – OK Vihor</v>
      </c>
      <c r="L790" s="54" t="str">
        <f t="shared" si="38"/>
        <v>Tomislav – Marjanović</v>
      </c>
      <c r="N790" s="127"/>
      <c r="O790" s="128"/>
      <c r="P790" s="129"/>
    </row>
    <row r="791" spans="2:16" x14ac:dyDescent="0.25">
      <c r="B791" s="127">
        <v>1901</v>
      </c>
      <c r="C791" s="128" t="s">
        <v>293</v>
      </c>
      <c r="D791" s="128" t="s">
        <v>422</v>
      </c>
      <c r="E791" s="128" t="s">
        <v>13</v>
      </c>
      <c r="F791" s="129" t="s">
        <v>247</v>
      </c>
      <c r="H791" s="54" t="str">
        <f t="shared" si="36"/>
        <v>Ivana – Marković – OK Vihor – Ž21B</v>
      </c>
      <c r="J791" s="54" t="str">
        <f t="shared" si="37"/>
        <v>Ivana – Marković – OK Vihor</v>
      </c>
      <c r="L791" s="54" t="str">
        <f t="shared" si="38"/>
        <v>Ivana – Marković</v>
      </c>
      <c r="N791" s="127"/>
      <c r="O791" s="128"/>
      <c r="P791" s="129"/>
    </row>
    <row r="792" spans="2:16" x14ac:dyDescent="0.25">
      <c r="B792" s="127">
        <v>1190</v>
      </c>
      <c r="C792" s="128" t="s">
        <v>192</v>
      </c>
      <c r="D792" s="128" t="s">
        <v>957</v>
      </c>
      <c r="E792" s="128" t="s">
        <v>13</v>
      </c>
      <c r="F792" s="129" t="s">
        <v>247</v>
      </c>
      <c r="H792" s="54" t="str">
        <f t="shared" si="36"/>
        <v>Ana – Markulin – OK Vihor – Ž21B</v>
      </c>
      <c r="J792" s="54" t="str">
        <f t="shared" si="37"/>
        <v>Ana – Markulin – OK Vihor</v>
      </c>
      <c r="L792" s="54" t="str">
        <f t="shared" si="38"/>
        <v>Ana – Markulin</v>
      </c>
      <c r="N792" s="127"/>
      <c r="O792" s="128"/>
      <c r="P792" s="129"/>
    </row>
    <row r="793" spans="2:16" x14ac:dyDescent="0.25">
      <c r="B793" s="127">
        <v>1016</v>
      </c>
      <c r="C793" s="128" t="s">
        <v>131</v>
      </c>
      <c r="D793" s="128" t="s">
        <v>958</v>
      </c>
      <c r="E793" s="128" t="s">
        <v>13</v>
      </c>
      <c r="F793" s="129"/>
      <c r="H793" s="54" t="str">
        <f t="shared" si="36"/>
        <v>Goran – Marović – OK Vihor</v>
      </c>
      <c r="J793" s="54" t="str">
        <f t="shared" si="37"/>
        <v>Goran – Marović – OK Vihor</v>
      </c>
      <c r="L793" s="54" t="str">
        <f t="shared" si="38"/>
        <v>Goran – Marović</v>
      </c>
      <c r="N793" s="127"/>
      <c r="O793" s="128"/>
      <c r="P793" s="129"/>
    </row>
    <row r="794" spans="2:16" x14ac:dyDescent="0.25">
      <c r="B794" s="127">
        <v>1942</v>
      </c>
      <c r="C794" s="128" t="s">
        <v>959</v>
      </c>
      <c r="D794" s="128" t="s">
        <v>693</v>
      </c>
      <c r="E794" s="128" t="s">
        <v>13</v>
      </c>
      <c r="F794" s="129" t="s">
        <v>91</v>
      </c>
      <c r="H794" s="54" t="str">
        <f t="shared" si="36"/>
        <v>Dino – Martinović – OK Vihor – M21B</v>
      </c>
      <c r="J794" s="54" t="str">
        <f t="shared" si="37"/>
        <v>Dino – Martinović – OK Vihor</v>
      </c>
      <c r="L794" s="54" t="str">
        <f t="shared" si="38"/>
        <v>Dino – Martinović</v>
      </c>
      <c r="N794" s="127"/>
      <c r="O794" s="128"/>
      <c r="P794" s="129"/>
    </row>
    <row r="795" spans="2:16" x14ac:dyDescent="0.25">
      <c r="B795" s="127">
        <v>1803</v>
      </c>
      <c r="C795" s="128" t="s">
        <v>368</v>
      </c>
      <c r="D795" s="128" t="s">
        <v>960</v>
      </c>
      <c r="E795" s="128" t="s">
        <v>13</v>
      </c>
      <c r="F795" s="129"/>
      <c r="H795" s="54" t="str">
        <f t="shared" si="36"/>
        <v>Šimun – Matešić – OK Vihor</v>
      </c>
      <c r="J795" s="54" t="str">
        <f t="shared" si="37"/>
        <v>Šimun – Matešić – OK Vihor</v>
      </c>
      <c r="L795" s="54" t="str">
        <f t="shared" si="38"/>
        <v>Šimun – Matešić</v>
      </c>
      <c r="N795" s="127"/>
      <c r="O795" s="128"/>
      <c r="P795" s="129"/>
    </row>
    <row r="796" spans="2:16" x14ac:dyDescent="0.25">
      <c r="B796" s="127">
        <v>1271</v>
      </c>
      <c r="C796" s="128" t="s">
        <v>416</v>
      </c>
      <c r="D796" s="128" t="s">
        <v>961</v>
      </c>
      <c r="E796" s="128" t="s">
        <v>13</v>
      </c>
      <c r="F796" s="129" t="s">
        <v>167</v>
      </c>
      <c r="H796" s="54" t="str">
        <f t="shared" si="36"/>
        <v>Josip – Matijašić – OK Vihor – M55</v>
      </c>
      <c r="J796" s="54" t="str">
        <f t="shared" si="37"/>
        <v>Josip – Matijašić – OK Vihor</v>
      </c>
      <c r="L796" s="54" t="str">
        <f t="shared" si="38"/>
        <v>Josip – Matijašić</v>
      </c>
      <c r="N796" s="127"/>
      <c r="O796" s="128"/>
      <c r="P796" s="129"/>
    </row>
    <row r="797" spans="2:16" x14ac:dyDescent="0.25">
      <c r="B797" s="127">
        <v>1428</v>
      </c>
      <c r="C797" s="128" t="s">
        <v>935</v>
      </c>
      <c r="D797" s="128" t="s">
        <v>962</v>
      </c>
      <c r="E797" s="128" t="s">
        <v>13</v>
      </c>
      <c r="F797" s="129" t="s">
        <v>141</v>
      </c>
      <c r="H797" s="54" t="str">
        <f t="shared" si="36"/>
        <v>Boris – Mazić – OK Vihor – M45</v>
      </c>
      <c r="J797" s="54" t="str">
        <f t="shared" si="37"/>
        <v>Boris – Mazić – OK Vihor</v>
      </c>
      <c r="L797" s="54" t="str">
        <f t="shared" si="38"/>
        <v>Boris – Mazić</v>
      </c>
      <c r="N797" s="127"/>
      <c r="O797" s="128"/>
      <c r="P797" s="129"/>
    </row>
    <row r="798" spans="2:16" x14ac:dyDescent="0.25">
      <c r="B798" s="127">
        <v>1251</v>
      </c>
      <c r="C798" s="128" t="s">
        <v>963</v>
      </c>
      <c r="D798" s="128" t="s">
        <v>962</v>
      </c>
      <c r="E798" s="128" t="s">
        <v>13</v>
      </c>
      <c r="F798" s="129" t="s">
        <v>4</v>
      </c>
      <c r="H798" s="54" t="str">
        <f t="shared" si="36"/>
        <v>Lovre – Mazić – OK Vihor – M12</v>
      </c>
      <c r="J798" s="54" t="str">
        <f t="shared" si="37"/>
        <v>Lovre – Mazić – OK Vihor</v>
      </c>
      <c r="L798" s="54" t="str">
        <f t="shared" si="38"/>
        <v>Lovre – Mazić</v>
      </c>
      <c r="N798" s="127"/>
      <c r="O798" s="128"/>
      <c r="P798" s="129"/>
    </row>
    <row r="799" spans="2:16" x14ac:dyDescent="0.25">
      <c r="B799" s="127">
        <v>1057</v>
      </c>
      <c r="C799" s="128" t="s">
        <v>964</v>
      </c>
      <c r="D799" s="128" t="s">
        <v>962</v>
      </c>
      <c r="E799" s="128" t="s">
        <v>13</v>
      </c>
      <c r="F799" s="129" t="s">
        <v>27</v>
      </c>
      <c r="H799" s="54" t="str">
        <f t="shared" si="36"/>
        <v>Mikula – Mazić – OK Vihor – M14</v>
      </c>
      <c r="J799" s="54" t="str">
        <f t="shared" si="37"/>
        <v>Mikula – Mazić – OK Vihor</v>
      </c>
      <c r="L799" s="54" t="str">
        <f t="shared" si="38"/>
        <v>Mikula – Mazić</v>
      </c>
      <c r="N799" s="127"/>
      <c r="O799" s="128"/>
      <c r="P799" s="129"/>
    </row>
    <row r="800" spans="2:16" x14ac:dyDescent="0.25">
      <c r="B800" s="127">
        <v>1221</v>
      </c>
      <c r="C800" s="128" t="s">
        <v>965</v>
      </c>
      <c r="D800" s="128" t="s">
        <v>962</v>
      </c>
      <c r="E800" s="128" t="s">
        <v>13</v>
      </c>
      <c r="F800" s="129" t="s">
        <v>4</v>
      </c>
      <c r="H800" s="54" t="str">
        <f t="shared" si="36"/>
        <v>Vjeko – Mazić – OK Vihor – M12</v>
      </c>
      <c r="J800" s="54" t="str">
        <f t="shared" si="37"/>
        <v>Vjeko – Mazić – OK Vihor</v>
      </c>
      <c r="L800" s="54" t="str">
        <f t="shared" si="38"/>
        <v>Vjeko – Mazić</v>
      </c>
      <c r="N800" s="127"/>
      <c r="O800" s="128"/>
      <c r="P800" s="129"/>
    </row>
    <row r="801" spans="2:16" x14ac:dyDescent="0.25">
      <c r="B801" s="127">
        <v>1709</v>
      </c>
      <c r="C801" s="128" t="s">
        <v>192</v>
      </c>
      <c r="D801" s="128" t="s">
        <v>966</v>
      </c>
      <c r="E801" s="128" t="s">
        <v>13</v>
      </c>
      <c r="F801" s="129"/>
      <c r="H801" s="54" t="str">
        <f t="shared" si="36"/>
        <v>Ana – Medved – OK Vihor</v>
      </c>
      <c r="J801" s="54" t="str">
        <f t="shared" si="37"/>
        <v>Ana – Medved – OK Vihor</v>
      </c>
      <c r="L801" s="54" t="str">
        <f t="shared" si="38"/>
        <v>Ana – Medved</v>
      </c>
      <c r="N801" s="127"/>
      <c r="O801" s="128"/>
      <c r="P801" s="129"/>
    </row>
    <row r="802" spans="2:16" x14ac:dyDescent="0.25">
      <c r="B802" s="127">
        <v>1548</v>
      </c>
      <c r="C802" s="128" t="s">
        <v>172</v>
      </c>
      <c r="D802" s="128" t="s">
        <v>180</v>
      </c>
      <c r="E802" s="128" t="s">
        <v>13</v>
      </c>
      <c r="F802" s="129" t="s">
        <v>179</v>
      </c>
      <c r="H802" s="54" t="str">
        <f t="shared" si="36"/>
        <v>Ivica – Mesić – OK Vihor – M65</v>
      </c>
      <c r="J802" s="54" t="str">
        <f t="shared" si="37"/>
        <v>Ivica – Mesić – OK Vihor</v>
      </c>
      <c r="L802" s="54" t="str">
        <f t="shared" si="38"/>
        <v>Ivica – Mesić</v>
      </c>
      <c r="N802" s="127"/>
      <c r="O802" s="128"/>
      <c r="P802" s="129"/>
    </row>
    <row r="803" spans="2:16" x14ac:dyDescent="0.25">
      <c r="B803" s="127">
        <v>1136</v>
      </c>
      <c r="C803" s="128" t="s">
        <v>967</v>
      </c>
      <c r="D803" s="128" t="s">
        <v>180</v>
      </c>
      <c r="E803" s="128" t="s">
        <v>13</v>
      </c>
      <c r="F803" s="129" t="s">
        <v>247</v>
      </c>
      <c r="H803" s="54" t="str">
        <f t="shared" si="36"/>
        <v>Maša – Mesić – OK Vihor – Ž21B</v>
      </c>
      <c r="J803" s="54" t="str">
        <f t="shared" si="37"/>
        <v>Maša – Mesić – OK Vihor</v>
      </c>
      <c r="L803" s="54" t="str">
        <f t="shared" si="38"/>
        <v>Maša – Mesić</v>
      </c>
      <c r="N803" s="127"/>
      <c r="O803" s="128"/>
      <c r="P803" s="129"/>
    </row>
    <row r="804" spans="2:16" x14ac:dyDescent="0.25">
      <c r="B804" s="127">
        <v>1167</v>
      </c>
      <c r="C804" s="128" t="s">
        <v>60</v>
      </c>
      <c r="D804" s="128" t="s">
        <v>180</v>
      </c>
      <c r="E804" s="128" t="s">
        <v>13</v>
      </c>
      <c r="F804" s="129" t="s">
        <v>91</v>
      </c>
      <c r="H804" s="54" t="str">
        <f t="shared" si="36"/>
        <v>Matija – Mesić – OK Vihor – M21B</v>
      </c>
      <c r="J804" s="54" t="str">
        <f t="shared" si="37"/>
        <v>Matija – Mesić – OK Vihor</v>
      </c>
      <c r="L804" s="54" t="str">
        <f t="shared" si="38"/>
        <v>Matija – Mesić</v>
      </c>
      <c r="N804" s="127"/>
      <c r="O804" s="128"/>
      <c r="P804" s="129"/>
    </row>
    <row r="805" spans="2:16" x14ac:dyDescent="0.25">
      <c r="B805" s="127">
        <v>1710</v>
      </c>
      <c r="C805" s="128" t="s">
        <v>148</v>
      </c>
      <c r="D805" s="128" t="s">
        <v>423</v>
      </c>
      <c r="E805" s="128" t="s">
        <v>13</v>
      </c>
      <c r="F805" s="129"/>
      <c r="H805" s="54" t="str">
        <f t="shared" si="36"/>
        <v>Bojan – Mihaljević – OK Vihor</v>
      </c>
      <c r="J805" s="54" t="str">
        <f t="shared" si="37"/>
        <v>Bojan – Mihaljević – OK Vihor</v>
      </c>
      <c r="L805" s="54" t="str">
        <f t="shared" si="38"/>
        <v>Bojan – Mihaljević</v>
      </c>
      <c r="N805" s="127"/>
      <c r="O805" s="128"/>
      <c r="P805" s="129"/>
    </row>
    <row r="806" spans="2:16" x14ac:dyDescent="0.25">
      <c r="B806" s="127">
        <v>1533</v>
      </c>
      <c r="C806" s="128" t="s">
        <v>495</v>
      </c>
      <c r="D806" s="128" t="s">
        <v>423</v>
      </c>
      <c r="E806" s="128" t="s">
        <v>13</v>
      </c>
      <c r="F806" s="129" t="s">
        <v>167</v>
      </c>
      <c r="H806" s="54" t="str">
        <f t="shared" si="36"/>
        <v>Nenad – Mihaljević – OK Vihor – M55</v>
      </c>
      <c r="J806" s="54" t="str">
        <f t="shared" si="37"/>
        <v>Nenad – Mihaljević – OK Vihor</v>
      </c>
      <c r="L806" s="54" t="str">
        <f t="shared" si="38"/>
        <v>Nenad – Mihaljević</v>
      </c>
      <c r="N806" s="127"/>
      <c r="O806" s="128"/>
      <c r="P806" s="129"/>
    </row>
    <row r="807" spans="2:16" x14ac:dyDescent="0.25">
      <c r="B807" s="127">
        <v>1422</v>
      </c>
      <c r="C807" s="128" t="s">
        <v>76</v>
      </c>
      <c r="D807" s="128" t="s">
        <v>968</v>
      </c>
      <c r="E807" s="128" t="s">
        <v>13</v>
      </c>
      <c r="F807" s="129" t="s">
        <v>50</v>
      </c>
      <c r="H807" s="54" t="str">
        <f t="shared" si="36"/>
        <v>Tomislav – Mikić – OK Vihor – M20</v>
      </c>
      <c r="J807" s="54" t="str">
        <f t="shared" si="37"/>
        <v>Tomislav – Mikić – OK Vihor</v>
      </c>
      <c r="L807" s="54" t="str">
        <f t="shared" si="38"/>
        <v>Tomislav – Mikić</v>
      </c>
      <c r="N807" s="127"/>
      <c r="O807" s="128"/>
      <c r="P807" s="129"/>
    </row>
    <row r="808" spans="2:16" x14ac:dyDescent="0.25">
      <c r="B808" s="127">
        <v>1460</v>
      </c>
      <c r="C808" s="128" t="s">
        <v>266</v>
      </c>
      <c r="D808" s="128" t="s">
        <v>265</v>
      </c>
      <c r="E808" s="128" t="s">
        <v>13</v>
      </c>
      <c r="F808" s="129" t="s">
        <v>247</v>
      </c>
      <c r="H808" s="54" t="str">
        <f t="shared" si="36"/>
        <v>Aleksandra – Miličević – OK Vihor – Ž21B</v>
      </c>
      <c r="J808" s="54" t="str">
        <f t="shared" si="37"/>
        <v>Aleksandra – Miličević – OK Vihor</v>
      </c>
      <c r="L808" s="54" t="str">
        <f t="shared" si="38"/>
        <v>Aleksandra – Miličević</v>
      </c>
      <c r="N808" s="127"/>
      <c r="O808" s="128"/>
      <c r="P808" s="129"/>
    </row>
    <row r="809" spans="2:16" x14ac:dyDescent="0.25">
      <c r="B809" s="127">
        <v>1065</v>
      </c>
      <c r="C809" s="128" t="s">
        <v>277</v>
      </c>
      <c r="D809" s="128" t="s">
        <v>68</v>
      </c>
      <c r="E809" s="128" t="s">
        <v>13</v>
      </c>
      <c r="F809" s="129" t="s">
        <v>303</v>
      </c>
      <c r="H809" s="54" t="str">
        <f t="shared" si="36"/>
        <v>Željka – Miljković – OK Vihor – Ž45</v>
      </c>
      <c r="J809" s="54" t="str">
        <f t="shared" si="37"/>
        <v>Željka – Miljković – OK Vihor</v>
      </c>
      <c r="L809" s="54" t="str">
        <f t="shared" si="38"/>
        <v>Željka – Miljković</v>
      </c>
      <c r="N809" s="127"/>
      <c r="O809" s="128"/>
      <c r="P809" s="129"/>
    </row>
    <row r="810" spans="2:16" x14ac:dyDescent="0.25">
      <c r="B810" s="127">
        <v>1239</v>
      </c>
      <c r="C810" s="128" t="s">
        <v>160</v>
      </c>
      <c r="D810" s="128" t="s">
        <v>700</v>
      </c>
      <c r="E810" s="128" t="s">
        <v>13</v>
      </c>
      <c r="F810" s="129" t="s">
        <v>4</v>
      </c>
      <c r="H810" s="54" t="str">
        <f t="shared" si="36"/>
        <v>Hrvoje – Mirković – OK Vihor – M12</v>
      </c>
      <c r="J810" s="54" t="str">
        <f t="shared" si="37"/>
        <v>Hrvoje – Mirković – OK Vihor</v>
      </c>
      <c r="L810" s="54" t="str">
        <f t="shared" si="38"/>
        <v>Hrvoje – Mirković</v>
      </c>
      <c r="N810" s="127"/>
      <c r="O810" s="128"/>
      <c r="P810" s="129"/>
    </row>
    <row r="811" spans="2:16" x14ac:dyDescent="0.25">
      <c r="B811" s="127">
        <v>1877</v>
      </c>
      <c r="C811" s="128" t="s">
        <v>293</v>
      </c>
      <c r="D811" s="128" t="s">
        <v>700</v>
      </c>
      <c r="E811" s="128" t="s">
        <v>13</v>
      </c>
      <c r="F811" s="129" t="s">
        <v>247</v>
      </c>
      <c r="H811" s="54" t="str">
        <f t="shared" si="36"/>
        <v>Ivana – Mirković – OK Vihor – Ž21B</v>
      </c>
      <c r="J811" s="54" t="str">
        <f t="shared" si="37"/>
        <v>Ivana – Mirković – OK Vihor</v>
      </c>
      <c r="L811" s="54" t="str">
        <f t="shared" si="38"/>
        <v>Ivana – Mirković</v>
      </c>
      <c r="N811" s="127"/>
      <c r="O811" s="128"/>
      <c r="P811" s="129"/>
    </row>
    <row r="812" spans="2:16" x14ac:dyDescent="0.25">
      <c r="B812" s="127">
        <v>1224</v>
      </c>
      <c r="C812" s="128" t="s">
        <v>80</v>
      </c>
      <c r="D812" s="128" t="s">
        <v>700</v>
      </c>
      <c r="E812" s="128" t="s">
        <v>13</v>
      </c>
      <c r="F812" s="129" t="s">
        <v>141</v>
      </c>
      <c r="H812" s="54" t="str">
        <f t="shared" si="36"/>
        <v>Marijan – Mirković – OK Vihor – M45</v>
      </c>
      <c r="J812" s="54" t="str">
        <f t="shared" si="37"/>
        <v>Marijan – Mirković – OK Vihor</v>
      </c>
      <c r="L812" s="54" t="str">
        <f t="shared" si="38"/>
        <v>Marijan – Mirković</v>
      </c>
      <c r="N812" s="127"/>
      <c r="O812" s="128"/>
      <c r="P812" s="129"/>
    </row>
    <row r="813" spans="2:16" x14ac:dyDescent="0.25">
      <c r="B813" s="127">
        <v>1876</v>
      </c>
      <c r="C813" s="128" t="s">
        <v>386</v>
      </c>
      <c r="D813" s="128" t="s">
        <v>700</v>
      </c>
      <c r="E813" s="128" t="s">
        <v>13</v>
      </c>
      <c r="F813" s="129" t="s">
        <v>4</v>
      </c>
      <c r="H813" s="54" t="str">
        <f t="shared" si="36"/>
        <v>Mislav – Mirković – OK Vihor – M12</v>
      </c>
      <c r="J813" s="54" t="str">
        <f t="shared" si="37"/>
        <v>Mislav – Mirković – OK Vihor</v>
      </c>
      <c r="L813" s="54" t="str">
        <f t="shared" si="38"/>
        <v>Mislav – Mirković</v>
      </c>
      <c r="N813" s="127"/>
      <c r="O813" s="128"/>
      <c r="P813" s="129"/>
    </row>
    <row r="814" spans="2:16" x14ac:dyDescent="0.25">
      <c r="B814" s="127">
        <v>1395</v>
      </c>
      <c r="C814" s="128" t="s">
        <v>104</v>
      </c>
      <c r="D814" s="128" t="s">
        <v>700</v>
      </c>
      <c r="E814" s="128" t="s">
        <v>13</v>
      </c>
      <c r="F814" s="129" t="s">
        <v>41</v>
      </c>
      <c r="H814" s="54" t="str">
        <f t="shared" si="36"/>
        <v>Zvonimir – Mirković – OK Vihor – M16</v>
      </c>
      <c r="J814" s="54" t="str">
        <f t="shared" si="37"/>
        <v>Zvonimir – Mirković – OK Vihor</v>
      </c>
      <c r="L814" s="54" t="str">
        <f t="shared" si="38"/>
        <v>Zvonimir – Mirković</v>
      </c>
      <c r="N814" s="127"/>
      <c r="O814" s="128"/>
      <c r="P814" s="129"/>
    </row>
    <row r="815" spans="2:16" x14ac:dyDescent="0.25">
      <c r="B815" s="127">
        <v>1902</v>
      </c>
      <c r="C815" s="128" t="s">
        <v>967</v>
      </c>
      <c r="D815" s="128" t="s">
        <v>969</v>
      </c>
      <c r="E815" s="128" t="s">
        <v>13</v>
      </c>
      <c r="F815" s="129" t="s">
        <v>247</v>
      </c>
      <c r="H815" s="54" t="str">
        <f t="shared" si="36"/>
        <v>Maša – Miščević – OK Vihor – Ž21B</v>
      </c>
      <c r="J815" s="54" t="str">
        <f t="shared" si="37"/>
        <v>Maša – Miščević – OK Vihor</v>
      </c>
      <c r="L815" s="54" t="str">
        <f t="shared" si="38"/>
        <v>Maša – Miščević</v>
      </c>
      <c r="N815" s="127"/>
      <c r="O815" s="128"/>
      <c r="P815" s="129"/>
    </row>
    <row r="816" spans="2:16" x14ac:dyDescent="0.25">
      <c r="B816" s="127">
        <v>1328</v>
      </c>
      <c r="C816" s="128" t="s">
        <v>970</v>
      </c>
      <c r="D816" s="128" t="s">
        <v>628</v>
      </c>
      <c r="E816" s="128" t="s">
        <v>13</v>
      </c>
      <c r="F816" s="129" t="s">
        <v>91</v>
      </c>
      <c r="H816" s="54" t="str">
        <f t="shared" si="36"/>
        <v>Gordan – Mlinarić – OK Vihor – M21B</v>
      </c>
      <c r="J816" s="54" t="str">
        <f t="shared" si="37"/>
        <v>Gordan – Mlinarić – OK Vihor</v>
      </c>
      <c r="L816" s="54" t="str">
        <f t="shared" si="38"/>
        <v>Gordan – Mlinarić</v>
      </c>
      <c r="N816" s="127"/>
      <c r="O816" s="128"/>
      <c r="P816" s="129"/>
    </row>
    <row r="817" spans="2:16" x14ac:dyDescent="0.25">
      <c r="B817" s="127">
        <v>1804</v>
      </c>
      <c r="C817" s="128" t="s">
        <v>971</v>
      </c>
      <c r="D817" s="128" t="s">
        <v>972</v>
      </c>
      <c r="E817" s="128" t="s">
        <v>13</v>
      </c>
      <c r="F817" s="129"/>
      <c r="H817" s="54" t="str">
        <f t="shared" si="36"/>
        <v>Lucas – Nežić – OK Vihor</v>
      </c>
      <c r="J817" s="54" t="str">
        <f t="shared" si="37"/>
        <v>Lucas – Nežić – OK Vihor</v>
      </c>
      <c r="L817" s="54" t="str">
        <f t="shared" si="38"/>
        <v>Lucas – Nežić</v>
      </c>
      <c r="N817" s="127"/>
      <c r="O817" s="128"/>
      <c r="P817" s="129"/>
    </row>
    <row r="818" spans="2:16" x14ac:dyDescent="0.25">
      <c r="B818" s="127">
        <v>1445</v>
      </c>
      <c r="C818" s="128" t="s">
        <v>304</v>
      </c>
      <c r="D818" s="128" t="s">
        <v>34</v>
      </c>
      <c r="E818" s="128" t="s">
        <v>13</v>
      </c>
      <c r="F818" s="129" t="s">
        <v>303</v>
      </c>
      <c r="H818" s="54" t="str">
        <f t="shared" si="36"/>
        <v>Bojana – Nikolić – OK Vihor – Ž45</v>
      </c>
      <c r="J818" s="54" t="str">
        <f t="shared" si="37"/>
        <v>Bojana – Nikolić – OK Vihor</v>
      </c>
      <c r="L818" s="54" t="str">
        <f t="shared" si="38"/>
        <v>Bojana – Nikolić</v>
      </c>
      <c r="N818" s="127"/>
      <c r="O818" s="133"/>
      <c r="P818" s="129"/>
    </row>
    <row r="819" spans="2:16" x14ac:dyDescent="0.25">
      <c r="B819" s="127">
        <v>1041</v>
      </c>
      <c r="C819" s="128" t="s">
        <v>226</v>
      </c>
      <c r="D819" s="128" t="s">
        <v>34</v>
      </c>
      <c r="E819" s="128" t="s">
        <v>13</v>
      </c>
      <c r="F819" s="129" t="s">
        <v>219</v>
      </c>
      <c r="H819" s="54" t="str">
        <f t="shared" si="36"/>
        <v>Marta – Nikolić – OK Vihor – Ž16</v>
      </c>
      <c r="J819" s="54" t="str">
        <f t="shared" si="37"/>
        <v>Marta – Nikolić – OK Vihor</v>
      </c>
      <c r="L819" s="54" t="str">
        <f t="shared" si="38"/>
        <v>Marta – Nikolić</v>
      </c>
      <c r="N819" s="127"/>
      <c r="O819" s="128"/>
      <c r="P819" s="129"/>
    </row>
    <row r="820" spans="2:16" x14ac:dyDescent="0.25">
      <c r="B820" s="127">
        <v>1054</v>
      </c>
      <c r="C820" s="128" t="s">
        <v>35</v>
      </c>
      <c r="D820" s="128" t="s">
        <v>34</v>
      </c>
      <c r="E820" s="128" t="s">
        <v>13</v>
      </c>
      <c r="F820" s="129" t="s">
        <v>27</v>
      </c>
      <c r="H820" s="54" t="str">
        <f t="shared" si="36"/>
        <v>Matko – Nikolić – OK Vihor – M14</v>
      </c>
      <c r="J820" s="54" t="str">
        <f t="shared" si="37"/>
        <v>Matko – Nikolić – OK Vihor</v>
      </c>
      <c r="L820" s="54" t="str">
        <f t="shared" si="38"/>
        <v>Matko – Nikolić</v>
      </c>
      <c r="N820" s="127"/>
      <c r="O820" s="128"/>
      <c r="P820" s="129"/>
    </row>
    <row r="821" spans="2:16" x14ac:dyDescent="0.25">
      <c r="B821" s="127">
        <v>1923</v>
      </c>
      <c r="C821" s="128" t="s">
        <v>153</v>
      </c>
      <c r="D821" s="128" t="s">
        <v>973</v>
      </c>
      <c r="E821" s="128" t="s">
        <v>13</v>
      </c>
      <c r="F821" s="129"/>
      <c r="H821" s="54" t="str">
        <f t="shared" si="36"/>
        <v>Mladen – Nikšić – OK Vihor</v>
      </c>
      <c r="J821" s="54" t="str">
        <f t="shared" si="37"/>
        <v>Mladen – Nikšić – OK Vihor</v>
      </c>
      <c r="L821" s="54" t="str">
        <f t="shared" si="38"/>
        <v>Mladen – Nikšić</v>
      </c>
      <c r="N821" s="127"/>
      <c r="O821" s="128"/>
      <c r="P821" s="129"/>
    </row>
    <row r="822" spans="2:16" x14ac:dyDescent="0.25">
      <c r="B822" s="127">
        <v>1017</v>
      </c>
      <c r="C822" s="128" t="s">
        <v>131</v>
      </c>
      <c r="D822" s="128" t="s">
        <v>629</v>
      </c>
      <c r="E822" s="128" t="s">
        <v>13</v>
      </c>
      <c r="F822" s="129"/>
      <c r="H822" s="54" t="str">
        <f t="shared" si="36"/>
        <v>Goran – Novak – OK Vihor</v>
      </c>
      <c r="J822" s="54" t="str">
        <f t="shared" si="37"/>
        <v>Goran – Novak – OK Vihor</v>
      </c>
      <c r="L822" s="54" t="str">
        <f t="shared" si="38"/>
        <v>Goran – Novak</v>
      </c>
      <c r="N822" s="127"/>
      <c r="O822" s="128"/>
      <c r="P822" s="129"/>
    </row>
    <row r="823" spans="2:16" x14ac:dyDescent="0.25">
      <c r="B823" s="127">
        <v>1468</v>
      </c>
      <c r="C823" s="128" t="s">
        <v>110</v>
      </c>
      <c r="D823" s="128" t="s">
        <v>473</v>
      </c>
      <c r="E823" s="128" t="s">
        <v>13</v>
      </c>
      <c r="F823" s="129"/>
      <c r="H823" s="54" t="str">
        <f t="shared" si="36"/>
        <v>Ivor – Novosel – OK Vihor</v>
      </c>
      <c r="J823" s="54" t="str">
        <f t="shared" si="37"/>
        <v>Ivor – Novosel – OK Vihor</v>
      </c>
      <c r="L823" s="54" t="str">
        <f t="shared" si="38"/>
        <v>Ivor – Novosel</v>
      </c>
      <c r="N823" s="127"/>
      <c r="O823" s="128"/>
      <c r="P823" s="129"/>
    </row>
    <row r="824" spans="2:16" x14ac:dyDescent="0.25">
      <c r="B824" s="127">
        <v>1714</v>
      </c>
      <c r="C824" s="128" t="s">
        <v>974</v>
      </c>
      <c r="D824" s="128" t="s">
        <v>975</v>
      </c>
      <c r="E824" s="128" t="s">
        <v>13</v>
      </c>
      <c r="F824" s="129"/>
      <c r="H824" s="54" t="str">
        <f t="shared" si="36"/>
        <v>Danijel – Odak – OK Vihor</v>
      </c>
      <c r="J824" s="54" t="str">
        <f t="shared" si="37"/>
        <v>Danijel – Odak – OK Vihor</v>
      </c>
      <c r="L824" s="54" t="str">
        <f t="shared" si="38"/>
        <v>Danijel – Odak</v>
      </c>
      <c r="N824" s="127"/>
      <c r="O824" s="128"/>
      <c r="P824" s="129"/>
    </row>
    <row r="825" spans="2:16" x14ac:dyDescent="0.25">
      <c r="B825" s="127">
        <v>1712</v>
      </c>
      <c r="C825" s="128" t="s">
        <v>40</v>
      </c>
      <c r="D825" s="128" t="s">
        <v>975</v>
      </c>
      <c r="E825" s="128" t="s">
        <v>13</v>
      </c>
      <c r="F825" s="129"/>
      <c r="H825" s="54" t="str">
        <f t="shared" si="36"/>
        <v>Jakov – Odak – OK Vihor</v>
      </c>
      <c r="J825" s="54" t="str">
        <f t="shared" si="37"/>
        <v>Jakov – Odak – OK Vihor</v>
      </c>
      <c r="L825" s="54" t="str">
        <f t="shared" si="38"/>
        <v>Jakov – Odak</v>
      </c>
      <c r="N825" s="127"/>
      <c r="O825" s="128"/>
      <c r="P825" s="129"/>
    </row>
    <row r="826" spans="2:16" x14ac:dyDescent="0.25">
      <c r="B826" s="127">
        <v>1711</v>
      </c>
      <c r="C826" s="128" t="s">
        <v>311</v>
      </c>
      <c r="D826" s="128" t="s">
        <v>975</v>
      </c>
      <c r="E826" s="128" t="s">
        <v>13</v>
      </c>
      <c r="F826" s="129"/>
      <c r="H826" s="54" t="str">
        <f t="shared" si="36"/>
        <v>Nataša – Odak – OK Vihor</v>
      </c>
      <c r="J826" s="54" t="str">
        <f t="shared" si="37"/>
        <v>Nataša – Odak – OK Vihor</v>
      </c>
      <c r="L826" s="54" t="str">
        <f t="shared" si="38"/>
        <v>Nataša – Odak</v>
      </c>
      <c r="N826" s="127"/>
      <c r="O826" s="128"/>
      <c r="P826" s="129"/>
    </row>
    <row r="827" spans="2:16" x14ac:dyDescent="0.25">
      <c r="B827" s="127">
        <v>1713</v>
      </c>
      <c r="C827" s="128" t="s">
        <v>648</v>
      </c>
      <c r="D827" s="128" t="s">
        <v>975</v>
      </c>
      <c r="E827" s="128" t="s">
        <v>13</v>
      </c>
      <c r="F827" s="129"/>
      <c r="H827" s="54" t="str">
        <f t="shared" si="36"/>
        <v>Toni – Odak – OK Vihor</v>
      </c>
      <c r="J827" s="54" t="str">
        <f t="shared" si="37"/>
        <v>Toni – Odak – OK Vihor</v>
      </c>
      <c r="L827" s="54" t="str">
        <f t="shared" si="38"/>
        <v>Toni – Odak</v>
      </c>
      <c r="N827" s="127"/>
      <c r="O827" s="128"/>
      <c r="P827" s="129"/>
    </row>
    <row r="828" spans="2:16" x14ac:dyDescent="0.25">
      <c r="B828" s="127">
        <v>1022</v>
      </c>
      <c r="C828" s="128" t="s">
        <v>976</v>
      </c>
      <c r="D828" s="128" t="s">
        <v>977</v>
      </c>
      <c r="E828" s="128" t="s">
        <v>13</v>
      </c>
      <c r="F828" s="129"/>
      <c r="H828" s="54" t="str">
        <f t="shared" si="36"/>
        <v>Max – Omerzu – OK Vihor</v>
      </c>
      <c r="J828" s="54" t="str">
        <f t="shared" si="37"/>
        <v>Max – Omerzu – OK Vihor</v>
      </c>
      <c r="L828" s="54" t="str">
        <f t="shared" si="38"/>
        <v>Max – Omerzu</v>
      </c>
      <c r="N828" s="127"/>
      <c r="O828" s="128"/>
      <c r="P828" s="129"/>
    </row>
    <row r="829" spans="2:16" x14ac:dyDescent="0.25">
      <c r="B829" s="127">
        <v>1446</v>
      </c>
      <c r="C829" s="128" t="s">
        <v>978</v>
      </c>
      <c r="D829" s="128" t="s">
        <v>979</v>
      </c>
      <c r="E829" s="128" t="s">
        <v>13</v>
      </c>
      <c r="F829" s="129" t="s">
        <v>91</v>
      </c>
      <c r="H829" s="54" t="str">
        <f t="shared" si="36"/>
        <v>Boško – Opalić – OK Vihor – M21B</v>
      </c>
      <c r="J829" s="54" t="str">
        <f t="shared" si="37"/>
        <v>Boško – Opalić – OK Vihor</v>
      </c>
      <c r="L829" s="54" t="str">
        <f t="shared" si="38"/>
        <v>Boško – Opalić</v>
      </c>
      <c r="N829" s="127"/>
      <c r="O829" s="128"/>
      <c r="P829" s="129"/>
    </row>
    <row r="830" spans="2:16" x14ac:dyDescent="0.25">
      <c r="B830" s="127">
        <v>1924</v>
      </c>
      <c r="C830" s="128" t="s">
        <v>980</v>
      </c>
      <c r="D830" s="128" t="s">
        <v>981</v>
      </c>
      <c r="E830" s="128" t="s">
        <v>13</v>
      </c>
      <c r="F830" s="129" t="s">
        <v>247</v>
      </c>
      <c r="H830" s="54" t="str">
        <f t="shared" si="36"/>
        <v>Ljiljana – Oršulić – OK Vihor – Ž21B</v>
      </c>
      <c r="J830" s="54" t="str">
        <f t="shared" si="37"/>
        <v>Ljiljana – Oršulić – OK Vihor</v>
      </c>
      <c r="L830" s="54" t="str">
        <f t="shared" si="38"/>
        <v>Ljiljana – Oršulić</v>
      </c>
      <c r="N830" s="127"/>
      <c r="O830" s="128"/>
      <c r="P830" s="129"/>
    </row>
    <row r="831" spans="2:16" x14ac:dyDescent="0.25">
      <c r="B831" s="127">
        <v>1168</v>
      </c>
      <c r="C831" s="128" t="s">
        <v>191</v>
      </c>
      <c r="D831" s="128" t="s">
        <v>190</v>
      </c>
      <c r="E831" s="128" t="s">
        <v>13</v>
      </c>
      <c r="F831" s="129" t="s">
        <v>196</v>
      </c>
      <c r="H831" s="54" t="str">
        <f t="shared" si="36"/>
        <v>Ines – Ostajmer – OK Vihor – Ž12</v>
      </c>
      <c r="J831" s="54" t="str">
        <f t="shared" si="37"/>
        <v>Ines – Ostajmer – OK Vihor</v>
      </c>
      <c r="L831" s="54" t="str">
        <f t="shared" si="38"/>
        <v>Ines – Ostajmer</v>
      </c>
      <c r="N831" s="127"/>
      <c r="O831" s="128"/>
      <c r="P831" s="129"/>
    </row>
    <row r="832" spans="2:16" x14ac:dyDescent="0.25">
      <c r="B832" s="127">
        <v>1716</v>
      </c>
      <c r="C832" s="128" t="s">
        <v>804</v>
      </c>
      <c r="D832" s="128" t="s">
        <v>982</v>
      </c>
      <c r="E832" s="128" t="s">
        <v>13</v>
      </c>
      <c r="F832" s="129"/>
      <c r="H832" s="54" t="str">
        <f t="shared" si="36"/>
        <v>Barbara – Pajk – OK Vihor</v>
      </c>
      <c r="J832" s="54" t="str">
        <f t="shared" si="37"/>
        <v>Barbara – Pajk – OK Vihor</v>
      </c>
      <c r="L832" s="54" t="str">
        <f t="shared" si="38"/>
        <v>Barbara – Pajk</v>
      </c>
      <c r="N832" s="127"/>
      <c r="O832" s="128"/>
      <c r="P832" s="129"/>
    </row>
    <row r="833" spans="2:16" x14ac:dyDescent="0.25">
      <c r="B833" s="127">
        <v>1715</v>
      </c>
      <c r="C833" s="128" t="s">
        <v>983</v>
      </c>
      <c r="D833" s="128" t="s">
        <v>982</v>
      </c>
      <c r="E833" s="128" t="s">
        <v>13</v>
      </c>
      <c r="F833" s="129"/>
      <c r="H833" s="54" t="str">
        <f t="shared" si="36"/>
        <v>Leonard – Pajk – OK Vihor</v>
      </c>
      <c r="J833" s="54" t="str">
        <f t="shared" si="37"/>
        <v>Leonard – Pajk – OK Vihor</v>
      </c>
      <c r="L833" s="54" t="str">
        <f t="shared" si="38"/>
        <v>Leonard – Pajk</v>
      </c>
      <c r="N833" s="127"/>
      <c r="O833" s="128"/>
      <c r="P833" s="129"/>
    </row>
    <row r="834" spans="2:16" x14ac:dyDescent="0.25">
      <c r="B834" s="127">
        <v>1038</v>
      </c>
      <c r="C834" s="128" t="s">
        <v>850</v>
      </c>
      <c r="D834" s="128" t="s">
        <v>254</v>
      </c>
      <c r="E834" s="128" t="s">
        <v>13</v>
      </c>
      <c r="F834" s="129"/>
      <c r="H834" s="54" t="str">
        <f t="shared" si="36"/>
        <v>Zoran – Pajnić – OK Vihor</v>
      </c>
      <c r="J834" s="54" t="str">
        <f t="shared" si="37"/>
        <v>Zoran – Pajnić – OK Vihor</v>
      </c>
      <c r="L834" s="54" t="str">
        <f t="shared" si="38"/>
        <v>Zoran – Pajnić</v>
      </c>
      <c r="N834" s="127"/>
      <c r="O834" s="128"/>
      <c r="P834" s="129"/>
    </row>
    <row r="835" spans="2:16" x14ac:dyDescent="0.25">
      <c r="B835" s="127">
        <v>1925</v>
      </c>
      <c r="C835" s="128" t="s">
        <v>984</v>
      </c>
      <c r="D835" s="128" t="s">
        <v>985</v>
      </c>
      <c r="E835" s="128" t="s">
        <v>13</v>
      </c>
      <c r="F835" s="129" t="s">
        <v>141</v>
      </c>
      <c r="H835" s="54" t="str">
        <f t="shared" si="36"/>
        <v>Alen – Paliska – OK Vihor – M45</v>
      </c>
      <c r="J835" s="54" t="str">
        <f t="shared" si="37"/>
        <v>Alen – Paliska – OK Vihor</v>
      </c>
      <c r="L835" s="54" t="str">
        <f t="shared" si="38"/>
        <v>Alen – Paliska</v>
      </c>
      <c r="N835" s="127"/>
      <c r="O835" s="128"/>
      <c r="P835" s="129"/>
    </row>
    <row r="836" spans="2:16" x14ac:dyDescent="0.25">
      <c r="B836" s="127">
        <v>1805</v>
      </c>
      <c r="C836" s="128" t="s">
        <v>57</v>
      </c>
      <c r="D836" s="128" t="s">
        <v>986</v>
      </c>
      <c r="E836" s="128" t="s">
        <v>13</v>
      </c>
      <c r="F836" s="129"/>
      <c r="H836" s="54" t="str">
        <f t="shared" si="36"/>
        <v>Ivan – Papak – OK Vihor</v>
      </c>
      <c r="J836" s="54" t="str">
        <f t="shared" si="37"/>
        <v>Ivan – Papak – OK Vihor</v>
      </c>
      <c r="L836" s="54" t="str">
        <f t="shared" si="38"/>
        <v>Ivan – Papak</v>
      </c>
      <c r="N836" s="127"/>
      <c r="O836" s="128"/>
      <c r="P836" s="129"/>
    </row>
    <row r="837" spans="2:16" x14ac:dyDescent="0.25">
      <c r="B837" s="127">
        <v>1189</v>
      </c>
      <c r="C837" s="128" t="s">
        <v>315</v>
      </c>
      <c r="D837" s="128" t="s">
        <v>181</v>
      </c>
      <c r="E837" s="128" t="s">
        <v>13</v>
      </c>
      <c r="F837" s="129" t="s">
        <v>247</v>
      </c>
      <c r="H837" s="54" t="str">
        <f t="shared" si="36"/>
        <v>Ana-Marija – Pavić – OK Vihor – Ž21B</v>
      </c>
      <c r="J837" s="54" t="str">
        <f t="shared" si="37"/>
        <v>Ana-Marija – Pavić – OK Vihor</v>
      </c>
      <c r="L837" s="54" t="str">
        <f t="shared" si="38"/>
        <v>Ana-Marija – Pavić</v>
      </c>
      <c r="N837" s="127"/>
      <c r="O837" s="128"/>
      <c r="P837" s="129"/>
    </row>
    <row r="838" spans="2:16" x14ac:dyDescent="0.25">
      <c r="B838" s="127">
        <v>1813</v>
      </c>
      <c r="C838" s="128" t="s">
        <v>987</v>
      </c>
      <c r="D838" s="128" t="s">
        <v>181</v>
      </c>
      <c r="E838" s="128" t="s">
        <v>13</v>
      </c>
      <c r="F838" s="129"/>
      <c r="H838" s="54" t="str">
        <f t="shared" si="36"/>
        <v>Margareta – Pavić – OK Vihor</v>
      </c>
      <c r="J838" s="54" t="str">
        <f t="shared" si="37"/>
        <v>Margareta – Pavić – OK Vihor</v>
      </c>
      <c r="L838" s="54" t="str">
        <f t="shared" si="38"/>
        <v>Margareta – Pavić</v>
      </c>
      <c r="N838" s="127"/>
      <c r="O838" s="128"/>
      <c r="P838" s="129"/>
    </row>
    <row r="839" spans="2:16" x14ac:dyDescent="0.25">
      <c r="B839" s="127">
        <v>1530</v>
      </c>
      <c r="C839" s="128" t="s">
        <v>209</v>
      </c>
      <c r="D839" s="128" t="s">
        <v>181</v>
      </c>
      <c r="E839" s="128" t="s">
        <v>13</v>
      </c>
      <c r="F839" s="129" t="s">
        <v>210</v>
      </c>
      <c r="H839" s="54" t="str">
        <f t="shared" si="36"/>
        <v>Monika – Pavić – OK Vihor – Ž14</v>
      </c>
      <c r="J839" s="54" t="str">
        <f t="shared" si="37"/>
        <v>Monika – Pavić – OK Vihor</v>
      </c>
      <c r="L839" s="54" t="str">
        <f t="shared" si="38"/>
        <v>Monika – Pavić</v>
      </c>
      <c r="N839" s="127"/>
      <c r="O839" s="128"/>
      <c r="P839" s="129"/>
    </row>
    <row r="840" spans="2:16" x14ac:dyDescent="0.25">
      <c r="B840" s="127">
        <v>1145</v>
      </c>
      <c r="C840" s="128" t="s">
        <v>76</v>
      </c>
      <c r="D840" s="128" t="s">
        <v>181</v>
      </c>
      <c r="E840" s="128" t="s">
        <v>13</v>
      </c>
      <c r="F840" s="129" t="s">
        <v>179</v>
      </c>
      <c r="H840" s="54" t="str">
        <f t="shared" si="36"/>
        <v>Tomislav – Pavić – OK Vihor – M65</v>
      </c>
      <c r="J840" s="54" t="str">
        <f t="shared" si="37"/>
        <v>Tomislav – Pavić – OK Vihor</v>
      </c>
      <c r="L840" s="54" t="str">
        <f t="shared" si="38"/>
        <v>Tomislav – Pavić</v>
      </c>
      <c r="N840" s="127"/>
      <c r="O840" s="128"/>
      <c r="P840" s="129"/>
    </row>
    <row r="841" spans="2:16" x14ac:dyDescent="0.25">
      <c r="B841" s="127">
        <v>1118</v>
      </c>
      <c r="C841" s="128" t="s">
        <v>988</v>
      </c>
      <c r="D841" s="128" t="s">
        <v>181</v>
      </c>
      <c r="E841" s="128" t="s">
        <v>13</v>
      </c>
      <c r="F841" s="129" t="s">
        <v>41</v>
      </c>
      <c r="H841" s="54" t="str">
        <f t="shared" si="36"/>
        <v>Viktor – Pavić – OK Vihor – M16</v>
      </c>
      <c r="J841" s="54" t="str">
        <f t="shared" si="37"/>
        <v>Viktor – Pavić – OK Vihor</v>
      </c>
      <c r="L841" s="54" t="str">
        <f t="shared" si="38"/>
        <v>Viktor – Pavić</v>
      </c>
      <c r="N841" s="127"/>
      <c r="O841" s="128"/>
      <c r="P841" s="129"/>
    </row>
    <row r="842" spans="2:16" x14ac:dyDescent="0.25">
      <c r="B842" s="127">
        <v>1717</v>
      </c>
      <c r="C842" s="128" t="s">
        <v>192</v>
      </c>
      <c r="D842" s="128" t="s">
        <v>989</v>
      </c>
      <c r="E842" s="128" t="s">
        <v>13</v>
      </c>
      <c r="F842" s="129"/>
      <c r="H842" s="54" t="str">
        <f t="shared" si="36"/>
        <v>Ana – Pavin – OK Vihor</v>
      </c>
      <c r="J842" s="54" t="str">
        <f t="shared" si="37"/>
        <v>Ana – Pavin – OK Vihor</v>
      </c>
      <c r="L842" s="54" t="str">
        <f t="shared" si="38"/>
        <v>Ana – Pavin</v>
      </c>
      <c r="N842" s="127"/>
      <c r="O842" s="128"/>
      <c r="P842" s="129"/>
    </row>
    <row r="843" spans="2:16" x14ac:dyDescent="0.25">
      <c r="B843" s="127">
        <v>1391</v>
      </c>
      <c r="C843" s="128" t="s">
        <v>312</v>
      </c>
      <c r="D843" s="128" t="s">
        <v>156</v>
      </c>
      <c r="E843" s="128" t="s">
        <v>13</v>
      </c>
      <c r="F843" s="129" t="s">
        <v>303</v>
      </c>
      <c r="H843" s="54" t="str">
        <f t="shared" ref="H843:H906" si="39">IF(C843="","",C843) &amp; IF(D843="",""," – " &amp; D843) &amp; IF(E843="",""," – " &amp; E843) &amp; IF(F843="",""," – " &amp; F843)</f>
        <v>Daliborka – Pavlin – OK Vihor – Ž45</v>
      </c>
      <c r="J843" s="54" t="str">
        <f t="shared" ref="J843:J906" si="40">IF(C843="","",C843) &amp; IF(D843="",""," – " &amp; D843) &amp; IF(E843="",""," – " &amp; E843)</f>
        <v>Daliborka – Pavlin – OK Vihor</v>
      </c>
      <c r="L843" s="54" t="str">
        <f t="shared" ref="L843:L906" si="41">IF(C843="","",C843) &amp; IF(D843="",""," – " &amp; D843)</f>
        <v>Daliborka – Pavlin</v>
      </c>
      <c r="N843" s="127"/>
      <c r="O843" s="128"/>
      <c r="P843" s="129"/>
    </row>
    <row r="844" spans="2:16" x14ac:dyDescent="0.25">
      <c r="B844" s="127">
        <v>1237</v>
      </c>
      <c r="C844" s="128" t="s">
        <v>82</v>
      </c>
      <c r="D844" s="128" t="s">
        <v>156</v>
      </c>
      <c r="E844" s="128" t="s">
        <v>13</v>
      </c>
      <c r="F844" s="129" t="s">
        <v>141</v>
      </c>
      <c r="H844" s="54" t="str">
        <f t="shared" si="39"/>
        <v>Domagoj – Pavlin – OK Vihor – M45</v>
      </c>
      <c r="J844" s="54" t="str">
        <f t="shared" si="40"/>
        <v>Domagoj – Pavlin – OK Vihor</v>
      </c>
      <c r="L844" s="54" t="str">
        <f t="shared" si="41"/>
        <v>Domagoj – Pavlin</v>
      </c>
      <c r="N844" s="127"/>
      <c r="O844" s="128"/>
      <c r="P844" s="129"/>
    </row>
    <row r="845" spans="2:16" x14ac:dyDescent="0.25">
      <c r="B845" s="127">
        <v>1431</v>
      </c>
      <c r="C845" s="128" t="s">
        <v>227</v>
      </c>
      <c r="D845" s="128" t="s">
        <v>156</v>
      </c>
      <c r="E845" s="128" t="s">
        <v>13</v>
      </c>
      <c r="F845" s="129" t="s">
        <v>228</v>
      </c>
      <c r="H845" s="54" t="str">
        <f t="shared" si="39"/>
        <v>Paula – Pavlin – OK Vihor – Ž20</v>
      </c>
      <c r="J845" s="54" t="str">
        <f t="shared" si="40"/>
        <v>Paula – Pavlin – OK Vihor</v>
      </c>
      <c r="L845" s="54" t="str">
        <f t="shared" si="41"/>
        <v>Paula – Pavlin</v>
      </c>
      <c r="N845" s="127"/>
      <c r="O845" s="128"/>
      <c r="P845" s="129"/>
    </row>
    <row r="846" spans="2:16" x14ac:dyDescent="0.25">
      <c r="B846" s="127">
        <v>1718</v>
      </c>
      <c r="C846" s="128" t="s">
        <v>366</v>
      </c>
      <c r="D846" s="128" t="s">
        <v>990</v>
      </c>
      <c r="E846" s="128" t="s">
        <v>13</v>
      </c>
      <c r="F846" s="129"/>
      <c r="H846" s="54" t="str">
        <f t="shared" si="39"/>
        <v>Leon – Pavliša – OK Vihor</v>
      </c>
      <c r="J846" s="54" t="str">
        <f t="shared" si="40"/>
        <v>Leon – Pavliša – OK Vihor</v>
      </c>
      <c r="L846" s="54" t="str">
        <f t="shared" si="41"/>
        <v>Leon – Pavliša</v>
      </c>
      <c r="N846" s="127"/>
      <c r="O846" s="128"/>
      <c r="P846" s="129"/>
    </row>
    <row r="847" spans="2:16" x14ac:dyDescent="0.25">
      <c r="B847" s="127">
        <v>1340</v>
      </c>
      <c r="C847" s="128" t="s">
        <v>314</v>
      </c>
      <c r="D847" s="128" t="s">
        <v>313</v>
      </c>
      <c r="E847" s="128" t="s">
        <v>13</v>
      </c>
      <c r="F847" s="129" t="s">
        <v>303</v>
      </c>
      <c r="H847" s="54" t="str">
        <f t="shared" si="39"/>
        <v>Sanja – Penc – OK Vihor – Ž45</v>
      </c>
      <c r="J847" s="54" t="str">
        <f t="shared" si="40"/>
        <v>Sanja – Penc – OK Vihor</v>
      </c>
      <c r="L847" s="54" t="str">
        <f t="shared" si="41"/>
        <v>Sanja – Penc</v>
      </c>
      <c r="N847" s="127"/>
      <c r="O847" s="128"/>
      <c r="P847" s="129"/>
    </row>
    <row r="848" spans="2:16" x14ac:dyDescent="0.25">
      <c r="B848" s="127">
        <v>1248</v>
      </c>
      <c r="C848" s="128" t="s">
        <v>991</v>
      </c>
      <c r="D848" s="128" t="s">
        <v>111</v>
      </c>
      <c r="E848" s="128" t="s">
        <v>13</v>
      </c>
      <c r="F848" s="129" t="s">
        <v>247</v>
      </c>
      <c r="H848" s="54" t="str">
        <f t="shared" si="39"/>
        <v>Jelka – Penić – OK Vihor – Ž21B</v>
      </c>
      <c r="J848" s="54" t="str">
        <f t="shared" si="40"/>
        <v>Jelka – Penić – OK Vihor</v>
      </c>
      <c r="L848" s="54" t="str">
        <f t="shared" si="41"/>
        <v>Jelka – Penić</v>
      </c>
      <c r="N848" s="127"/>
      <c r="O848" s="128"/>
      <c r="P848" s="129"/>
    </row>
    <row r="849" spans="2:16" x14ac:dyDescent="0.25">
      <c r="B849" s="127">
        <v>1277</v>
      </c>
      <c r="C849" s="128" t="s">
        <v>112</v>
      </c>
      <c r="D849" s="128" t="s">
        <v>111</v>
      </c>
      <c r="E849" s="128" t="s">
        <v>13</v>
      </c>
      <c r="F849" s="129" t="s">
        <v>91</v>
      </c>
      <c r="H849" s="54" t="str">
        <f t="shared" si="39"/>
        <v>Jerko – Penić – OK Vihor – M21B</v>
      </c>
      <c r="J849" s="54" t="str">
        <f t="shared" si="40"/>
        <v>Jerko – Penić – OK Vihor</v>
      </c>
      <c r="L849" s="54" t="str">
        <f t="shared" si="41"/>
        <v>Jerko – Penić</v>
      </c>
      <c r="N849" s="127"/>
      <c r="O849" s="128"/>
      <c r="P849" s="129"/>
    </row>
    <row r="850" spans="2:16" x14ac:dyDescent="0.25">
      <c r="B850" s="127">
        <v>1030</v>
      </c>
      <c r="C850" s="128" t="s">
        <v>655</v>
      </c>
      <c r="D850" s="128" t="s">
        <v>992</v>
      </c>
      <c r="E850" s="128" t="s">
        <v>13</v>
      </c>
      <c r="F850" s="129"/>
      <c r="H850" s="54" t="str">
        <f t="shared" si="39"/>
        <v>Silvija – Perak – OK Vihor</v>
      </c>
      <c r="J850" s="54" t="str">
        <f t="shared" si="40"/>
        <v>Silvija – Perak – OK Vihor</v>
      </c>
      <c r="L850" s="54" t="str">
        <f t="shared" si="41"/>
        <v>Silvija – Perak</v>
      </c>
      <c r="N850" s="127"/>
      <c r="O850" s="128"/>
      <c r="P850" s="129"/>
    </row>
    <row r="851" spans="2:16" x14ac:dyDescent="0.25">
      <c r="B851" s="127">
        <v>1361</v>
      </c>
      <c r="C851" s="128" t="s">
        <v>263</v>
      </c>
      <c r="D851" s="128" t="s">
        <v>262</v>
      </c>
      <c r="E851" s="128" t="s">
        <v>13</v>
      </c>
      <c r="F851" s="129" t="s">
        <v>247</v>
      </c>
      <c r="H851" s="54" t="str">
        <f t="shared" si="39"/>
        <v>Mihaela Marija – Perković – OK Vihor – Ž21B</v>
      </c>
      <c r="J851" s="54" t="str">
        <f t="shared" si="40"/>
        <v>Mihaela Marija – Perković – OK Vihor</v>
      </c>
      <c r="L851" s="54" t="str">
        <f t="shared" si="41"/>
        <v>Mihaela Marija – Perković</v>
      </c>
      <c r="N851" s="127"/>
      <c r="O851" s="128"/>
      <c r="P851" s="129"/>
    </row>
    <row r="852" spans="2:16" x14ac:dyDescent="0.25">
      <c r="B852" s="127">
        <v>1359</v>
      </c>
      <c r="C852" s="128" t="s">
        <v>90</v>
      </c>
      <c r="D852" s="128" t="s">
        <v>89</v>
      </c>
      <c r="E852" s="128" t="s">
        <v>13</v>
      </c>
      <c r="F852" s="129" t="s">
        <v>91</v>
      </c>
      <c r="H852" s="54" t="str">
        <f t="shared" si="39"/>
        <v>Danko – Pleše – OK Vihor – M21B</v>
      </c>
      <c r="J852" s="54" t="str">
        <f t="shared" si="40"/>
        <v>Danko – Pleše – OK Vihor</v>
      </c>
      <c r="L852" s="54" t="str">
        <f t="shared" si="41"/>
        <v>Danko – Pleše</v>
      </c>
      <c r="N852" s="127"/>
      <c r="O852" s="128"/>
      <c r="P852" s="129"/>
    </row>
    <row r="853" spans="2:16" x14ac:dyDescent="0.25">
      <c r="B853" s="127">
        <v>1433</v>
      </c>
      <c r="C853" s="128" t="s">
        <v>597</v>
      </c>
      <c r="D853" s="128" t="s">
        <v>993</v>
      </c>
      <c r="E853" s="128" t="s">
        <v>13</v>
      </c>
      <c r="F853" s="129" t="s">
        <v>91</v>
      </c>
      <c r="H853" s="54" t="str">
        <f t="shared" si="39"/>
        <v>Alan – Požgaj – OK Vihor – M21B</v>
      </c>
      <c r="J853" s="54" t="str">
        <f t="shared" si="40"/>
        <v>Alan – Požgaj – OK Vihor</v>
      </c>
      <c r="L853" s="54" t="str">
        <f t="shared" si="41"/>
        <v>Alan – Požgaj</v>
      </c>
      <c r="N853" s="127"/>
      <c r="O853" s="128"/>
      <c r="P853" s="129"/>
    </row>
    <row r="854" spans="2:16" x14ac:dyDescent="0.25">
      <c r="B854" s="127">
        <v>1389</v>
      </c>
      <c r="C854" s="128" t="s">
        <v>281</v>
      </c>
      <c r="D854" s="128" t="s">
        <v>993</v>
      </c>
      <c r="E854" s="128" t="s">
        <v>13</v>
      </c>
      <c r="F854" s="129"/>
      <c r="H854" s="54" t="str">
        <f t="shared" si="39"/>
        <v>Irena – Požgaj – OK Vihor</v>
      </c>
      <c r="J854" s="54" t="str">
        <f t="shared" si="40"/>
        <v>Irena – Požgaj – OK Vihor</v>
      </c>
      <c r="L854" s="54" t="str">
        <f t="shared" si="41"/>
        <v>Irena – Požgaj</v>
      </c>
      <c r="N854" s="127"/>
      <c r="O854" s="128"/>
      <c r="P854" s="129"/>
    </row>
    <row r="855" spans="2:16" x14ac:dyDescent="0.25">
      <c r="B855" s="127">
        <v>1172</v>
      </c>
      <c r="C855" s="128" t="s">
        <v>21</v>
      </c>
      <c r="D855" s="128" t="s">
        <v>993</v>
      </c>
      <c r="E855" s="128" t="s">
        <v>13</v>
      </c>
      <c r="F855" s="129" t="s">
        <v>50</v>
      </c>
      <c r="H855" s="54" t="str">
        <f t="shared" si="39"/>
        <v>Karlo – Požgaj – OK Vihor – M20</v>
      </c>
      <c r="J855" s="54" t="str">
        <f t="shared" si="40"/>
        <v>Karlo – Požgaj – OK Vihor</v>
      </c>
      <c r="L855" s="54" t="str">
        <f t="shared" si="41"/>
        <v>Karlo – Požgaj</v>
      </c>
      <c r="N855" s="127"/>
      <c r="O855" s="128"/>
      <c r="P855" s="129"/>
    </row>
    <row r="856" spans="2:16" x14ac:dyDescent="0.25">
      <c r="B856" s="127">
        <v>1185</v>
      </c>
      <c r="C856" s="128" t="s">
        <v>983</v>
      </c>
      <c r="D856" s="128" t="s">
        <v>993</v>
      </c>
      <c r="E856" s="128" t="s">
        <v>13</v>
      </c>
      <c r="F856" s="129"/>
      <c r="H856" s="54" t="str">
        <f t="shared" si="39"/>
        <v>Leonard – Požgaj – OK Vihor</v>
      </c>
      <c r="J856" s="54" t="str">
        <f t="shared" si="40"/>
        <v>Leonard – Požgaj – OK Vihor</v>
      </c>
      <c r="L856" s="54" t="str">
        <f t="shared" si="41"/>
        <v>Leonard – Požgaj</v>
      </c>
      <c r="N856" s="127"/>
      <c r="O856" s="128"/>
      <c r="P856" s="129"/>
    </row>
    <row r="857" spans="2:16" x14ac:dyDescent="0.25">
      <c r="B857" s="127">
        <v>1213</v>
      </c>
      <c r="C857" s="128" t="s">
        <v>23</v>
      </c>
      <c r="D857" s="128" t="s">
        <v>993</v>
      </c>
      <c r="E857" s="128" t="s">
        <v>13</v>
      </c>
      <c r="F857" s="129" t="s">
        <v>4</v>
      </c>
      <c r="H857" s="54" t="str">
        <f t="shared" si="39"/>
        <v>Luka – Požgaj – OK Vihor – M12</v>
      </c>
      <c r="J857" s="54" t="str">
        <f t="shared" si="40"/>
        <v>Luka – Požgaj – OK Vihor</v>
      </c>
      <c r="L857" s="54" t="str">
        <f t="shared" si="41"/>
        <v>Luka – Požgaj</v>
      </c>
      <c r="N857" s="127"/>
      <c r="O857" s="128"/>
      <c r="P857" s="129"/>
    </row>
    <row r="858" spans="2:16" x14ac:dyDescent="0.25">
      <c r="B858" s="127">
        <v>1926</v>
      </c>
      <c r="C858" s="128" t="s">
        <v>153</v>
      </c>
      <c r="D858" s="128" t="s">
        <v>994</v>
      </c>
      <c r="E858" s="128" t="s">
        <v>13</v>
      </c>
      <c r="F858" s="129" t="s">
        <v>91</v>
      </c>
      <c r="H858" s="54" t="str">
        <f t="shared" si="39"/>
        <v>Mladen – Prekrat – OK Vihor – M21B</v>
      </c>
      <c r="J858" s="54" t="str">
        <f t="shared" si="40"/>
        <v>Mladen – Prekrat – OK Vihor</v>
      </c>
      <c r="L858" s="54" t="str">
        <f t="shared" si="41"/>
        <v>Mladen – Prekrat</v>
      </c>
      <c r="N858" s="127"/>
      <c r="O858" s="128"/>
      <c r="P858" s="129"/>
    </row>
    <row r="859" spans="2:16" x14ac:dyDescent="0.25">
      <c r="B859" s="127">
        <v>1508</v>
      </c>
      <c r="C859" s="128" t="s">
        <v>227</v>
      </c>
      <c r="D859" s="128" t="s">
        <v>995</v>
      </c>
      <c r="E859" s="128" t="s">
        <v>13</v>
      </c>
      <c r="F859" s="129" t="s">
        <v>231</v>
      </c>
      <c r="H859" s="54" t="str">
        <f t="shared" si="39"/>
        <v>Paula – Prpić – OK Vihor – Ž21A</v>
      </c>
      <c r="J859" s="54" t="str">
        <f t="shared" si="40"/>
        <v>Paula – Prpić – OK Vihor</v>
      </c>
      <c r="L859" s="54" t="str">
        <f t="shared" si="41"/>
        <v>Paula – Prpić</v>
      </c>
      <c r="N859" s="127"/>
      <c r="O859" s="128"/>
      <c r="P859" s="129"/>
    </row>
    <row r="860" spans="2:16" x14ac:dyDescent="0.25">
      <c r="B860" s="127">
        <v>1502</v>
      </c>
      <c r="C860" s="128" t="s">
        <v>996</v>
      </c>
      <c r="D860" s="128" t="s">
        <v>997</v>
      </c>
      <c r="E860" s="128" t="s">
        <v>13</v>
      </c>
      <c r="F860" s="129" t="s">
        <v>247</v>
      </c>
      <c r="H860" s="54" t="str">
        <f t="shared" si="39"/>
        <v>Vedrana – Radić – OK Vihor – Ž21B</v>
      </c>
      <c r="J860" s="54" t="str">
        <f t="shared" si="40"/>
        <v>Vedrana – Radić – OK Vihor</v>
      </c>
      <c r="L860" s="54" t="str">
        <f t="shared" si="41"/>
        <v>Vedrana – Radić</v>
      </c>
      <c r="N860" s="127"/>
      <c r="O860" s="128"/>
      <c r="P860" s="129"/>
    </row>
    <row r="861" spans="2:16" x14ac:dyDescent="0.25">
      <c r="B861" s="127">
        <v>1421</v>
      </c>
      <c r="C861" s="128" t="s">
        <v>998</v>
      </c>
      <c r="D861" s="128" t="s">
        <v>999</v>
      </c>
      <c r="E861" s="128" t="s">
        <v>13</v>
      </c>
      <c r="F861" s="129" t="s">
        <v>247</v>
      </c>
      <c r="H861" s="54" t="str">
        <f t="shared" si="39"/>
        <v>Marijeta – Radman – OK Vihor – Ž21B</v>
      </c>
      <c r="J861" s="54" t="str">
        <f t="shared" si="40"/>
        <v>Marijeta – Radman – OK Vihor</v>
      </c>
      <c r="L861" s="54" t="str">
        <f t="shared" si="41"/>
        <v>Marijeta – Radman</v>
      </c>
      <c r="N861" s="127"/>
      <c r="O861" s="128"/>
      <c r="P861" s="129"/>
    </row>
    <row r="862" spans="2:16" x14ac:dyDescent="0.25">
      <c r="B862" s="127">
        <v>1074</v>
      </c>
      <c r="C862" s="128" t="s">
        <v>822</v>
      </c>
      <c r="D862" s="128" t="s">
        <v>1000</v>
      </c>
      <c r="E862" s="128" t="s">
        <v>13</v>
      </c>
      <c r="F862" s="129" t="s">
        <v>303</v>
      </c>
      <c r="H862" s="54" t="str">
        <f t="shared" si="39"/>
        <v>Anita – Radoš – OK Vihor – Ž45</v>
      </c>
      <c r="J862" s="54" t="str">
        <f t="shared" si="40"/>
        <v>Anita – Radoš – OK Vihor</v>
      </c>
      <c r="L862" s="54" t="str">
        <f t="shared" si="41"/>
        <v>Anita – Radoš</v>
      </c>
      <c r="N862" s="127"/>
      <c r="O862" s="128"/>
      <c r="P862" s="129"/>
    </row>
    <row r="863" spans="2:16" x14ac:dyDescent="0.25">
      <c r="B863" s="127">
        <v>1066</v>
      </c>
      <c r="C863" s="128" t="s">
        <v>499</v>
      </c>
      <c r="D863" s="128" t="s">
        <v>1000</v>
      </c>
      <c r="E863" s="128" t="s">
        <v>13</v>
      </c>
      <c r="F863" s="129" t="s">
        <v>4</v>
      </c>
      <c r="H863" s="54" t="str">
        <f t="shared" si="39"/>
        <v>Ante – Radoš – OK Vihor – M12</v>
      </c>
      <c r="J863" s="54" t="str">
        <f t="shared" si="40"/>
        <v>Ante – Radoš – OK Vihor</v>
      </c>
      <c r="L863" s="54" t="str">
        <f t="shared" si="41"/>
        <v>Ante – Radoš</v>
      </c>
      <c r="N863" s="127"/>
      <c r="O863" s="128"/>
      <c r="P863" s="129"/>
    </row>
    <row r="864" spans="2:16" x14ac:dyDescent="0.25">
      <c r="B864" s="127">
        <v>1547</v>
      </c>
      <c r="C864" s="128" t="s">
        <v>293</v>
      </c>
      <c r="D864" s="128" t="s">
        <v>1000</v>
      </c>
      <c r="E864" s="128" t="s">
        <v>13</v>
      </c>
      <c r="F864" s="129" t="s">
        <v>219</v>
      </c>
      <c r="H864" s="54" t="str">
        <f t="shared" si="39"/>
        <v>Ivana – Radoš – OK Vihor – Ž16</v>
      </c>
      <c r="J864" s="54" t="str">
        <f t="shared" si="40"/>
        <v>Ivana – Radoš – OK Vihor</v>
      </c>
      <c r="L864" s="54" t="str">
        <f t="shared" si="41"/>
        <v>Ivana – Radoš</v>
      </c>
      <c r="N864" s="127"/>
      <c r="O864" s="128"/>
      <c r="P864" s="129"/>
    </row>
    <row r="865" spans="2:16" x14ac:dyDescent="0.25">
      <c r="B865" s="127">
        <v>1745</v>
      </c>
      <c r="C865" s="128" t="s">
        <v>126</v>
      </c>
      <c r="D865" s="128" t="s">
        <v>1001</v>
      </c>
      <c r="E865" s="128" t="s">
        <v>13</v>
      </c>
      <c r="F865" s="129"/>
      <c r="H865" s="54" t="str">
        <f t="shared" si="39"/>
        <v>Franjo – Radošević – OK Vihor</v>
      </c>
      <c r="J865" s="54" t="str">
        <f t="shared" si="40"/>
        <v>Franjo – Radošević – OK Vihor</v>
      </c>
      <c r="L865" s="54" t="str">
        <f t="shared" si="41"/>
        <v>Franjo – Radošević</v>
      </c>
      <c r="N865" s="127"/>
      <c r="O865" s="128"/>
      <c r="P865" s="129"/>
    </row>
    <row r="866" spans="2:16" x14ac:dyDescent="0.25">
      <c r="B866" s="127">
        <v>1177</v>
      </c>
      <c r="C866" s="128" t="s">
        <v>535</v>
      </c>
      <c r="D866" s="128" t="s">
        <v>1002</v>
      </c>
      <c r="E866" s="128" t="s">
        <v>13</v>
      </c>
      <c r="F866" s="129" t="s">
        <v>303</v>
      </c>
      <c r="H866" s="54" t="str">
        <f t="shared" si="39"/>
        <v>Tamara – Radulić Butorac – OK Vihor – Ž45</v>
      </c>
      <c r="J866" s="54" t="str">
        <f t="shared" si="40"/>
        <v>Tamara – Radulić Butorac – OK Vihor</v>
      </c>
      <c r="L866" s="54" t="str">
        <f t="shared" si="41"/>
        <v>Tamara – Radulić Butorac</v>
      </c>
      <c r="N866" s="127"/>
      <c r="O866" s="128"/>
      <c r="P866" s="129"/>
    </row>
    <row r="867" spans="2:16" x14ac:dyDescent="0.25">
      <c r="B867" s="127">
        <v>1332</v>
      </c>
      <c r="C867" s="128" t="s">
        <v>1003</v>
      </c>
      <c r="D867" s="128" t="s">
        <v>1004</v>
      </c>
      <c r="E867" s="128" t="s">
        <v>13</v>
      </c>
      <c r="F867" s="129" t="s">
        <v>321</v>
      </c>
      <c r="H867" s="54" t="str">
        <f t="shared" si="39"/>
        <v>Žana – Rajić – OK Vihor – Ž55</v>
      </c>
      <c r="J867" s="54" t="str">
        <f t="shared" si="40"/>
        <v>Žana – Rajić – OK Vihor</v>
      </c>
      <c r="L867" s="54" t="str">
        <f t="shared" si="41"/>
        <v>Žana – Rajić</v>
      </c>
      <c r="N867" s="127"/>
      <c r="O867" s="128"/>
      <c r="P867" s="129"/>
    </row>
    <row r="868" spans="2:16" x14ac:dyDescent="0.25">
      <c r="B868" s="127">
        <v>1374</v>
      </c>
      <c r="C868" s="128" t="s">
        <v>137</v>
      </c>
      <c r="D868" s="128" t="s">
        <v>136</v>
      </c>
      <c r="E868" s="128" t="s">
        <v>13</v>
      </c>
      <c r="F868" s="129" t="s">
        <v>115</v>
      </c>
      <c r="H868" s="54" t="str">
        <f t="shared" si="39"/>
        <v>Duje – Rako – OK Vihor – M35</v>
      </c>
      <c r="J868" s="54" t="str">
        <f t="shared" si="40"/>
        <v>Duje – Rako – OK Vihor</v>
      </c>
      <c r="L868" s="54" t="str">
        <f t="shared" si="41"/>
        <v>Duje – Rako</v>
      </c>
      <c r="N868" s="127"/>
      <c r="O868" s="128"/>
      <c r="P868" s="129"/>
    </row>
    <row r="869" spans="2:16" x14ac:dyDescent="0.25">
      <c r="B869" s="127">
        <v>1098</v>
      </c>
      <c r="C869" s="128" t="s">
        <v>194</v>
      </c>
      <c r="D869" s="128" t="s">
        <v>136</v>
      </c>
      <c r="E869" s="128" t="s">
        <v>13</v>
      </c>
      <c r="F869" s="129" t="s">
        <v>4</v>
      </c>
      <c r="H869" s="54" t="str">
        <f t="shared" si="39"/>
        <v>Jure – Rako – OK Vihor – M12</v>
      </c>
      <c r="J869" s="54" t="str">
        <f t="shared" si="40"/>
        <v>Jure – Rako – OK Vihor</v>
      </c>
      <c r="L869" s="54" t="str">
        <f t="shared" si="41"/>
        <v>Jure – Rako</v>
      </c>
      <c r="N869" s="127"/>
      <c r="O869" s="128"/>
      <c r="P869" s="129"/>
    </row>
    <row r="870" spans="2:16" x14ac:dyDescent="0.25">
      <c r="B870" s="127">
        <v>1047</v>
      </c>
      <c r="C870" s="128" t="s">
        <v>213</v>
      </c>
      <c r="D870" s="128" t="s">
        <v>136</v>
      </c>
      <c r="E870" s="128" t="s">
        <v>13</v>
      </c>
      <c r="F870" s="129" t="s">
        <v>210</v>
      </c>
      <c r="H870" s="54" t="str">
        <f t="shared" si="39"/>
        <v>Paola – Rako – OK Vihor – Ž14</v>
      </c>
      <c r="J870" s="54" t="str">
        <f t="shared" si="40"/>
        <v>Paola – Rako – OK Vihor</v>
      </c>
      <c r="L870" s="54" t="str">
        <f t="shared" si="41"/>
        <v>Paola – Rako</v>
      </c>
      <c r="N870" s="127"/>
      <c r="O870" s="128"/>
      <c r="P870" s="129"/>
    </row>
    <row r="871" spans="2:16" x14ac:dyDescent="0.25">
      <c r="B871" s="127">
        <v>1322</v>
      </c>
      <c r="C871" s="128" t="s">
        <v>279</v>
      </c>
      <c r="D871" s="128" t="s">
        <v>136</v>
      </c>
      <c r="E871" s="128" t="s">
        <v>13</v>
      </c>
      <c r="F871" s="129" t="s">
        <v>269</v>
      </c>
      <c r="H871" s="54" t="str">
        <f t="shared" si="39"/>
        <v>Sabina – Rako – OK Vihor – Ž35</v>
      </c>
      <c r="J871" s="54" t="str">
        <f t="shared" si="40"/>
        <v>Sabina – Rako – OK Vihor</v>
      </c>
      <c r="L871" s="54" t="str">
        <f t="shared" si="41"/>
        <v>Sabina – Rako</v>
      </c>
      <c r="N871" s="127"/>
      <c r="O871" s="128"/>
      <c r="P871" s="129"/>
    </row>
    <row r="872" spans="2:16" x14ac:dyDescent="0.25">
      <c r="B872" s="127">
        <v>1242</v>
      </c>
      <c r="C872" s="128" t="s">
        <v>23</v>
      </c>
      <c r="D872" s="128" t="s">
        <v>1005</v>
      </c>
      <c r="E872" s="128" t="s">
        <v>13</v>
      </c>
      <c r="F872" s="129"/>
      <c r="H872" s="54" t="str">
        <f t="shared" si="39"/>
        <v>Luka – Relić – OK Vihor</v>
      </c>
      <c r="J872" s="54" t="str">
        <f t="shared" si="40"/>
        <v>Luka – Relić – OK Vihor</v>
      </c>
      <c r="L872" s="54" t="str">
        <f t="shared" si="41"/>
        <v>Luka – Relić</v>
      </c>
      <c r="N872" s="127"/>
      <c r="O872" s="128"/>
      <c r="P872" s="129"/>
    </row>
    <row r="873" spans="2:16" x14ac:dyDescent="0.25">
      <c r="B873" s="127">
        <v>1903</v>
      </c>
      <c r="C873" s="128" t="s">
        <v>140</v>
      </c>
      <c r="D873" s="128" t="s">
        <v>1006</v>
      </c>
      <c r="E873" s="128" t="s">
        <v>13</v>
      </c>
      <c r="F873" s="129" t="s">
        <v>91</v>
      </c>
      <c r="H873" s="54" t="str">
        <f t="shared" si="39"/>
        <v>Robert – Rigo – OK Vihor – M21B</v>
      </c>
      <c r="J873" s="54" t="str">
        <f t="shared" si="40"/>
        <v>Robert – Rigo – OK Vihor</v>
      </c>
      <c r="L873" s="54" t="str">
        <f t="shared" si="41"/>
        <v>Robert – Rigo</v>
      </c>
      <c r="N873" s="127"/>
      <c r="O873" s="128"/>
      <c r="P873" s="129"/>
    </row>
    <row r="874" spans="2:16" x14ac:dyDescent="0.25">
      <c r="B874" s="127">
        <v>1068</v>
      </c>
      <c r="C874" s="128" t="s">
        <v>18</v>
      </c>
      <c r="D874" s="128" t="s">
        <v>1007</v>
      </c>
      <c r="E874" s="128" t="s">
        <v>13</v>
      </c>
      <c r="F874" s="129"/>
      <c r="H874" s="54" t="str">
        <f t="shared" si="39"/>
        <v>Marin – Rogulj – OK Vihor</v>
      </c>
      <c r="J874" s="54" t="str">
        <f t="shared" si="40"/>
        <v>Marin – Rogulj – OK Vihor</v>
      </c>
      <c r="L874" s="54" t="str">
        <f t="shared" si="41"/>
        <v>Marin – Rogulj</v>
      </c>
      <c r="N874" s="127"/>
      <c r="O874" s="128"/>
      <c r="P874" s="129"/>
    </row>
    <row r="875" spans="2:16" x14ac:dyDescent="0.25">
      <c r="B875" s="127">
        <v>1156</v>
      </c>
      <c r="C875" s="128" t="s">
        <v>425</v>
      </c>
      <c r="D875" s="128" t="s">
        <v>1007</v>
      </c>
      <c r="E875" s="128" t="s">
        <v>13</v>
      </c>
      <c r="F875" s="129" t="s">
        <v>196</v>
      </c>
      <c r="H875" s="54" t="str">
        <f t="shared" si="39"/>
        <v>Tonka – Rogulj – OK Vihor – Ž12</v>
      </c>
      <c r="J875" s="54" t="str">
        <f t="shared" si="40"/>
        <v>Tonka – Rogulj – OK Vihor</v>
      </c>
      <c r="L875" s="54" t="str">
        <f t="shared" si="41"/>
        <v>Tonka – Rogulj</v>
      </c>
      <c r="N875" s="127"/>
      <c r="O875" s="128"/>
      <c r="P875" s="129"/>
    </row>
    <row r="876" spans="2:16" x14ac:dyDescent="0.25">
      <c r="B876" s="127">
        <v>1218</v>
      </c>
      <c r="C876" s="128" t="s">
        <v>192</v>
      </c>
      <c r="D876" s="128" t="s">
        <v>1008</v>
      </c>
      <c r="E876" s="128" t="s">
        <v>13</v>
      </c>
      <c r="F876" s="129" t="s">
        <v>269</v>
      </c>
      <c r="H876" s="54" t="str">
        <f t="shared" si="39"/>
        <v>Ana – Rumiha – OK Vihor – Ž35</v>
      </c>
      <c r="J876" s="54" t="str">
        <f t="shared" si="40"/>
        <v>Ana – Rumiha – OK Vihor</v>
      </c>
      <c r="L876" s="54" t="str">
        <f t="shared" si="41"/>
        <v>Ana – Rumiha</v>
      </c>
      <c r="N876" s="127"/>
      <c r="O876" s="128"/>
      <c r="P876" s="129"/>
    </row>
    <row r="877" spans="2:16" x14ac:dyDescent="0.25">
      <c r="B877" s="127">
        <v>1719</v>
      </c>
      <c r="C877" s="128" t="s">
        <v>268</v>
      </c>
      <c r="D877" s="128" t="s">
        <v>1009</v>
      </c>
      <c r="E877" s="128" t="s">
        <v>13</v>
      </c>
      <c r="F877" s="129"/>
      <c r="H877" s="54" t="str">
        <f t="shared" si="39"/>
        <v>Martina – Ružić – OK Vihor</v>
      </c>
      <c r="J877" s="54" t="str">
        <f t="shared" si="40"/>
        <v>Martina – Ružić – OK Vihor</v>
      </c>
      <c r="L877" s="54" t="str">
        <f t="shared" si="41"/>
        <v>Martina – Ružić</v>
      </c>
      <c r="N877" s="127"/>
      <c r="O877" s="128"/>
      <c r="P877" s="129"/>
    </row>
    <row r="878" spans="2:16" x14ac:dyDescent="0.25">
      <c r="B878" s="127">
        <v>1722</v>
      </c>
      <c r="C878" s="128" t="s">
        <v>1010</v>
      </c>
      <c r="D878" s="128" t="s">
        <v>1009</v>
      </c>
      <c r="E878" s="128" t="s">
        <v>13</v>
      </c>
      <c r="F878" s="129"/>
      <c r="H878" s="54" t="str">
        <f t="shared" si="39"/>
        <v>Rok – Ružić – OK Vihor</v>
      </c>
      <c r="J878" s="54" t="str">
        <f t="shared" si="40"/>
        <v>Rok – Ružić – OK Vihor</v>
      </c>
      <c r="L878" s="54" t="str">
        <f t="shared" si="41"/>
        <v>Rok – Ružić</v>
      </c>
      <c r="N878" s="127"/>
      <c r="O878" s="128"/>
      <c r="P878" s="129"/>
    </row>
    <row r="879" spans="2:16" x14ac:dyDescent="0.25">
      <c r="B879" s="127">
        <v>1721</v>
      </c>
      <c r="C879" s="128" t="s">
        <v>425</v>
      </c>
      <c r="D879" s="128" t="s">
        <v>1009</v>
      </c>
      <c r="E879" s="128" t="s">
        <v>13</v>
      </c>
      <c r="F879" s="129"/>
      <c r="H879" s="54" t="str">
        <f t="shared" si="39"/>
        <v>Tonka – Ružić – OK Vihor</v>
      </c>
      <c r="J879" s="54" t="str">
        <f t="shared" si="40"/>
        <v>Tonka – Ružić – OK Vihor</v>
      </c>
      <c r="L879" s="54" t="str">
        <f t="shared" si="41"/>
        <v>Tonka – Ružić</v>
      </c>
      <c r="N879" s="127"/>
      <c r="O879" s="128"/>
      <c r="P879" s="129"/>
    </row>
    <row r="880" spans="2:16" x14ac:dyDescent="0.25">
      <c r="B880" s="127">
        <v>1720</v>
      </c>
      <c r="C880" s="128" t="s">
        <v>850</v>
      </c>
      <c r="D880" s="128" t="s">
        <v>1009</v>
      </c>
      <c r="E880" s="128" t="s">
        <v>13</v>
      </c>
      <c r="F880" s="129"/>
      <c r="H880" s="54" t="str">
        <f t="shared" si="39"/>
        <v>Zoran – Ružić – OK Vihor</v>
      </c>
      <c r="J880" s="54" t="str">
        <f t="shared" si="40"/>
        <v>Zoran – Ružić – OK Vihor</v>
      </c>
      <c r="L880" s="54" t="str">
        <f t="shared" si="41"/>
        <v>Zoran – Ružić</v>
      </c>
      <c r="N880" s="127"/>
      <c r="O880" s="128"/>
      <c r="P880" s="129"/>
    </row>
    <row r="881" spans="2:16" x14ac:dyDescent="0.25">
      <c r="B881" s="127">
        <v>1020</v>
      </c>
      <c r="C881" s="128" t="s">
        <v>1011</v>
      </c>
      <c r="D881" s="128" t="s">
        <v>1012</v>
      </c>
      <c r="E881" s="128" t="s">
        <v>13</v>
      </c>
      <c r="F881" s="129"/>
      <c r="H881" s="54" t="str">
        <f t="shared" si="39"/>
        <v>Jorge – Salgado – OK Vihor</v>
      </c>
      <c r="J881" s="54" t="str">
        <f t="shared" si="40"/>
        <v>Jorge – Salgado – OK Vihor</v>
      </c>
      <c r="L881" s="54" t="str">
        <f t="shared" si="41"/>
        <v>Jorge – Salgado</v>
      </c>
      <c r="N881" s="127"/>
      <c r="O881" s="128"/>
      <c r="P881" s="129"/>
    </row>
    <row r="882" spans="2:16" x14ac:dyDescent="0.25">
      <c r="B882" s="127">
        <v>1102</v>
      </c>
      <c r="C882" s="128" t="s">
        <v>57</v>
      </c>
      <c r="D882" s="128" t="s">
        <v>1013</v>
      </c>
      <c r="E882" s="128" t="s">
        <v>13</v>
      </c>
      <c r="F882" s="129"/>
      <c r="H882" s="54" t="str">
        <f t="shared" si="39"/>
        <v>Ivan – Salgado Vinter – OK Vihor</v>
      </c>
      <c r="J882" s="54" t="str">
        <f t="shared" si="40"/>
        <v>Ivan – Salgado Vinter – OK Vihor</v>
      </c>
      <c r="L882" s="54" t="str">
        <f t="shared" si="41"/>
        <v>Ivan – Salgado Vinter</v>
      </c>
      <c r="N882" s="127"/>
      <c r="O882" s="128"/>
      <c r="P882" s="129"/>
    </row>
    <row r="883" spans="2:16" x14ac:dyDescent="0.25">
      <c r="B883" s="127">
        <v>1103</v>
      </c>
      <c r="C883" s="128" t="s">
        <v>147</v>
      </c>
      <c r="D883" s="128" t="s">
        <v>1013</v>
      </c>
      <c r="E883" s="128" t="s">
        <v>13</v>
      </c>
      <c r="F883" s="129"/>
      <c r="H883" s="54" t="str">
        <f t="shared" si="39"/>
        <v>Mario – Salgado Vinter – OK Vihor</v>
      </c>
      <c r="J883" s="54" t="str">
        <f t="shared" si="40"/>
        <v>Mario – Salgado Vinter – OK Vihor</v>
      </c>
      <c r="L883" s="54" t="str">
        <f t="shared" si="41"/>
        <v>Mario – Salgado Vinter</v>
      </c>
      <c r="N883" s="127"/>
      <c r="O883" s="128"/>
      <c r="P883" s="129"/>
    </row>
    <row r="884" spans="2:16" x14ac:dyDescent="0.25">
      <c r="B884" s="127">
        <v>1317</v>
      </c>
      <c r="C884" s="128" t="s">
        <v>645</v>
      </c>
      <c r="D884" s="128" t="s">
        <v>1014</v>
      </c>
      <c r="E884" s="128" t="s">
        <v>13</v>
      </c>
      <c r="F884" s="129"/>
      <c r="H884" s="54" t="str">
        <f t="shared" si="39"/>
        <v>Niko – Savović – OK Vihor</v>
      </c>
      <c r="J884" s="54" t="str">
        <f t="shared" si="40"/>
        <v>Niko – Savović – OK Vihor</v>
      </c>
      <c r="L884" s="54" t="str">
        <f t="shared" si="41"/>
        <v>Niko – Savović</v>
      </c>
      <c r="N884" s="127"/>
      <c r="O884" s="128"/>
      <c r="P884" s="129"/>
    </row>
    <row r="885" spans="2:16" x14ac:dyDescent="0.25">
      <c r="B885" s="127">
        <v>1001</v>
      </c>
      <c r="C885" s="128" t="s">
        <v>1015</v>
      </c>
      <c r="D885" s="128" t="s">
        <v>1016</v>
      </c>
      <c r="E885" s="128" t="s">
        <v>13</v>
      </c>
      <c r="F885" s="129"/>
      <c r="H885" s="54" t="str">
        <f t="shared" si="39"/>
        <v>Alberto – Selandari – OK Vihor</v>
      </c>
      <c r="J885" s="54" t="str">
        <f t="shared" si="40"/>
        <v>Alberto – Selandari – OK Vihor</v>
      </c>
      <c r="L885" s="54" t="str">
        <f t="shared" si="41"/>
        <v>Alberto – Selandari</v>
      </c>
      <c r="N885" s="127"/>
      <c r="O885" s="128"/>
      <c r="P885" s="129"/>
    </row>
    <row r="886" spans="2:16" x14ac:dyDescent="0.25">
      <c r="B886" s="127">
        <v>1273</v>
      </c>
      <c r="C886" s="128" t="s">
        <v>822</v>
      </c>
      <c r="D886" s="128" t="s">
        <v>1017</v>
      </c>
      <c r="E886" s="128" t="s">
        <v>13</v>
      </c>
      <c r="F886" s="129" t="s">
        <v>247</v>
      </c>
      <c r="H886" s="54" t="str">
        <f t="shared" si="39"/>
        <v>Anita – Sem – OK Vihor – Ž21B</v>
      </c>
      <c r="J886" s="54" t="str">
        <f t="shared" si="40"/>
        <v>Anita – Sem – OK Vihor</v>
      </c>
      <c r="L886" s="54" t="str">
        <f t="shared" si="41"/>
        <v>Anita – Sem</v>
      </c>
      <c r="N886" s="127"/>
      <c r="O886" s="128"/>
      <c r="P886" s="129"/>
    </row>
    <row r="887" spans="2:16" x14ac:dyDescent="0.25">
      <c r="B887" s="127">
        <v>1927</v>
      </c>
      <c r="C887" s="128" t="s">
        <v>131</v>
      </c>
      <c r="D887" s="128" t="s">
        <v>1018</v>
      </c>
      <c r="E887" s="128" t="s">
        <v>13</v>
      </c>
      <c r="F887" s="129"/>
      <c r="H887" s="54" t="str">
        <f t="shared" si="39"/>
        <v>Goran – Šepić – OK Vihor</v>
      </c>
      <c r="J887" s="54" t="str">
        <f t="shared" si="40"/>
        <v>Goran – Šepić – OK Vihor</v>
      </c>
      <c r="L887" s="54" t="str">
        <f t="shared" si="41"/>
        <v>Goran – Šepić</v>
      </c>
      <c r="N887" s="127"/>
      <c r="O887" s="128"/>
      <c r="P887" s="129"/>
    </row>
    <row r="888" spans="2:16" x14ac:dyDescent="0.25">
      <c r="B888" s="127">
        <v>1287</v>
      </c>
      <c r="C888" s="128" t="s">
        <v>293</v>
      </c>
      <c r="D888" s="128" t="s">
        <v>1019</v>
      </c>
      <c r="E888" s="128" t="s">
        <v>13</v>
      </c>
      <c r="F888" s="129" t="s">
        <v>247</v>
      </c>
      <c r="H888" s="54" t="str">
        <f t="shared" si="39"/>
        <v>Ivana – Šestan Krajnović – OK Vihor – Ž21B</v>
      </c>
      <c r="J888" s="54" t="str">
        <f t="shared" si="40"/>
        <v>Ivana – Šestan Krajnović – OK Vihor</v>
      </c>
      <c r="L888" s="54" t="str">
        <f t="shared" si="41"/>
        <v>Ivana – Šestan Krajnović</v>
      </c>
      <c r="N888" s="127"/>
      <c r="O888" s="128"/>
      <c r="P888" s="129"/>
    </row>
    <row r="889" spans="2:16" x14ac:dyDescent="0.25">
      <c r="B889" s="127">
        <v>1012</v>
      </c>
      <c r="C889" s="128" t="s">
        <v>1020</v>
      </c>
      <c r="D889" s="128" t="s">
        <v>1021</v>
      </c>
      <c r="E889" s="128" t="s">
        <v>13</v>
      </c>
      <c r="F889" s="129"/>
      <c r="H889" s="54" t="str">
        <f t="shared" si="39"/>
        <v>Dejan – Šimičević – OK Vihor</v>
      </c>
      <c r="J889" s="54" t="str">
        <f t="shared" si="40"/>
        <v>Dejan – Šimičević – OK Vihor</v>
      </c>
      <c r="L889" s="54" t="str">
        <f t="shared" si="41"/>
        <v>Dejan – Šimičević</v>
      </c>
      <c r="N889" s="127"/>
      <c r="O889" s="128"/>
      <c r="P889" s="129"/>
    </row>
    <row r="890" spans="2:16" x14ac:dyDescent="0.25">
      <c r="B890" s="127">
        <v>1457</v>
      </c>
      <c r="C890" s="128" t="s">
        <v>306</v>
      </c>
      <c r="D890" s="128" t="s">
        <v>1022</v>
      </c>
      <c r="E890" s="128" t="s">
        <v>13</v>
      </c>
      <c r="F890" s="129" t="s">
        <v>321</v>
      </c>
      <c r="H890" s="54" t="str">
        <f t="shared" si="39"/>
        <v>Marija – Sirovec – OK Vihor – Ž55</v>
      </c>
      <c r="J890" s="54" t="str">
        <f t="shared" si="40"/>
        <v>Marija – Sirovec – OK Vihor</v>
      </c>
      <c r="L890" s="54" t="str">
        <f t="shared" si="41"/>
        <v>Marija – Sirovec</v>
      </c>
      <c r="N890" s="127"/>
      <c r="O890" s="128"/>
      <c r="P890" s="129"/>
    </row>
    <row r="891" spans="2:16" x14ac:dyDescent="0.25">
      <c r="B891" s="127">
        <v>1298</v>
      </c>
      <c r="C891" s="128" t="s">
        <v>1023</v>
      </c>
      <c r="D891" s="128" t="s">
        <v>1022</v>
      </c>
      <c r="E891" s="128" t="s">
        <v>13</v>
      </c>
      <c r="F891" s="129" t="s">
        <v>247</v>
      </c>
      <c r="H891" s="54" t="str">
        <f t="shared" si="39"/>
        <v>Tara – Sirovec – OK Vihor – Ž21B</v>
      </c>
      <c r="J891" s="54" t="str">
        <f t="shared" si="40"/>
        <v>Tara – Sirovec – OK Vihor</v>
      </c>
      <c r="L891" s="54" t="str">
        <f t="shared" si="41"/>
        <v>Tara – Sirovec</v>
      </c>
      <c r="N891" s="127"/>
      <c r="O891" s="128"/>
      <c r="P891" s="129"/>
    </row>
    <row r="892" spans="2:16" x14ac:dyDescent="0.25">
      <c r="B892" s="127">
        <v>1058</v>
      </c>
      <c r="C892" s="128" t="s">
        <v>769</v>
      </c>
      <c r="D892" s="128" t="s">
        <v>1022</v>
      </c>
      <c r="E892" s="128" t="s">
        <v>13</v>
      </c>
      <c r="F892" s="129" t="s">
        <v>167</v>
      </c>
      <c r="H892" s="54" t="str">
        <f t="shared" si="39"/>
        <v>Zlatko – Sirovec – OK Vihor – M55</v>
      </c>
      <c r="J892" s="54" t="str">
        <f t="shared" si="40"/>
        <v>Zlatko – Sirovec – OK Vihor</v>
      </c>
      <c r="L892" s="54" t="str">
        <f t="shared" si="41"/>
        <v>Zlatko – Sirovec</v>
      </c>
      <c r="N892" s="127"/>
      <c r="O892" s="128"/>
      <c r="P892" s="129"/>
    </row>
    <row r="893" spans="2:16" x14ac:dyDescent="0.25">
      <c r="B893" s="127">
        <v>1904</v>
      </c>
      <c r="C893" s="128" t="s">
        <v>1024</v>
      </c>
      <c r="D893" s="128" t="s">
        <v>1025</v>
      </c>
      <c r="E893" s="128" t="s">
        <v>13</v>
      </c>
      <c r="F893" s="129" t="s">
        <v>91</v>
      </c>
      <c r="H893" s="54" t="str">
        <f t="shared" si="39"/>
        <v>Donateo – Sitarić-Knezić – OK Vihor – M21B</v>
      </c>
      <c r="J893" s="54" t="str">
        <f t="shared" si="40"/>
        <v>Donateo – Sitarić-Knezić – OK Vihor</v>
      </c>
      <c r="L893" s="54" t="str">
        <f t="shared" si="41"/>
        <v>Donateo – Sitarić-Knezić</v>
      </c>
      <c r="N893" s="127"/>
      <c r="O893" s="128"/>
      <c r="P893" s="129"/>
    </row>
    <row r="894" spans="2:16" x14ac:dyDescent="0.25">
      <c r="B894" s="127">
        <v>1492</v>
      </c>
      <c r="C894" s="128" t="s">
        <v>95</v>
      </c>
      <c r="D894" s="128" t="s">
        <v>1026</v>
      </c>
      <c r="E894" s="128" t="s">
        <v>13</v>
      </c>
      <c r="F894" s="129" t="s">
        <v>141</v>
      </c>
      <c r="H894" s="54" t="str">
        <f t="shared" si="39"/>
        <v>Kristijan – Šivak – OK Vihor – M45</v>
      </c>
      <c r="J894" s="54" t="str">
        <f t="shared" si="40"/>
        <v>Kristijan – Šivak – OK Vihor</v>
      </c>
      <c r="L894" s="54" t="str">
        <f t="shared" si="41"/>
        <v>Kristijan – Šivak</v>
      </c>
      <c r="N894" s="127"/>
      <c r="O894" s="128"/>
      <c r="P894" s="129"/>
    </row>
    <row r="895" spans="2:16" x14ac:dyDescent="0.25">
      <c r="B895" s="127">
        <v>1723</v>
      </c>
      <c r="C895" s="128" t="s">
        <v>1027</v>
      </c>
      <c r="D895" s="128" t="s">
        <v>1028</v>
      </c>
      <c r="E895" s="128" t="s">
        <v>13</v>
      </c>
      <c r="F895" s="129"/>
      <c r="H895" s="54" t="str">
        <f t="shared" si="39"/>
        <v>Paul – Skobe – OK Vihor</v>
      </c>
      <c r="J895" s="54" t="str">
        <f t="shared" si="40"/>
        <v>Paul – Skobe – OK Vihor</v>
      </c>
      <c r="L895" s="54" t="str">
        <f t="shared" si="41"/>
        <v>Paul – Skobe</v>
      </c>
      <c r="N895" s="127"/>
      <c r="O895" s="128"/>
      <c r="P895" s="129"/>
    </row>
    <row r="896" spans="2:16" x14ac:dyDescent="0.25">
      <c r="B896" s="127">
        <v>1807</v>
      </c>
      <c r="C896" s="128" t="s">
        <v>1029</v>
      </c>
      <c r="D896" s="128" t="s">
        <v>1028</v>
      </c>
      <c r="E896" s="128" t="s">
        <v>13</v>
      </c>
      <c r="F896" s="129"/>
      <c r="H896" s="54" t="str">
        <f t="shared" si="39"/>
        <v>Tymothy – Skobe – OK Vihor</v>
      </c>
      <c r="J896" s="54" t="str">
        <f t="shared" si="40"/>
        <v>Tymothy – Skobe – OK Vihor</v>
      </c>
      <c r="L896" s="54" t="str">
        <f t="shared" si="41"/>
        <v>Tymothy – Skobe</v>
      </c>
      <c r="N896" s="127"/>
      <c r="O896" s="128"/>
      <c r="P896" s="129"/>
    </row>
    <row r="897" spans="2:16" x14ac:dyDescent="0.25">
      <c r="B897" s="127">
        <v>1806</v>
      </c>
      <c r="C897" s="128" t="s">
        <v>1030</v>
      </c>
      <c r="D897" s="128" t="s">
        <v>1028</v>
      </c>
      <c r="E897" s="128" t="s">
        <v>13</v>
      </c>
      <c r="F897" s="129"/>
      <c r="H897" s="54" t="str">
        <f t="shared" si="39"/>
        <v>Valentina – Skobe – OK Vihor</v>
      </c>
      <c r="J897" s="54" t="str">
        <f t="shared" si="40"/>
        <v>Valentina – Skobe – OK Vihor</v>
      </c>
      <c r="L897" s="54" t="str">
        <f t="shared" si="41"/>
        <v>Valentina – Skobe</v>
      </c>
      <c r="N897" s="127"/>
      <c r="O897" s="128"/>
      <c r="P897" s="129"/>
    </row>
    <row r="898" spans="2:16" x14ac:dyDescent="0.25">
      <c r="B898" s="127">
        <v>1028</v>
      </c>
      <c r="C898" s="128" t="s">
        <v>1031</v>
      </c>
      <c r="D898" s="128" t="s">
        <v>1032</v>
      </c>
      <c r="E898" s="128" t="s">
        <v>13</v>
      </c>
      <c r="F898" s="129" t="s">
        <v>4</v>
      </c>
      <c r="H898" s="54" t="str">
        <f t="shared" si="39"/>
        <v>Oliver – Skočić – OK Vihor – M12</v>
      </c>
      <c r="J898" s="54" t="str">
        <f t="shared" si="40"/>
        <v>Oliver – Skočić – OK Vihor</v>
      </c>
      <c r="L898" s="54" t="str">
        <f t="shared" si="41"/>
        <v>Oliver – Skočić</v>
      </c>
      <c r="N898" s="127"/>
      <c r="O898" s="128"/>
      <c r="P898" s="129"/>
    </row>
    <row r="899" spans="2:16" x14ac:dyDescent="0.25">
      <c r="B899" s="127">
        <v>1049</v>
      </c>
      <c r="C899" s="128" t="s">
        <v>241</v>
      </c>
      <c r="D899" s="128" t="s">
        <v>1033</v>
      </c>
      <c r="E899" s="128" t="s">
        <v>13</v>
      </c>
      <c r="F899" s="129"/>
      <c r="H899" s="54" t="str">
        <f t="shared" si="39"/>
        <v>Jelena – Slijepčević – OK Vihor</v>
      </c>
      <c r="J899" s="54" t="str">
        <f t="shared" si="40"/>
        <v>Jelena – Slijepčević – OK Vihor</v>
      </c>
      <c r="L899" s="54" t="str">
        <f t="shared" si="41"/>
        <v>Jelena – Slijepčević</v>
      </c>
      <c r="N899" s="127"/>
      <c r="O899" s="128"/>
      <c r="P899" s="129"/>
    </row>
    <row r="900" spans="2:16" x14ac:dyDescent="0.25">
      <c r="B900" s="127">
        <v>1503</v>
      </c>
      <c r="C900" s="128" t="s">
        <v>1034</v>
      </c>
      <c r="D900" s="128" t="s">
        <v>1035</v>
      </c>
      <c r="E900" s="128" t="s">
        <v>13</v>
      </c>
      <c r="F900" s="129" t="s">
        <v>41</v>
      </c>
      <c r="H900" s="54" t="str">
        <f t="shared" si="39"/>
        <v>Mika – Smital – OK Vihor – M16</v>
      </c>
      <c r="J900" s="54" t="str">
        <f t="shared" si="40"/>
        <v>Mika – Smital – OK Vihor</v>
      </c>
      <c r="L900" s="54" t="str">
        <f t="shared" si="41"/>
        <v>Mika – Smital</v>
      </c>
      <c r="N900" s="127"/>
      <c r="O900" s="128"/>
      <c r="P900" s="129"/>
    </row>
    <row r="901" spans="2:16" x14ac:dyDescent="0.25">
      <c r="B901" s="127">
        <v>1104</v>
      </c>
      <c r="C901" s="128" t="s">
        <v>1036</v>
      </c>
      <c r="D901" s="128" t="s">
        <v>1035</v>
      </c>
      <c r="E901" s="128" t="s">
        <v>13</v>
      </c>
      <c r="F901" s="129"/>
      <c r="H901" s="54" t="str">
        <f t="shared" si="39"/>
        <v>Tomo – Smital – OK Vihor</v>
      </c>
      <c r="J901" s="54" t="str">
        <f t="shared" si="40"/>
        <v>Tomo – Smital – OK Vihor</v>
      </c>
      <c r="L901" s="54" t="str">
        <f t="shared" si="41"/>
        <v>Tomo – Smital</v>
      </c>
      <c r="N901" s="127"/>
      <c r="O901" s="128"/>
      <c r="P901" s="129"/>
    </row>
    <row r="902" spans="2:16" x14ac:dyDescent="0.25">
      <c r="B902" s="127">
        <v>1945</v>
      </c>
      <c r="C902" s="128" t="s">
        <v>913</v>
      </c>
      <c r="D902" s="128" t="s">
        <v>564</v>
      </c>
      <c r="E902" s="128" t="s">
        <v>13</v>
      </c>
      <c r="F902" s="129" t="s">
        <v>247</v>
      </c>
      <c r="H902" s="54" t="str">
        <f t="shared" si="39"/>
        <v>Tina – Šojat – OK Vihor – Ž21B</v>
      </c>
      <c r="J902" s="54" t="str">
        <f t="shared" si="40"/>
        <v>Tina – Šojat – OK Vihor</v>
      </c>
      <c r="L902" s="54" t="str">
        <f t="shared" si="41"/>
        <v>Tina – Šojat</v>
      </c>
      <c r="N902" s="127"/>
      <c r="O902" s="128"/>
      <c r="P902" s="129"/>
    </row>
    <row r="903" spans="2:16" x14ac:dyDescent="0.25">
      <c r="B903" s="127">
        <v>1027</v>
      </c>
      <c r="C903" s="128" t="s">
        <v>1037</v>
      </c>
      <c r="D903" s="128" t="s">
        <v>175</v>
      </c>
      <c r="E903" s="128" t="s">
        <v>13</v>
      </c>
      <c r="F903" s="129"/>
      <c r="H903" s="54" t="str">
        <f t="shared" si="39"/>
        <v>Nives – Špoljar – OK Vihor</v>
      </c>
      <c r="J903" s="54" t="str">
        <f t="shared" si="40"/>
        <v>Nives – Špoljar – OK Vihor</v>
      </c>
      <c r="L903" s="54" t="str">
        <f t="shared" si="41"/>
        <v>Nives – Špoljar</v>
      </c>
      <c r="N903" s="127"/>
      <c r="O903" s="128"/>
      <c r="P903" s="129"/>
    </row>
    <row r="904" spans="2:16" x14ac:dyDescent="0.25">
      <c r="B904" s="127">
        <v>1086</v>
      </c>
      <c r="C904" s="128" t="s">
        <v>937</v>
      </c>
      <c r="D904" s="128" t="s">
        <v>1038</v>
      </c>
      <c r="E904" s="128" t="s">
        <v>13</v>
      </c>
      <c r="F904" s="129" t="s">
        <v>269</v>
      </c>
      <c r="H904" s="54" t="str">
        <f t="shared" si="39"/>
        <v>Matea – Sršen – OK Vihor – Ž35</v>
      </c>
      <c r="J904" s="54" t="str">
        <f t="shared" si="40"/>
        <v>Matea – Sršen – OK Vihor</v>
      </c>
      <c r="L904" s="54" t="str">
        <f t="shared" si="41"/>
        <v>Matea – Sršen</v>
      </c>
      <c r="N904" s="127"/>
      <c r="O904" s="128"/>
      <c r="P904" s="129"/>
    </row>
    <row r="905" spans="2:16" x14ac:dyDescent="0.25">
      <c r="B905" s="127">
        <v>1187</v>
      </c>
      <c r="C905" s="128" t="s">
        <v>1039</v>
      </c>
      <c r="D905" s="128" t="s">
        <v>1040</v>
      </c>
      <c r="E905" s="128" t="s">
        <v>13</v>
      </c>
      <c r="F905" s="129" t="s">
        <v>228</v>
      </c>
      <c r="H905" s="54" t="str">
        <f t="shared" si="39"/>
        <v>Kira – Sršen Delgado – OK Vihor – Ž20</v>
      </c>
      <c r="J905" s="54" t="str">
        <f t="shared" si="40"/>
        <v>Kira – Sršen Delgado – OK Vihor</v>
      </c>
      <c r="L905" s="54" t="str">
        <f t="shared" si="41"/>
        <v>Kira – Sršen Delgado</v>
      </c>
      <c r="N905" s="127"/>
      <c r="O905" s="128"/>
      <c r="P905" s="129"/>
    </row>
    <row r="906" spans="2:16" x14ac:dyDescent="0.25">
      <c r="B906" s="127">
        <v>1229</v>
      </c>
      <c r="C906" s="128" t="s">
        <v>1041</v>
      </c>
      <c r="D906" s="128" t="s">
        <v>1040</v>
      </c>
      <c r="E906" s="128" t="s">
        <v>13</v>
      </c>
      <c r="F906" s="129" t="s">
        <v>219</v>
      </c>
      <c r="H906" s="54" t="str">
        <f t="shared" si="39"/>
        <v>Leire – Sršen Delgado – OK Vihor – Ž16</v>
      </c>
      <c r="J906" s="54" t="str">
        <f t="shared" si="40"/>
        <v>Leire – Sršen Delgado – OK Vihor</v>
      </c>
      <c r="L906" s="54" t="str">
        <f t="shared" si="41"/>
        <v>Leire – Sršen Delgado</v>
      </c>
      <c r="N906" s="127"/>
      <c r="O906" s="128"/>
      <c r="P906" s="129"/>
    </row>
    <row r="907" spans="2:16" x14ac:dyDescent="0.25">
      <c r="B907" s="127">
        <v>1536</v>
      </c>
      <c r="C907" s="128" t="s">
        <v>777</v>
      </c>
      <c r="D907" s="128" t="s">
        <v>1042</v>
      </c>
      <c r="E907" s="128" t="s">
        <v>13</v>
      </c>
      <c r="F907" s="129" t="s">
        <v>91</v>
      </c>
      <c r="H907" s="54" t="str">
        <f t="shared" ref="H907:H970" si="42">IF(C907="","",C907) &amp; IF(D907="",""," – " &amp; D907) &amp; IF(E907="",""," – " &amp; E907) &amp; IF(F907="",""," – " &amp; F907)</f>
        <v>Nino – Stančić Vidrač – OK Vihor – M21B</v>
      </c>
      <c r="J907" s="54" t="str">
        <f t="shared" ref="J907:J970" si="43">IF(C907="","",C907) &amp; IF(D907="",""," – " &amp; D907) &amp; IF(E907="",""," – " &amp; E907)</f>
        <v>Nino – Stančić Vidrač – OK Vihor</v>
      </c>
      <c r="L907" s="54" t="str">
        <f t="shared" ref="L907:L970" si="44">IF(C907="","",C907) &amp; IF(D907="",""," – " &amp; D907)</f>
        <v>Nino – Stančić Vidrač</v>
      </c>
      <c r="N907" s="127"/>
      <c r="O907" s="128"/>
      <c r="P907" s="129"/>
    </row>
    <row r="908" spans="2:16" x14ac:dyDescent="0.25">
      <c r="B908" s="127">
        <v>1008</v>
      </c>
      <c r="C908" s="128" t="s">
        <v>1043</v>
      </c>
      <c r="D908" s="128" t="s">
        <v>1044</v>
      </c>
      <c r="E908" s="128" t="s">
        <v>13</v>
      </c>
      <c r="F908" s="129"/>
      <c r="H908" s="54" t="str">
        <f t="shared" si="42"/>
        <v>Anđelka – Stih – OK Vihor</v>
      </c>
      <c r="J908" s="54" t="str">
        <f t="shared" si="43"/>
        <v>Anđelka – Stih – OK Vihor</v>
      </c>
      <c r="L908" s="54" t="str">
        <f t="shared" si="44"/>
        <v>Anđelka – Stih</v>
      </c>
      <c r="N908" s="127"/>
      <c r="O908" s="128"/>
      <c r="P908" s="129"/>
    </row>
    <row r="909" spans="2:16" x14ac:dyDescent="0.25">
      <c r="B909" s="127">
        <v>1036</v>
      </c>
      <c r="C909" s="128" t="s">
        <v>1045</v>
      </c>
      <c r="D909" s="128" t="s">
        <v>1046</v>
      </c>
      <c r="E909" s="128" t="s">
        <v>13</v>
      </c>
      <c r="F909" s="129"/>
      <c r="H909" s="54" t="str">
        <f t="shared" si="42"/>
        <v>Valentino – Stipčević – OK Vihor</v>
      </c>
      <c r="J909" s="54" t="str">
        <f t="shared" si="43"/>
        <v>Valentino – Stipčević – OK Vihor</v>
      </c>
      <c r="L909" s="54" t="str">
        <f t="shared" si="44"/>
        <v>Valentino – Stipčević</v>
      </c>
      <c r="N909" s="127"/>
      <c r="O909" s="128"/>
      <c r="P909" s="129"/>
    </row>
    <row r="910" spans="2:16" x14ac:dyDescent="0.25">
      <c r="B910" s="127">
        <v>1905</v>
      </c>
      <c r="C910" s="128" t="s">
        <v>233</v>
      </c>
      <c r="D910" s="128" t="s">
        <v>1047</v>
      </c>
      <c r="E910" s="128" t="s">
        <v>13</v>
      </c>
      <c r="F910" s="129" t="s">
        <v>247</v>
      </c>
      <c r="H910" s="54" t="str">
        <f t="shared" si="42"/>
        <v>Iva – Stipeljković – OK Vihor – Ž21B</v>
      </c>
      <c r="J910" s="54" t="str">
        <f t="shared" si="43"/>
        <v>Iva – Stipeljković – OK Vihor</v>
      </c>
      <c r="L910" s="54" t="str">
        <f t="shared" si="44"/>
        <v>Iva – Stipeljković</v>
      </c>
      <c r="N910" s="127"/>
      <c r="O910" s="128"/>
      <c r="P910" s="129"/>
    </row>
    <row r="911" spans="2:16" x14ac:dyDescent="0.25">
      <c r="B911" s="127">
        <v>1906</v>
      </c>
      <c r="C911" s="128" t="s">
        <v>416</v>
      </c>
      <c r="D911" s="128" t="s">
        <v>1047</v>
      </c>
      <c r="E911" s="128" t="s">
        <v>13</v>
      </c>
      <c r="F911" s="129" t="s">
        <v>91</v>
      </c>
      <c r="H911" s="54" t="str">
        <f t="shared" si="42"/>
        <v>Josip – Stipeljković – OK Vihor – M21B</v>
      </c>
      <c r="J911" s="54" t="str">
        <f t="shared" si="43"/>
        <v>Josip – Stipeljković – OK Vihor</v>
      </c>
      <c r="L911" s="54" t="str">
        <f t="shared" si="44"/>
        <v>Josip – Stipeljković</v>
      </c>
      <c r="N911" s="127"/>
      <c r="O911" s="128"/>
      <c r="P911" s="129"/>
    </row>
    <row r="912" spans="2:16" x14ac:dyDescent="0.25">
      <c r="B912" s="127">
        <v>1326</v>
      </c>
      <c r="C912" s="128" t="s">
        <v>297</v>
      </c>
      <c r="D912" s="128" t="s">
        <v>296</v>
      </c>
      <c r="E912" s="128" t="s">
        <v>13</v>
      </c>
      <c r="F912" s="129" t="s">
        <v>269</v>
      </c>
      <c r="H912" s="54" t="str">
        <f t="shared" si="42"/>
        <v>Bernardica – Stipić – OK Vihor – Ž35</v>
      </c>
      <c r="J912" s="54" t="str">
        <f t="shared" si="43"/>
        <v>Bernardica – Stipić – OK Vihor</v>
      </c>
      <c r="L912" s="54" t="str">
        <f t="shared" si="44"/>
        <v>Bernardica – Stipić</v>
      </c>
      <c r="N912" s="127"/>
      <c r="O912" s="128"/>
      <c r="P912" s="129"/>
    </row>
    <row r="913" spans="2:16" x14ac:dyDescent="0.25">
      <c r="B913" s="127">
        <v>1262</v>
      </c>
      <c r="C913" s="128" t="s">
        <v>285</v>
      </c>
      <c r="D913" s="128" t="s">
        <v>284</v>
      </c>
      <c r="E913" s="128" t="s">
        <v>13</v>
      </c>
      <c r="F913" s="129" t="s">
        <v>269</v>
      </c>
      <c r="H913" s="54" t="str">
        <f t="shared" si="42"/>
        <v>Vlatka – Stupalo – OK Vihor – Ž35</v>
      </c>
      <c r="J913" s="54" t="str">
        <f t="shared" si="43"/>
        <v>Vlatka – Stupalo – OK Vihor</v>
      </c>
      <c r="L913" s="54" t="str">
        <f t="shared" si="44"/>
        <v>Vlatka – Stupalo</v>
      </c>
      <c r="N913" s="127"/>
      <c r="O913" s="128"/>
      <c r="P913" s="129"/>
    </row>
    <row r="914" spans="2:16" x14ac:dyDescent="0.25">
      <c r="B914" s="127">
        <v>1304</v>
      </c>
      <c r="C914" s="128" t="s">
        <v>23</v>
      </c>
      <c r="D914" s="128" t="s">
        <v>22</v>
      </c>
      <c r="E914" s="128" t="s">
        <v>13</v>
      </c>
      <c r="F914" s="129" t="s">
        <v>27</v>
      </c>
      <c r="H914" s="54" t="str">
        <f t="shared" si="42"/>
        <v>Luka – Sučić – OK Vihor – M14</v>
      </c>
      <c r="J914" s="54" t="str">
        <f t="shared" si="43"/>
        <v>Luka – Sučić – OK Vihor</v>
      </c>
      <c r="L914" s="54" t="str">
        <f t="shared" si="44"/>
        <v>Luka – Sučić</v>
      </c>
      <c r="N914" s="127"/>
      <c r="O914" s="128"/>
      <c r="P914" s="129"/>
    </row>
    <row r="915" spans="2:16" x14ac:dyDescent="0.25">
      <c r="B915" s="127">
        <v>1141</v>
      </c>
      <c r="C915" s="128" t="s">
        <v>264</v>
      </c>
      <c r="D915" s="128" t="s">
        <v>22</v>
      </c>
      <c r="E915" s="128" t="s">
        <v>13</v>
      </c>
      <c r="F915" s="129" t="s">
        <v>247</v>
      </c>
      <c r="H915" s="54" t="str">
        <f t="shared" si="42"/>
        <v>Melita – Sučić – OK Vihor – Ž21B</v>
      </c>
      <c r="J915" s="54" t="str">
        <f t="shared" si="43"/>
        <v>Melita – Sučić – OK Vihor</v>
      </c>
      <c r="L915" s="54" t="str">
        <f t="shared" si="44"/>
        <v>Melita – Sučić</v>
      </c>
      <c r="N915" s="127"/>
      <c r="O915" s="128"/>
      <c r="P915" s="129"/>
    </row>
    <row r="916" spans="2:16" x14ac:dyDescent="0.25">
      <c r="B916" s="127">
        <v>1031</v>
      </c>
      <c r="C916" s="128" t="s">
        <v>731</v>
      </c>
      <c r="D916" s="128" t="s">
        <v>22</v>
      </c>
      <c r="E916" s="128" t="s">
        <v>13</v>
      </c>
      <c r="F916" s="129"/>
      <c r="H916" s="54" t="str">
        <f t="shared" si="42"/>
        <v>Stjepan – Sučić – OK Vihor</v>
      </c>
      <c r="J916" s="54" t="str">
        <f t="shared" si="43"/>
        <v>Stjepan – Sučić – OK Vihor</v>
      </c>
      <c r="L916" s="54" t="str">
        <f t="shared" si="44"/>
        <v>Stjepan – Sučić</v>
      </c>
      <c r="N916" s="127"/>
      <c r="O916" s="128"/>
      <c r="P916" s="129"/>
    </row>
    <row r="917" spans="2:16" x14ac:dyDescent="0.25">
      <c r="B917" s="127">
        <v>1366</v>
      </c>
      <c r="C917" s="128" t="s">
        <v>189</v>
      </c>
      <c r="D917" s="128" t="s">
        <v>22</v>
      </c>
      <c r="E917" s="128" t="s">
        <v>13</v>
      </c>
      <c r="F917" s="129" t="s">
        <v>91</v>
      </c>
      <c r="H917" s="54" t="str">
        <f t="shared" si="42"/>
        <v>Valter – Sučić – OK Vihor – M21B</v>
      </c>
      <c r="J917" s="54" t="str">
        <f t="shared" si="43"/>
        <v>Valter – Sučić – OK Vihor</v>
      </c>
      <c r="L917" s="54" t="str">
        <f t="shared" si="44"/>
        <v>Valter – Sučić</v>
      </c>
      <c r="N917" s="127"/>
      <c r="O917" s="128"/>
      <c r="P917" s="129"/>
    </row>
    <row r="918" spans="2:16" x14ac:dyDescent="0.25">
      <c r="B918" s="127">
        <v>1148</v>
      </c>
      <c r="C918" s="128" t="s">
        <v>233</v>
      </c>
      <c r="D918" s="128" t="s">
        <v>1048</v>
      </c>
      <c r="E918" s="128" t="s">
        <v>13</v>
      </c>
      <c r="F918" s="129" t="s">
        <v>269</v>
      </c>
      <c r="H918" s="54" t="str">
        <f t="shared" si="42"/>
        <v>Iva – Tatić – OK Vihor – Ž35</v>
      </c>
      <c r="J918" s="54" t="str">
        <f t="shared" si="43"/>
        <v>Iva – Tatić – OK Vihor</v>
      </c>
      <c r="L918" s="54" t="str">
        <f t="shared" si="44"/>
        <v>Iva – Tatić</v>
      </c>
      <c r="N918" s="127"/>
      <c r="O918" s="133"/>
      <c r="P918" s="129"/>
    </row>
    <row r="919" spans="2:16" x14ac:dyDescent="0.25">
      <c r="B919" s="127">
        <v>1291</v>
      </c>
      <c r="C919" s="128" t="s">
        <v>195</v>
      </c>
      <c r="D919" s="128" t="s">
        <v>1049</v>
      </c>
      <c r="E919" s="128" t="s">
        <v>13</v>
      </c>
      <c r="F919" s="129" t="s">
        <v>231</v>
      </c>
      <c r="H919" s="54" t="str">
        <f t="shared" si="42"/>
        <v>Dora – Težak – OK Vihor – Ž21A</v>
      </c>
      <c r="J919" s="54" t="str">
        <f t="shared" si="43"/>
        <v>Dora – Težak – OK Vihor</v>
      </c>
      <c r="L919" s="54" t="str">
        <f t="shared" si="44"/>
        <v>Dora – Težak</v>
      </c>
      <c r="N919" s="127"/>
      <c r="O919" s="128"/>
      <c r="P919" s="129"/>
    </row>
    <row r="920" spans="2:16" x14ac:dyDescent="0.25">
      <c r="B920" s="127">
        <v>1436</v>
      </c>
      <c r="C920" s="128" t="s">
        <v>293</v>
      </c>
      <c r="D920" s="128" t="s">
        <v>1049</v>
      </c>
      <c r="E920" s="128" t="s">
        <v>13</v>
      </c>
      <c r="F920" s="129" t="s">
        <v>303</v>
      </c>
      <c r="H920" s="54" t="str">
        <f t="shared" si="42"/>
        <v>Ivana – Težak – OK Vihor – Ž45</v>
      </c>
      <c r="J920" s="54" t="str">
        <f t="shared" si="43"/>
        <v>Ivana – Težak – OK Vihor</v>
      </c>
      <c r="L920" s="54" t="str">
        <f t="shared" si="44"/>
        <v>Ivana – Težak</v>
      </c>
      <c r="N920" s="127"/>
      <c r="O920" s="128"/>
      <c r="P920" s="129"/>
    </row>
    <row r="921" spans="2:16" x14ac:dyDescent="0.25">
      <c r="B921" s="127">
        <v>1114</v>
      </c>
      <c r="C921" s="128" t="s">
        <v>21</v>
      </c>
      <c r="D921" s="128" t="s">
        <v>1049</v>
      </c>
      <c r="E921" s="128" t="s">
        <v>13</v>
      </c>
      <c r="F921" s="129" t="s">
        <v>91</v>
      </c>
      <c r="H921" s="54" t="str">
        <f t="shared" si="42"/>
        <v>Karlo – Težak – OK Vihor – M21B</v>
      </c>
      <c r="J921" s="54" t="str">
        <f t="shared" si="43"/>
        <v>Karlo – Težak – OK Vihor</v>
      </c>
      <c r="L921" s="54" t="str">
        <f t="shared" si="44"/>
        <v>Karlo – Težak</v>
      </c>
      <c r="N921" s="127"/>
      <c r="O921" s="128"/>
      <c r="P921" s="129"/>
    </row>
    <row r="922" spans="2:16" x14ac:dyDescent="0.25">
      <c r="B922" s="127">
        <v>1329</v>
      </c>
      <c r="C922" s="128" t="s">
        <v>841</v>
      </c>
      <c r="D922" s="128" t="s">
        <v>1049</v>
      </c>
      <c r="E922" s="128" t="s">
        <v>13</v>
      </c>
      <c r="F922" s="129" t="s">
        <v>219</v>
      </c>
      <c r="H922" s="54" t="str">
        <f t="shared" si="42"/>
        <v>Magdalena – Težak – OK Vihor – Ž16</v>
      </c>
      <c r="J922" s="54" t="str">
        <f t="shared" si="43"/>
        <v>Magdalena – Težak – OK Vihor</v>
      </c>
      <c r="L922" s="54" t="str">
        <f t="shared" si="44"/>
        <v>Magdalena – Težak</v>
      </c>
      <c r="N922" s="127"/>
      <c r="O922" s="128"/>
      <c r="P922" s="129"/>
    </row>
    <row r="923" spans="2:16" x14ac:dyDescent="0.25">
      <c r="B923" s="127">
        <v>1280</v>
      </c>
      <c r="C923" s="128" t="s">
        <v>140</v>
      </c>
      <c r="D923" s="128" t="s">
        <v>1049</v>
      </c>
      <c r="E923" s="128" t="s">
        <v>13</v>
      </c>
      <c r="F923" s="129" t="s">
        <v>141</v>
      </c>
      <c r="H923" s="54" t="str">
        <f t="shared" si="42"/>
        <v>Robert – Težak – OK Vihor – M45</v>
      </c>
      <c r="J923" s="54" t="str">
        <f t="shared" si="43"/>
        <v>Robert – Težak – OK Vihor</v>
      </c>
      <c r="L923" s="54" t="str">
        <f t="shared" si="44"/>
        <v>Robert – Težak</v>
      </c>
      <c r="N923" s="127"/>
      <c r="O923" s="128"/>
      <c r="P923" s="129"/>
    </row>
    <row r="924" spans="2:16" x14ac:dyDescent="0.25">
      <c r="B924" s="127">
        <v>1928</v>
      </c>
      <c r="C924" s="128" t="s">
        <v>371</v>
      </c>
      <c r="D924" s="128" t="s">
        <v>1050</v>
      </c>
      <c r="E924" s="128" t="s">
        <v>13</v>
      </c>
      <c r="F924" s="129" t="s">
        <v>247</v>
      </c>
      <c r="H924" s="54" t="str">
        <f t="shared" si="42"/>
        <v>Marina – Tomac-Rojčević – OK Vihor – Ž21B</v>
      </c>
      <c r="J924" s="54" t="str">
        <f t="shared" si="43"/>
        <v>Marina – Tomac-Rojčević – OK Vihor</v>
      </c>
      <c r="L924" s="54" t="str">
        <f t="shared" si="44"/>
        <v>Marina – Tomac-Rojčević</v>
      </c>
      <c r="N924" s="127"/>
      <c r="O924" s="128"/>
      <c r="P924" s="129"/>
    </row>
    <row r="925" spans="2:16" x14ac:dyDescent="0.25">
      <c r="B925" s="127">
        <v>1929</v>
      </c>
      <c r="C925" s="128" t="s">
        <v>725</v>
      </c>
      <c r="D925" s="128" t="s">
        <v>1051</v>
      </c>
      <c r="E925" s="128" t="s">
        <v>13</v>
      </c>
      <c r="F925" s="129" t="s">
        <v>91</v>
      </c>
      <c r="H925" s="54" t="str">
        <f t="shared" si="42"/>
        <v>Emil – Trčak – OK Vihor – M21B</v>
      </c>
      <c r="J925" s="54" t="str">
        <f t="shared" si="43"/>
        <v>Emil – Trčak – OK Vihor</v>
      </c>
      <c r="L925" s="54" t="str">
        <f t="shared" si="44"/>
        <v>Emil – Trčak</v>
      </c>
      <c r="N925" s="127"/>
      <c r="O925" s="128"/>
      <c r="P925" s="129"/>
    </row>
    <row r="926" spans="2:16" x14ac:dyDescent="0.25">
      <c r="B926" s="127">
        <v>1100</v>
      </c>
      <c r="C926" s="128" t="s">
        <v>268</v>
      </c>
      <c r="D926" s="128" t="s">
        <v>1052</v>
      </c>
      <c r="E926" s="128" t="s">
        <v>13</v>
      </c>
      <c r="F926" s="129" t="s">
        <v>247</v>
      </c>
      <c r="H926" s="54" t="str">
        <f t="shared" si="42"/>
        <v>Martina – Triplat Horvat – OK Vihor – Ž21B</v>
      </c>
      <c r="J926" s="54" t="str">
        <f t="shared" si="43"/>
        <v>Martina – Triplat Horvat – OK Vihor</v>
      </c>
      <c r="L926" s="54" t="str">
        <f t="shared" si="44"/>
        <v>Martina – Triplat Horvat</v>
      </c>
      <c r="N926" s="127"/>
      <c r="O926" s="128"/>
      <c r="P926" s="129"/>
    </row>
    <row r="927" spans="2:16" x14ac:dyDescent="0.25">
      <c r="B927" s="127">
        <v>1336</v>
      </c>
      <c r="C927" s="128" t="s">
        <v>80</v>
      </c>
      <c r="D927" s="128" t="s">
        <v>79</v>
      </c>
      <c r="E927" s="128" t="s">
        <v>13</v>
      </c>
      <c r="F927" s="129" t="s">
        <v>61</v>
      </c>
      <c r="H927" s="54" t="str">
        <f t="shared" si="42"/>
        <v>Marijan – Turkalj – OK Vihor – M21A</v>
      </c>
      <c r="J927" s="54" t="str">
        <f t="shared" si="43"/>
        <v>Marijan – Turkalj – OK Vihor</v>
      </c>
      <c r="L927" s="54" t="str">
        <f t="shared" si="44"/>
        <v>Marijan – Turkalj</v>
      </c>
      <c r="N927" s="127"/>
      <c r="O927" s="128"/>
      <c r="P927" s="129"/>
    </row>
    <row r="928" spans="2:16" x14ac:dyDescent="0.25">
      <c r="B928" s="127">
        <v>1486</v>
      </c>
      <c r="C928" s="128" t="s">
        <v>1053</v>
      </c>
      <c r="D928" s="128" t="s">
        <v>1054</v>
      </c>
      <c r="E928" s="128" t="s">
        <v>13</v>
      </c>
      <c r="F928" s="129" t="s">
        <v>141</v>
      </c>
      <c r="H928" s="54" t="str">
        <f t="shared" si="42"/>
        <v>Krešimir – Tušek – OK Vihor – M45</v>
      </c>
      <c r="J928" s="54" t="str">
        <f t="shared" si="43"/>
        <v>Krešimir – Tušek – OK Vihor</v>
      </c>
      <c r="L928" s="54" t="str">
        <f t="shared" si="44"/>
        <v>Krešimir – Tušek</v>
      </c>
      <c r="N928" s="127"/>
      <c r="O928" s="128"/>
      <c r="P928" s="129"/>
    </row>
    <row r="929" spans="2:16" x14ac:dyDescent="0.25">
      <c r="B929" s="127">
        <v>1447</v>
      </c>
      <c r="C929" s="128" t="s">
        <v>73</v>
      </c>
      <c r="D929" s="128" t="s">
        <v>1055</v>
      </c>
      <c r="E929" s="128" t="s">
        <v>13</v>
      </c>
      <c r="F929" s="129" t="s">
        <v>141</v>
      </c>
      <c r="H929" s="54" t="str">
        <f t="shared" si="42"/>
        <v>Dražen – Tutić – OK Vihor – M45</v>
      </c>
      <c r="J929" s="54" t="str">
        <f t="shared" si="43"/>
        <v>Dražen – Tutić – OK Vihor</v>
      </c>
      <c r="L929" s="54" t="str">
        <f t="shared" si="44"/>
        <v>Dražen – Tutić</v>
      </c>
      <c r="N929" s="127"/>
      <c r="O929" s="128"/>
      <c r="P929" s="129"/>
    </row>
    <row r="930" spans="2:16" x14ac:dyDescent="0.25">
      <c r="B930" s="127">
        <v>1042</v>
      </c>
      <c r="C930" s="128" t="s">
        <v>373</v>
      </c>
      <c r="D930" s="128" t="s">
        <v>1055</v>
      </c>
      <c r="E930" s="128" t="s">
        <v>13</v>
      </c>
      <c r="F930" s="129" t="s">
        <v>210</v>
      </c>
      <c r="H930" s="54" t="str">
        <f t="shared" si="42"/>
        <v>Ema – Tutić – OK Vihor – Ž14</v>
      </c>
      <c r="J930" s="54" t="str">
        <f t="shared" si="43"/>
        <v>Ema – Tutić – OK Vihor</v>
      </c>
      <c r="L930" s="54" t="str">
        <f t="shared" si="44"/>
        <v>Ema – Tutić</v>
      </c>
      <c r="N930" s="127"/>
      <c r="O930" s="128"/>
      <c r="P930" s="129"/>
    </row>
    <row r="931" spans="2:16" x14ac:dyDescent="0.25">
      <c r="B931" s="127">
        <v>1154</v>
      </c>
      <c r="C931" s="128" t="s">
        <v>268</v>
      </c>
      <c r="D931" s="128" t="s">
        <v>1055</v>
      </c>
      <c r="E931" s="128" t="s">
        <v>13</v>
      </c>
      <c r="F931" s="129"/>
      <c r="H931" s="54" t="str">
        <f t="shared" si="42"/>
        <v>Martina – Tutić – OK Vihor</v>
      </c>
      <c r="J931" s="54" t="str">
        <f t="shared" si="43"/>
        <v>Martina – Tutić – OK Vihor</v>
      </c>
      <c r="L931" s="54" t="str">
        <f t="shared" si="44"/>
        <v>Martina – Tutić</v>
      </c>
      <c r="N931" s="127"/>
      <c r="O931" s="128"/>
      <c r="P931" s="129"/>
    </row>
    <row r="932" spans="2:16" x14ac:dyDescent="0.25">
      <c r="B932" s="127">
        <v>1455</v>
      </c>
      <c r="C932" s="128" t="s">
        <v>39</v>
      </c>
      <c r="D932" s="128" t="s">
        <v>1055</v>
      </c>
      <c r="E932" s="128" t="s">
        <v>13</v>
      </c>
      <c r="F932" s="129" t="s">
        <v>91</v>
      </c>
      <c r="H932" s="54" t="str">
        <f t="shared" si="42"/>
        <v>Teo – Tutić – OK Vihor – M21B</v>
      </c>
      <c r="J932" s="54" t="str">
        <f t="shared" si="43"/>
        <v>Teo – Tutić – OK Vihor</v>
      </c>
      <c r="L932" s="54" t="str">
        <f t="shared" si="44"/>
        <v>Teo – Tutić</v>
      </c>
      <c r="N932" s="127"/>
      <c r="O932" s="128"/>
      <c r="P932" s="129"/>
    </row>
    <row r="933" spans="2:16" x14ac:dyDescent="0.25">
      <c r="B933" s="127">
        <v>1724</v>
      </c>
      <c r="C933" s="128" t="s">
        <v>1056</v>
      </c>
      <c r="D933" s="128" t="s">
        <v>1057</v>
      </c>
      <c r="E933" s="128" t="s">
        <v>13</v>
      </c>
      <c r="F933" s="129"/>
      <c r="H933" s="54" t="str">
        <f t="shared" si="42"/>
        <v>Roberta – Valai – OK Vihor</v>
      </c>
      <c r="J933" s="54" t="str">
        <f t="shared" si="43"/>
        <v>Roberta – Valai – OK Vihor</v>
      </c>
      <c r="L933" s="54" t="str">
        <f t="shared" si="44"/>
        <v>Roberta – Valai</v>
      </c>
      <c r="N933" s="127"/>
      <c r="O933" s="128"/>
      <c r="P933" s="129"/>
    </row>
    <row r="934" spans="2:16" x14ac:dyDescent="0.25">
      <c r="B934" s="127">
        <v>1909</v>
      </c>
      <c r="C934" s="128" t="s">
        <v>195</v>
      </c>
      <c r="D934" s="128" t="s">
        <v>1058</v>
      </c>
      <c r="E934" s="128" t="s">
        <v>13</v>
      </c>
      <c r="F934" s="129" t="s">
        <v>219</v>
      </c>
      <c r="H934" s="54" t="str">
        <f t="shared" si="42"/>
        <v>Dora – Valjak – OK Vihor – Ž16</v>
      </c>
      <c r="J934" s="54" t="str">
        <f t="shared" si="43"/>
        <v>Dora – Valjak – OK Vihor</v>
      </c>
      <c r="L934" s="54" t="str">
        <f t="shared" si="44"/>
        <v>Dora – Valjak</v>
      </c>
      <c r="N934" s="127"/>
      <c r="O934" s="128"/>
      <c r="P934" s="129"/>
    </row>
    <row r="935" spans="2:16" x14ac:dyDescent="0.25">
      <c r="B935" s="127">
        <v>1908</v>
      </c>
      <c r="C935" s="128" t="s">
        <v>16</v>
      </c>
      <c r="D935" s="128" t="s">
        <v>1058</v>
      </c>
      <c r="E935" s="128" t="s">
        <v>13</v>
      </c>
      <c r="F935" s="129" t="s">
        <v>50</v>
      </c>
      <c r="H935" s="54" t="str">
        <f t="shared" si="42"/>
        <v>Filip – Valjak – OK Vihor – M20</v>
      </c>
      <c r="J935" s="54" t="str">
        <f t="shared" si="43"/>
        <v>Filip – Valjak – OK Vihor</v>
      </c>
      <c r="L935" s="54" t="str">
        <f t="shared" si="44"/>
        <v>Filip – Valjak</v>
      </c>
      <c r="N935" s="127"/>
      <c r="O935" s="128"/>
      <c r="P935" s="129"/>
    </row>
    <row r="936" spans="2:16" x14ac:dyDescent="0.25">
      <c r="B936" s="127">
        <v>1907</v>
      </c>
      <c r="C936" s="128" t="s">
        <v>339</v>
      </c>
      <c r="D936" s="128" t="s">
        <v>1058</v>
      </c>
      <c r="E936" s="128" t="s">
        <v>13</v>
      </c>
      <c r="F936" s="129" t="s">
        <v>91</v>
      </c>
      <c r="H936" s="54" t="str">
        <f t="shared" si="42"/>
        <v>Željko – Valjak – OK Vihor – M21B</v>
      </c>
      <c r="J936" s="54" t="str">
        <f t="shared" si="43"/>
        <v>Željko – Valjak – OK Vihor</v>
      </c>
      <c r="L936" s="54" t="str">
        <f t="shared" si="44"/>
        <v>Željko – Valjak</v>
      </c>
      <c r="N936" s="127"/>
      <c r="O936" s="128"/>
      <c r="P936" s="129"/>
    </row>
    <row r="937" spans="2:16" x14ac:dyDescent="0.25">
      <c r="B937" s="127">
        <v>1529</v>
      </c>
      <c r="C937" s="128" t="s">
        <v>293</v>
      </c>
      <c r="D937" s="128" t="s">
        <v>1059</v>
      </c>
      <c r="E937" s="128" t="s">
        <v>13</v>
      </c>
      <c r="F937" s="129" t="s">
        <v>303</v>
      </c>
      <c r="H937" s="54" t="str">
        <f t="shared" si="42"/>
        <v>Ivana – Varga Horjan – OK Vihor – Ž45</v>
      </c>
      <c r="J937" s="54" t="str">
        <f t="shared" si="43"/>
        <v>Ivana – Varga Horjan – OK Vihor</v>
      </c>
      <c r="L937" s="54" t="str">
        <f t="shared" si="44"/>
        <v>Ivana – Varga Horjan</v>
      </c>
      <c r="N937" s="127"/>
      <c r="O937" s="128"/>
      <c r="P937" s="129"/>
    </row>
    <row r="938" spans="2:16" x14ac:dyDescent="0.25">
      <c r="B938" s="127">
        <v>1289</v>
      </c>
      <c r="C938" s="128" t="s">
        <v>76</v>
      </c>
      <c r="D938" s="128" t="s">
        <v>75</v>
      </c>
      <c r="E938" s="128" t="s">
        <v>13</v>
      </c>
      <c r="F938" s="129" t="s">
        <v>61</v>
      </c>
      <c r="H938" s="54" t="str">
        <f t="shared" si="42"/>
        <v>Tomislav – Varnica – OK Vihor – M21A</v>
      </c>
      <c r="J938" s="54" t="str">
        <f t="shared" si="43"/>
        <v>Tomislav – Varnica – OK Vihor</v>
      </c>
      <c r="L938" s="54" t="str">
        <f t="shared" si="44"/>
        <v>Tomislav – Varnica</v>
      </c>
      <c r="N938" s="127"/>
      <c r="O938" s="128"/>
      <c r="P938" s="129"/>
    </row>
    <row r="939" spans="2:16" x14ac:dyDescent="0.25">
      <c r="B939" s="127">
        <v>1725</v>
      </c>
      <c r="C939" s="128" t="s">
        <v>1060</v>
      </c>
      <c r="D939" s="128" t="s">
        <v>637</v>
      </c>
      <c r="E939" s="128" t="s">
        <v>13</v>
      </c>
      <c r="F939" s="129"/>
      <c r="H939" s="54" t="str">
        <f t="shared" si="42"/>
        <v>Romana – Večerić – OK Vihor</v>
      </c>
      <c r="J939" s="54" t="str">
        <f t="shared" si="43"/>
        <v>Romana – Večerić – OK Vihor</v>
      </c>
      <c r="L939" s="54" t="str">
        <f t="shared" si="44"/>
        <v>Romana – Večerić</v>
      </c>
      <c r="N939" s="127"/>
      <c r="O939" s="128"/>
      <c r="P939" s="129"/>
    </row>
    <row r="940" spans="2:16" x14ac:dyDescent="0.25">
      <c r="B940" s="127">
        <v>1910</v>
      </c>
      <c r="C940" s="128" t="s">
        <v>277</v>
      </c>
      <c r="D940" s="128" t="s">
        <v>1061</v>
      </c>
      <c r="E940" s="128" t="s">
        <v>13</v>
      </c>
      <c r="F940" s="129" t="s">
        <v>247</v>
      </c>
      <c r="H940" s="54" t="str">
        <f t="shared" si="42"/>
        <v>Željka – Vilagoš – OK Vihor – Ž21B</v>
      </c>
      <c r="J940" s="54" t="str">
        <f t="shared" si="43"/>
        <v>Željka – Vilagoš – OK Vihor</v>
      </c>
      <c r="L940" s="54" t="str">
        <f t="shared" si="44"/>
        <v>Željka – Vilagoš</v>
      </c>
      <c r="N940" s="127"/>
      <c r="O940" s="128"/>
      <c r="P940" s="129"/>
    </row>
    <row r="941" spans="2:16" x14ac:dyDescent="0.25">
      <c r="B941" s="127">
        <v>1240</v>
      </c>
      <c r="C941" s="128" t="s">
        <v>287</v>
      </c>
      <c r="D941" s="128" t="s">
        <v>1062</v>
      </c>
      <c r="E941" s="128" t="s">
        <v>13</v>
      </c>
      <c r="F941" s="129" t="s">
        <v>303</v>
      </c>
      <c r="H941" s="54" t="str">
        <f t="shared" si="42"/>
        <v>Jasminka – Vlahović – OK Vihor – Ž45</v>
      </c>
      <c r="J941" s="54" t="str">
        <f t="shared" si="43"/>
        <v>Jasminka – Vlahović – OK Vihor</v>
      </c>
      <c r="L941" s="54" t="str">
        <f t="shared" si="44"/>
        <v>Jasminka – Vlahović</v>
      </c>
      <c r="N941" s="127"/>
      <c r="O941" s="128"/>
      <c r="P941" s="129"/>
    </row>
    <row r="942" spans="2:16" x14ac:dyDescent="0.25">
      <c r="B942" s="127">
        <v>1552</v>
      </c>
      <c r="C942" s="128" t="s">
        <v>227</v>
      </c>
      <c r="D942" s="128" t="s">
        <v>449</v>
      </c>
      <c r="E942" s="128" t="s">
        <v>13</v>
      </c>
      <c r="F942" s="129" t="s">
        <v>303</v>
      </c>
      <c r="H942" s="54" t="str">
        <f t="shared" si="42"/>
        <v>Paula – Vrdoljak – OK Vihor – Ž45</v>
      </c>
      <c r="J942" s="54" t="str">
        <f t="shared" si="43"/>
        <v>Paula – Vrdoljak – OK Vihor</v>
      </c>
      <c r="L942" s="54" t="str">
        <f t="shared" si="44"/>
        <v>Paula – Vrdoljak</v>
      </c>
      <c r="N942" s="127"/>
      <c r="O942" s="128"/>
      <c r="P942" s="129"/>
    </row>
    <row r="943" spans="2:16" x14ac:dyDescent="0.25">
      <c r="B943" s="127">
        <v>1448</v>
      </c>
      <c r="C943" s="128" t="s">
        <v>76</v>
      </c>
      <c r="D943" s="128" t="s">
        <v>122</v>
      </c>
      <c r="E943" s="128" t="s">
        <v>13</v>
      </c>
      <c r="F943" s="129" t="s">
        <v>115</v>
      </c>
      <c r="H943" s="54" t="str">
        <f t="shared" si="42"/>
        <v>Tomislav – Vuk – OK Vihor – M35</v>
      </c>
      <c r="J943" s="54" t="str">
        <f t="shared" si="43"/>
        <v>Tomislav – Vuk – OK Vihor</v>
      </c>
      <c r="L943" s="54" t="str">
        <f t="shared" si="44"/>
        <v>Tomislav – Vuk</v>
      </c>
      <c r="N943" s="127"/>
      <c r="O943" s="128"/>
      <c r="P943" s="129"/>
    </row>
    <row r="944" spans="2:16" x14ac:dyDescent="0.25">
      <c r="B944" s="127">
        <v>1911</v>
      </c>
      <c r="C944" s="128" t="s">
        <v>1063</v>
      </c>
      <c r="D944" s="128" t="s">
        <v>1064</v>
      </c>
      <c r="E944" s="128" t="s">
        <v>13</v>
      </c>
      <c r="F944" s="129" t="s">
        <v>41</v>
      </c>
      <c r="H944" s="54" t="str">
        <f t="shared" si="42"/>
        <v>Kaan – Yelen – OK Vihor – M16</v>
      </c>
      <c r="J944" s="54" t="str">
        <f t="shared" si="43"/>
        <v>Kaan – Yelen – OK Vihor</v>
      </c>
      <c r="L944" s="54" t="str">
        <f t="shared" si="44"/>
        <v>Kaan – Yelen</v>
      </c>
      <c r="N944" s="127"/>
      <c r="O944" s="128"/>
      <c r="P944" s="129"/>
    </row>
    <row r="945" spans="2:16" x14ac:dyDescent="0.25">
      <c r="B945" s="127">
        <v>1726</v>
      </c>
      <c r="C945" s="128" t="s">
        <v>133</v>
      </c>
      <c r="D945" s="128" t="s">
        <v>1065</v>
      </c>
      <c r="E945" s="128" t="s">
        <v>13</v>
      </c>
      <c r="F945" s="129"/>
      <c r="H945" s="54" t="str">
        <f t="shared" si="42"/>
        <v>Marko – Žabčić – OK Vihor</v>
      </c>
      <c r="J945" s="54" t="str">
        <f t="shared" si="43"/>
        <v>Marko – Žabčić – OK Vihor</v>
      </c>
      <c r="L945" s="54" t="str">
        <f t="shared" si="44"/>
        <v>Marko – Žabčić</v>
      </c>
      <c r="N945" s="127"/>
      <c r="O945" s="128"/>
      <c r="P945" s="129"/>
    </row>
    <row r="946" spans="2:16" x14ac:dyDescent="0.25">
      <c r="B946" s="127">
        <v>1004</v>
      </c>
      <c r="C946" s="128" t="s">
        <v>266</v>
      </c>
      <c r="D946" s="128" t="s">
        <v>1066</v>
      </c>
      <c r="E946" s="128" t="s">
        <v>13</v>
      </c>
      <c r="F946" s="129"/>
      <c r="H946" s="54" t="str">
        <f t="shared" si="42"/>
        <v>Aleksandra – Žagar – OK Vihor</v>
      </c>
      <c r="J946" s="54" t="str">
        <f t="shared" si="43"/>
        <v>Aleksandra – Žagar – OK Vihor</v>
      </c>
      <c r="L946" s="54" t="str">
        <f t="shared" si="44"/>
        <v>Aleksandra – Žagar</v>
      </c>
      <c r="N946" s="127"/>
      <c r="O946" s="128"/>
      <c r="P946" s="129"/>
    </row>
    <row r="947" spans="2:16" x14ac:dyDescent="0.25">
      <c r="B947" s="127">
        <v>1011</v>
      </c>
      <c r="C947" s="128" t="s">
        <v>69</v>
      </c>
      <c r="D947" s="128" t="s">
        <v>1066</v>
      </c>
      <c r="E947" s="128" t="s">
        <v>13</v>
      </c>
      <c r="F947" s="129"/>
      <c r="H947" s="54" t="str">
        <f t="shared" si="42"/>
        <v>Damir – Žagar – OK Vihor</v>
      </c>
      <c r="J947" s="54" t="str">
        <f t="shared" si="43"/>
        <v>Damir – Žagar – OK Vihor</v>
      </c>
      <c r="L947" s="54" t="str">
        <f t="shared" si="44"/>
        <v>Damir – Žagar</v>
      </c>
      <c r="N947" s="127"/>
      <c r="O947" s="128"/>
      <c r="P947" s="129"/>
    </row>
    <row r="948" spans="2:16" x14ac:dyDescent="0.25">
      <c r="B948" s="127">
        <v>1912</v>
      </c>
      <c r="C948" s="128" t="s">
        <v>237</v>
      </c>
      <c r="D948" s="128" t="s">
        <v>1067</v>
      </c>
      <c r="E948" s="128" t="s">
        <v>13</v>
      </c>
      <c r="F948" s="129" t="s">
        <v>247</v>
      </c>
      <c r="H948" s="54" t="str">
        <f t="shared" si="42"/>
        <v>Olga – Zaitseva – OK Vihor – Ž21B</v>
      </c>
      <c r="J948" s="54" t="str">
        <f t="shared" si="43"/>
        <v>Olga – Zaitseva – OK Vihor</v>
      </c>
      <c r="L948" s="54" t="str">
        <f t="shared" si="44"/>
        <v>Olga – Zaitseva</v>
      </c>
      <c r="N948" s="127"/>
      <c r="O948" s="128"/>
      <c r="P948" s="129"/>
    </row>
    <row r="949" spans="2:16" x14ac:dyDescent="0.25">
      <c r="B949" s="127">
        <v>1037</v>
      </c>
      <c r="C949" s="128" t="s">
        <v>771</v>
      </c>
      <c r="D949" s="128" t="s">
        <v>1068</v>
      </c>
      <c r="E949" s="128" t="s">
        <v>13</v>
      </c>
      <c r="F949" s="129"/>
      <c r="H949" s="54" t="str">
        <f t="shared" si="42"/>
        <v>Vesna – Žarak – OK Vihor</v>
      </c>
      <c r="J949" s="54" t="str">
        <f t="shared" si="43"/>
        <v>Vesna – Žarak – OK Vihor</v>
      </c>
      <c r="L949" s="54" t="str">
        <f t="shared" si="44"/>
        <v>Vesna – Žarak</v>
      </c>
      <c r="N949" s="127"/>
      <c r="O949" s="128"/>
      <c r="P949" s="129"/>
    </row>
    <row r="950" spans="2:16" x14ac:dyDescent="0.25">
      <c r="B950" s="127">
        <v>1454</v>
      </c>
      <c r="C950" s="128" t="s">
        <v>691</v>
      </c>
      <c r="D950" s="128" t="s">
        <v>1069</v>
      </c>
      <c r="E950" s="128" t="s">
        <v>13</v>
      </c>
      <c r="F950" s="129" t="s">
        <v>303</v>
      </c>
      <c r="H950" s="54" t="str">
        <f t="shared" si="42"/>
        <v>Kristina – Zubin – OK Vihor – Ž45</v>
      </c>
      <c r="J950" s="54" t="str">
        <f t="shared" si="43"/>
        <v>Kristina – Zubin – OK Vihor</v>
      </c>
      <c r="L950" s="54" t="str">
        <f t="shared" si="44"/>
        <v>Kristina – Zubin</v>
      </c>
      <c r="N950" s="127"/>
      <c r="O950" s="128"/>
      <c r="P950" s="129"/>
    </row>
    <row r="951" spans="2:16" x14ac:dyDescent="0.25">
      <c r="B951" s="127">
        <v>1808</v>
      </c>
      <c r="C951" s="128" t="s">
        <v>57</v>
      </c>
      <c r="D951" s="128" t="s">
        <v>1070</v>
      </c>
      <c r="E951" s="128" t="s">
        <v>13</v>
      </c>
      <c r="F951" s="129"/>
      <c r="H951" s="54" t="str">
        <f t="shared" si="42"/>
        <v>Ivan – Žufić – OK Vihor</v>
      </c>
      <c r="J951" s="54" t="str">
        <f t="shared" si="43"/>
        <v>Ivan – Žufić – OK Vihor</v>
      </c>
      <c r="L951" s="54" t="str">
        <f t="shared" si="44"/>
        <v>Ivan – Žufić</v>
      </c>
      <c r="N951" s="127"/>
      <c r="O951" s="128"/>
      <c r="P951" s="129"/>
    </row>
    <row r="952" spans="2:16" x14ac:dyDescent="0.25">
      <c r="B952" s="127">
        <v>1412</v>
      </c>
      <c r="C952" s="128" t="s">
        <v>233</v>
      </c>
      <c r="D952" s="128" t="s">
        <v>1071</v>
      </c>
      <c r="E952" s="128" t="s">
        <v>13</v>
      </c>
      <c r="F952" s="129" t="s">
        <v>247</v>
      </c>
      <c r="H952" s="54" t="str">
        <f t="shared" si="42"/>
        <v>Iva – Žulić – OK Vihor – Ž21B</v>
      </c>
      <c r="J952" s="54" t="str">
        <f t="shared" si="43"/>
        <v>Iva – Žulić – OK Vihor</v>
      </c>
      <c r="L952" s="54" t="str">
        <f t="shared" si="44"/>
        <v>Iva – Žulić</v>
      </c>
      <c r="N952" s="127"/>
      <c r="O952" s="128"/>
      <c r="P952" s="129"/>
    </row>
    <row r="953" spans="2:16" x14ac:dyDescent="0.25">
      <c r="B953" s="127"/>
      <c r="C953" s="128"/>
      <c r="D953" s="128"/>
      <c r="E953" s="128"/>
      <c r="F953" s="129"/>
      <c r="H953" s="54" t="str">
        <f t="shared" si="42"/>
        <v/>
      </c>
      <c r="J953" s="54" t="str">
        <f t="shared" si="43"/>
        <v/>
      </c>
      <c r="L953" s="54" t="str">
        <f t="shared" si="44"/>
        <v/>
      </c>
      <c r="N953" s="127"/>
      <c r="O953" s="128"/>
      <c r="P953" s="129"/>
    </row>
    <row r="954" spans="2:16" x14ac:dyDescent="0.25">
      <c r="B954" s="127"/>
      <c r="C954" s="128"/>
      <c r="D954" s="128"/>
      <c r="E954" s="128"/>
      <c r="F954" s="129"/>
      <c r="H954" s="54" t="str">
        <f t="shared" si="42"/>
        <v/>
      </c>
      <c r="J954" s="54" t="str">
        <f t="shared" si="43"/>
        <v/>
      </c>
      <c r="L954" s="54" t="str">
        <f t="shared" si="44"/>
        <v/>
      </c>
      <c r="N954" s="127"/>
      <c r="O954" s="128"/>
      <c r="P954" s="129"/>
    </row>
    <row r="955" spans="2:16" x14ac:dyDescent="0.25">
      <c r="B955" s="127"/>
      <c r="C955" s="128"/>
      <c r="D955" s="128"/>
      <c r="E955" s="128"/>
      <c r="F955" s="129"/>
      <c r="H955" s="54" t="str">
        <f t="shared" si="42"/>
        <v/>
      </c>
      <c r="J955" s="54" t="str">
        <f t="shared" si="43"/>
        <v/>
      </c>
      <c r="L955" s="54" t="str">
        <f t="shared" si="44"/>
        <v/>
      </c>
      <c r="N955" s="127"/>
      <c r="O955" s="128"/>
      <c r="P955" s="129"/>
    </row>
    <row r="956" spans="2:16" x14ac:dyDescent="0.25">
      <c r="B956" s="127"/>
      <c r="C956" s="128"/>
      <c r="D956" s="128"/>
      <c r="E956" s="128"/>
      <c r="F956" s="129"/>
      <c r="H956" s="54" t="str">
        <f t="shared" si="42"/>
        <v/>
      </c>
      <c r="J956" s="54" t="str">
        <f t="shared" si="43"/>
        <v/>
      </c>
      <c r="L956" s="54" t="str">
        <f t="shared" si="44"/>
        <v/>
      </c>
      <c r="N956" s="127"/>
      <c r="O956" s="128"/>
      <c r="P956" s="129"/>
    </row>
    <row r="957" spans="2:16" x14ac:dyDescent="0.25">
      <c r="B957" s="127"/>
      <c r="C957" s="128"/>
      <c r="D957" s="128"/>
      <c r="E957" s="128"/>
      <c r="F957" s="129"/>
      <c r="H957" s="54" t="str">
        <f t="shared" si="42"/>
        <v/>
      </c>
      <c r="J957" s="54" t="str">
        <f t="shared" si="43"/>
        <v/>
      </c>
      <c r="L957" s="54" t="str">
        <f t="shared" si="44"/>
        <v/>
      </c>
      <c r="N957" s="127"/>
      <c r="O957" s="128"/>
      <c r="P957" s="129"/>
    </row>
    <row r="958" spans="2:16" x14ac:dyDescent="0.25">
      <c r="B958" s="127"/>
      <c r="C958" s="128"/>
      <c r="D958" s="128"/>
      <c r="E958" s="128"/>
      <c r="F958" s="129"/>
      <c r="H958" s="54" t="str">
        <f t="shared" si="42"/>
        <v/>
      </c>
      <c r="J958" s="54" t="str">
        <f t="shared" si="43"/>
        <v/>
      </c>
      <c r="L958" s="54" t="str">
        <f t="shared" si="44"/>
        <v/>
      </c>
      <c r="N958" s="127"/>
      <c r="O958" s="128"/>
      <c r="P958" s="129"/>
    </row>
    <row r="959" spans="2:16" x14ac:dyDescent="0.25">
      <c r="B959" s="127"/>
      <c r="C959" s="128"/>
      <c r="D959" s="128"/>
      <c r="E959" s="128"/>
      <c r="F959" s="129"/>
      <c r="H959" s="54" t="str">
        <f t="shared" si="42"/>
        <v/>
      </c>
      <c r="J959" s="54" t="str">
        <f t="shared" si="43"/>
        <v/>
      </c>
      <c r="L959" s="54" t="str">
        <f t="shared" si="44"/>
        <v/>
      </c>
      <c r="N959" s="127"/>
      <c r="O959" s="128"/>
      <c r="P959" s="129"/>
    </row>
    <row r="960" spans="2:16" x14ac:dyDescent="0.25">
      <c r="B960" s="127"/>
      <c r="C960" s="128"/>
      <c r="D960" s="128"/>
      <c r="E960" s="128"/>
      <c r="F960" s="129"/>
      <c r="H960" s="54" t="str">
        <f t="shared" si="42"/>
        <v/>
      </c>
      <c r="J960" s="54" t="str">
        <f t="shared" si="43"/>
        <v/>
      </c>
      <c r="L960" s="54" t="str">
        <f t="shared" si="44"/>
        <v/>
      </c>
      <c r="N960" s="127"/>
      <c r="O960" s="128"/>
      <c r="P960" s="129"/>
    </row>
    <row r="961" spans="2:16" x14ac:dyDescent="0.25">
      <c r="B961" s="127"/>
      <c r="C961" s="128"/>
      <c r="D961" s="128"/>
      <c r="E961" s="128"/>
      <c r="F961" s="129"/>
      <c r="H961" s="54" t="str">
        <f t="shared" si="42"/>
        <v/>
      </c>
      <c r="J961" s="54" t="str">
        <f t="shared" si="43"/>
        <v/>
      </c>
      <c r="L961" s="54" t="str">
        <f t="shared" si="44"/>
        <v/>
      </c>
      <c r="N961" s="127"/>
      <c r="O961" s="128"/>
      <c r="P961" s="129"/>
    </row>
    <row r="962" spans="2:16" x14ac:dyDescent="0.25">
      <c r="B962" s="127"/>
      <c r="C962" s="128"/>
      <c r="D962" s="128"/>
      <c r="E962" s="128"/>
      <c r="F962" s="129"/>
      <c r="H962" s="54" t="str">
        <f t="shared" si="42"/>
        <v/>
      </c>
      <c r="J962" s="54" t="str">
        <f t="shared" si="43"/>
        <v/>
      </c>
      <c r="L962" s="54" t="str">
        <f t="shared" si="44"/>
        <v/>
      </c>
      <c r="N962" s="127"/>
      <c r="O962" s="128"/>
      <c r="P962" s="129"/>
    </row>
    <row r="963" spans="2:16" x14ac:dyDescent="0.25">
      <c r="B963" s="127"/>
      <c r="C963" s="128"/>
      <c r="D963" s="128"/>
      <c r="E963" s="128"/>
      <c r="F963" s="129"/>
      <c r="H963" s="54" t="str">
        <f t="shared" si="42"/>
        <v/>
      </c>
      <c r="J963" s="54" t="str">
        <f t="shared" si="43"/>
        <v/>
      </c>
      <c r="L963" s="54" t="str">
        <f t="shared" si="44"/>
        <v/>
      </c>
      <c r="N963" s="127"/>
      <c r="O963" s="128"/>
      <c r="P963" s="129"/>
    </row>
    <row r="964" spans="2:16" x14ac:dyDescent="0.25">
      <c r="B964" s="127"/>
      <c r="C964" s="128"/>
      <c r="D964" s="128"/>
      <c r="E964" s="128"/>
      <c r="F964" s="129"/>
      <c r="H964" s="54" t="str">
        <f t="shared" si="42"/>
        <v/>
      </c>
      <c r="J964" s="54" t="str">
        <f t="shared" si="43"/>
        <v/>
      </c>
      <c r="L964" s="54" t="str">
        <f t="shared" si="44"/>
        <v/>
      </c>
      <c r="N964" s="127"/>
      <c r="O964" s="128"/>
      <c r="P964" s="129"/>
    </row>
    <row r="965" spans="2:16" x14ac:dyDescent="0.25">
      <c r="B965" s="127"/>
      <c r="C965" s="128"/>
      <c r="D965" s="128"/>
      <c r="E965" s="128"/>
      <c r="F965" s="129"/>
      <c r="H965" s="54" t="str">
        <f t="shared" si="42"/>
        <v/>
      </c>
      <c r="J965" s="54" t="str">
        <f t="shared" si="43"/>
        <v/>
      </c>
      <c r="L965" s="54" t="str">
        <f t="shared" si="44"/>
        <v/>
      </c>
      <c r="N965" s="127"/>
      <c r="O965" s="128"/>
      <c r="P965" s="129"/>
    </row>
    <row r="966" spans="2:16" x14ac:dyDescent="0.25">
      <c r="B966" s="127"/>
      <c r="C966" s="128"/>
      <c r="D966" s="128"/>
      <c r="E966" s="128"/>
      <c r="F966" s="129"/>
      <c r="H966" s="54" t="str">
        <f t="shared" si="42"/>
        <v/>
      </c>
      <c r="J966" s="54" t="str">
        <f t="shared" si="43"/>
        <v/>
      </c>
      <c r="L966" s="54" t="str">
        <f t="shared" si="44"/>
        <v/>
      </c>
      <c r="N966" s="127"/>
      <c r="O966" s="128"/>
      <c r="P966" s="129"/>
    </row>
    <row r="967" spans="2:16" x14ac:dyDescent="0.25">
      <c r="B967" s="127"/>
      <c r="C967" s="128"/>
      <c r="D967" s="128"/>
      <c r="E967" s="128"/>
      <c r="F967" s="129"/>
      <c r="H967" s="54" t="str">
        <f t="shared" si="42"/>
        <v/>
      </c>
      <c r="J967" s="54" t="str">
        <f t="shared" si="43"/>
        <v/>
      </c>
      <c r="L967" s="54" t="str">
        <f t="shared" si="44"/>
        <v/>
      </c>
      <c r="N967" s="127"/>
      <c r="O967" s="128"/>
      <c r="P967" s="129"/>
    </row>
    <row r="968" spans="2:16" x14ac:dyDescent="0.25">
      <c r="B968" s="127"/>
      <c r="C968" s="128"/>
      <c r="D968" s="128"/>
      <c r="E968" s="128"/>
      <c r="F968" s="129"/>
      <c r="H968" s="54" t="str">
        <f t="shared" si="42"/>
        <v/>
      </c>
      <c r="J968" s="54" t="str">
        <f t="shared" si="43"/>
        <v/>
      </c>
      <c r="L968" s="54" t="str">
        <f t="shared" si="44"/>
        <v/>
      </c>
      <c r="N968" s="127"/>
      <c r="O968" s="128"/>
      <c r="P968" s="129"/>
    </row>
    <row r="969" spans="2:16" x14ac:dyDescent="0.25">
      <c r="B969" s="127"/>
      <c r="C969" s="128"/>
      <c r="D969" s="128"/>
      <c r="E969" s="128"/>
      <c r="F969" s="129"/>
      <c r="H969" s="54" t="str">
        <f t="shared" si="42"/>
        <v/>
      </c>
      <c r="J969" s="54" t="str">
        <f t="shared" si="43"/>
        <v/>
      </c>
      <c r="L969" s="54" t="str">
        <f t="shared" si="44"/>
        <v/>
      </c>
      <c r="N969" s="127"/>
      <c r="O969" s="128"/>
      <c r="P969" s="129"/>
    </row>
    <row r="970" spans="2:16" x14ac:dyDescent="0.25">
      <c r="B970" s="127"/>
      <c r="C970" s="128"/>
      <c r="D970" s="128"/>
      <c r="E970" s="128"/>
      <c r="F970" s="129"/>
      <c r="H970" s="54" t="str">
        <f t="shared" si="42"/>
        <v/>
      </c>
      <c r="J970" s="54" t="str">
        <f t="shared" si="43"/>
        <v/>
      </c>
      <c r="L970" s="54" t="str">
        <f t="shared" si="44"/>
        <v/>
      </c>
      <c r="N970" s="127"/>
      <c r="O970" s="128"/>
      <c r="P970" s="129"/>
    </row>
    <row r="971" spans="2:16" x14ac:dyDescent="0.25">
      <c r="B971" s="127"/>
      <c r="C971" s="128"/>
      <c r="D971" s="128"/>
      <c r="E971" s="128"/>
      <c r="F971" s="129"/>
      <c r="H971" s="54" t="str">
        <f t="shared" ref="H971:H1034" si="45">IF(C971="","",C971) &amp; IF(D971="",""," – " &amp; D971) &amp; IF(E971="",""," – " &amp; E971) &amp; IF(F971="",""," – " &amp; F971)</f>
        <v/>
      </c>
      <c r="J971" s="54" t="str">
        <f t="shared" ref="J971:J1034" si="46">IF(C971="","",C971) &amp; IF(D971="",""," – " &amp; D971) &amp; IF(E971="",""," – " &amp; E971)</f>
        <v/>
      </c>
      <c r="L971" s="54" t="str">
        <f t="shared" ref="L971:L1034" si="47">IF(C971="","",C971) &amp; IF(D971="",""," – " &amp; D971)</f>
        <v/>
      </c>
      <c r="N971" s="127"/>
      <c r="O971" s="128"/>
      <c r="P971" s="129"/>
    </row>
    <row r="972" spans="2:16" x14ac:dyDescent="0.25">
      <c r="B972" s="127"/>
      <c r="C972" s="128"/>
      <c r="D972" s="128"/>
      <c r="E972" s="128"/>
      <c r="F972" s="129"/>
      <c r="H972" s="54" t="str">
        <f t="shared" si="45"/>
        <v/>
      </c>
      <c r="J972" s="54" t="str">
        <f t="shared" si="46"/>
        <v/>
      </c>
      <c r="L972" s="54" t="str">
        <f t="shared" si="47"/>
        <v/>
      </c>
      <c r="N972" s="127"/>
      <c r="O972" s="128"/>
      <c r="P972" s="129"/>
    </row>
    <row r="973" spans="2:16" x14ac:dyDescent="0.25">
      <c r="B973" s="127"/>
      <c r="C973" s="128"/>
      <c r="D973" s="128"/>
      <c r="E973" s="128"/>
      <c r="F973" s="129"/>
      <c r="H973" s="54" t="str">
        <f t="shared" si="45"/>
        <v/>
      </c>
      <c r="J973" s="54" t="str">
        <f t="shared" si="46"/>
        <v/>
      </c>
      <c r="L973" s="54" t="str">
        <f t="shared" si="47"/>
        <v/>
      </c>
      <c r="N973" s="127"/>
      <c r="O973" s="128"/>
      <c r="P973" s="129"/>
    </row>
    <row r="974" spans="2:16" x14ac:dyDescent="0.25">
      <c r="B974" s="127"/>
      <c r="C974" s="128"/>
      <c r="D974" s="128"/>
      <c r="E974" s="128"/>
      <c r="F974" s="129"/>
      <c r="H974" s="54" t="str">
        <f t="shared" si="45"/>
        <v/>
      </c>
      <c r="J974" s="54" t="str">
        <f t="shared" si="46"/>
        <v/>
      </c>
      <c r="L974" s="54" t="str">
        <f t="shared" si="47"/>
        <v/>
      </c>
      <c r="N974" s="127"/>
      <c r="O974" s="128"/>
      <c r="P974" s="129"/>
    </row>
    <row r="975" spans="2:16" x14ac:dyDescent="0.25">
      <c r="B975" s="127"/>
      <c r="C975" s="128"/>
      <c r="D975" s="128"/>
      <c r="E975" s="128"/>
      <c r="F975" s="129"/>
      <c r="H975" s="54" t="str">
        <f t="shared" si="45"/>
        <v/>
      </c>
      <c r="J975" s="54" t="str">
        <f t="shared" si="46"/>
        <v/>
      </c>
      <c r="L975" s="54" t="str">
        <f t="shared" si="47"/>
        <v/>
      </c>
      <c r="N975" s="127"/>
      <c r="O975" s="128"/>
      <c r="P975" s="129"/>
    </row>
    <row r="976" spans="2:16" x14ac:dyDescent="0.25">
      <c r="B976" s="127"/>
      <c r="C976" s="128"/>
      <c r="D976" s="128"/>
      <c r="E976" s="128"/>
      <c r="F976" s="129"/>
      <c r="H976" s="54" t="str">
        <f t="shared" si="45"/>
        <v/>
      </c>
      <c r="J976" s="54" t="str">
        <f t="shared" si="46"/>
        <v/>
      </c>
      <c r="L976" s="54" t="str">
        <f t="shared" si="47"/>
        <v/>
      </c>
      <c r="N976" s="127"/>
      <c r="O976" s="128"/>
      <c r="P976" s="129"/>
    </row>
    <row r="977" spans="2:16" x14ac:dyDescent="0.25">
      <c r="B977" s="127"/>
      <c r="C977" s="128"/>
      <c r="D977" s="128"/>
      <c r="E977" s="128"/>
      <c r="F977" s="129"/>
      <c r="H977" s="54" t="str">
        <f t="shared" si="45"/>
        <v/>
      </c>
      <c r="J977" s="54" t="str">
        <f t="shared" si="46"/>
        <v/>
      </c>
      <c r="L977" s="54" t="str">
        <f t="shared" si="47"/>
        <v/>
      </c>
      <c r="N977" s="127"/>
      <c r="O977" s="128"/>
      <c r="P977" s="129"/>
    </row>
    <row r="978" spans="2:16" x14ac:dyDescent="0.25">
      <c r="B978" s="127"/>
      <c r="C978" s="128"/>
      <c r="D978" s="128"/>
      <c r="E978" s="128"/>
      <c r="F978" s="129"/>
      <c r="H978" s="54" t="str">
        <f t="shared" si="45"/>
        <v/>
      </c>
      <c r="J978" s="54" t="str">
        <f t="shared" si="46"/>
        <v/>
      </c>
      <c r="L978" s="54" t="str">
        <f t="shared" si="47"/>
        <v/>
      </c>
      <c r="N978" s="127"/>
      <c r="O978" s="128"/>
      <c r="P978" s="129"/>
    </row>
    <row r="979" spans="2:16" x14ac:dyDescent="0.25">
      <c r="B979" s="127"/>
      <c r="C979" s="128"/>
      <c r="D979" s="128"/>
      <c r="E979" s="128"/>
      <c r="F979" s="129"/>
      <c r="H979" s="54" t="str">
        <f t="shared" si="45"/>
        <v/>
      </c>
      <c r="J979" s="54" t="str">
        <f t="shared" si="46"/>
        <v/>
      </c>
      <c r="L979" s="54" t="str">
        <f t="shared" si="47"/>
        <v/>
      </c>
      <c r="N979" s="127"/>
      <c r="O979" s="128"/>
      <c r="P979" s="129"/>
    </row>
    <row r="980" spans="2:16" x14ac:dyDescent="0.25">
      <c r="B980" s="127"/>
      <c r="C980" s="128"/>
      <c r="D980" s="128"/>
      <c r="E980" s="128"/>
      <c r="F980" s="129"/>
      <c r="H980" s="54" t="str">
        <f t="shared" si="45"/>
        <v/>
      </c>
      <c r="J980" s="54" t="str">
        <f t="shared" si="46"/>
        <v/>
      </c>
      <c r="L980" s="54" t="str">
        <f t="shared" si="47"/>
        <v/>
      </c>
      <c r="N980" s="127"/>
      <c r="O980" s="128"/>
      <c r="P980" s="129"/>
    </row>
    <row r="981" spans="2:16" x14ac:dyDescent="0.25">
      <c r="B981" s="127"/>
      <c r="C981" s="128"/>
      <c r="D981" s="128"/>
      <c r="E981" s="128"/>
      <c r="F981" s="129"/>
      <c r="H981" s="54" t="str">
        <f t="shared" si="45"/>
        <v/>
      </c>
      <c r="J981" s="54" t="str">
        <f t="shared" si="46"/>
        <v/>
      </c>
      <c r="L981" s="54" t="str">
        <f t="shared" si="47"/>
        <v/>
      </c>
      <c r="N981" s="127"/>
      <c r="O981" s="128"/>
      <c r="P981" s="129"/>
    </row>
    <row r="982" spans="2:16" x14ac:dyDescent="0.25">
      <c r="B982" s="127"/>
      <c r="C982" s="128"/>
      <c r="D982" s="128"/>
      <c r="E982" s="128"/>
      <c r="F982" s="129"/>
      <c r="H982" s="54" t="str">
        <f t="shared" si="45"/>
        <v/>
      </c>
      <c r="J982" s="54" t="str">
        <f t="shared" si="46"/>
        <v/>
      </c>
      <c r="L982" s="54" t="str">
        <f t="shared" si="47"/>
        <v/>
      </c>
      <c r="N982" s="127"/>
      <c r="O982" s="128"/>
      <c r="P982" s="129"/>
    </row>
    <row r="983" spans="2:16" x14ac:dyDescent="0.25">
      <c r="B983" s="127"/>
      <c r="C983" s="128"/>
      <c r="D983" s="128"/>
      <c r="E983" s="128"/>
      <c r="F983" s="129"/>
      <c r="H983" s="54" t="str">
        <f t="shared" si="45"/>
        <v/>
      </c>
      <c r="J983" s="54" t="str">
        <f t="shared" si="46"/>
        <v/>
      </c>
      <c r="L983" s="54" t="str">
        <f t="shared" si="47"/>
        <v/>
      </c>
      <c r="N983" s="127"/>
      <c r="O983" s="128"/>
      <c r="P983" s="129"/>
    </row>
    <row r="984" spans="2:16" x14ac:dyDescent="0.25">
      <c r="B984" s="127"/>
      <c r="C984" s="128"/>
      <c r="D984" s="128"/>
      <c r="E984" s="128"/>
      <c r="F984" s="129"/>
      <c r="H984" s="54" t="str">
        <f t="shared" si="45"/>
        <v/>
      </c>
      <c r="J984" s="54" t="str">
        <f t="shared" si="46"/>
        <v/>
      </c>
      <c r="L984" s="54" t="str">
        <f t="shared" si="47"/>
        <v/>
      </c>
      <c r="N984" s="127"/>
      <c r="O984" s="128"/>
      <c r="P984" s="129"/>
    </row>
    <row r="985" spans="2:16" x14ac:dyDescent="0.25">
      <c r="B985" s="127"/>
      <c r="C985" s="128"/>
      <c r="D985" s="128"/>
      <c r="E985" s="128"/>
      <c r="F985" s="129"/>
      <c r="H985" s="54" t="str">
        <f t="shared" si="45"/>
        <v/>
      </c>
      <c r="J985" s="54" t="str">
        <f t="shared" si="46"/>
        <v/>
      </c>
      <c r="L985" s="54" t="str">
        <f t="shared" si="47"/>
        <v/>
      </c>
      <c r="N985" s="127"/>
      <c r="O985" s="128"/>
      <c r="P985" s="129"/>
    </row>
    <row r="986" spans="2:16" x14ac:dyDescent="0.25">
      <c r="B986" s="127"/>
      <c r="C986" s="128"/>
      <c r="D986" s="128"/>
      <c r="E986" s="128"/>
      <c r="F986" s="129"/>
      <c r="H986" s="54" t="str">
        <f t="shared" si="45"/>
        <v/>
      </c>
      <c r="J986" s="54" t="str">
        <f t="shared" si="46"/>
        <v/>
      </c>
      <c r="L986" s="54" t="str">
        <f t="shared" si="47"/>
        <v/>
      </c>
      <c r="N986" s="127"/>
      <c r="O986" s="128"/>
      <c r="P986" s="129"/>
    </row>
    <row r="987" spans="2:16" x14ac:dyDescent="0.25">
      <c r="B987" s="127"/>
      <c r="C987" s="128"/>
      <c r="D987" s="128"/>
      <c r="E987" s="128"/>
      <c r="F987" s="129"/>
      <c r="H987" s="54" t="str">
        <f t="shared" si="45"/>
        <v/>
      </c>
      <c r="J987" s="54" t="str">
        <f t="shared" si="46"/>
        <v/>
      </c>
      <c r="L987" s="54" t="str">
        <f t="shared" si="47"/>
        <v/>
      </c>
      <c r="N987" s="127"/>
      <c r="O987" s="128"/>
      <c r="P987" s="129"/>
    </row>
    <row r="988" spans="2:16" x14ac:dyDescent="0.25">
      <c r="B988" s="127"/>
      <c r="C988" s="128"/>
      <c r="D988" s="128"/>
      <c r="E988" s="128"/>
      <c r="F988" s="129"/>
      <c r="H988" s="54" t="str">
        <f t="shared" si="45"/>
        <v/>
      </c>
      <c r="J988" s="54" t="str">
        <f t="shared" si="46"/>
        <v/>
      </c>
      <c r="L988" s="54" t="str">
        <f t="shared" si="47"/>
        <v/>
      </c>
      <c r="N988" s="127"/>
      <c r="O988" s="128"/>
      <c r="P988" s="129"/>
    </row>
    <row r="989" spans="2:16" x14ac:dyDescent="0.25">
      <c r="B989" s="127"/>
      <c r="C989" s="128"/>
      <c r="D989" s="128"/>
      <c r="E989" s="128"/>
      <c r="F989" s="129"/>
      <c r="H989" s="54" t="str">
        <f t="shared" si="45"/>
        <v/>
      </c>
      <c r="J989" s="54" t="str">
        <f t="shared" si="46"/>
        <v/>
      </c>
      <c r="L989" s="54" t="str">
        <f t="shared" si="47"/>
        <v/>
      </c>
      <c r="N989" s="127"/>
      <c r="O989" s="128"/>
      <c r="P989" s="129"/>
    </row>
    <row r="990" spans="2:16" x14ac:dyDescent="0.25">
      <c r="B990" s="127"/>
      <c r="C990" s="128"/>
      <c r="D990" s="128"/>
      <c r="E990" s="128"/>
      <c r="F990" s="129"/>
      <c r="H990" s="54" t="str">
        <f t="shared" si="45"/>
        <v/>
      </c>
      <c r="J990" s="54" t="str">
        <f t="shared" si="46"/>
        <v/>
      </c>
      <c r="L990" s="54" t="str">
        <f t="shared" si="47"/>
        <v/>
      </c>
      <c r="N990" s="127"/>
      <c r="O990" s="128"/>
      <c r="P990" s="129"/>
    </row>
    <row r="991" spans="2:16" x14ac:dyDescent="0.25">
      <c r="B991" s="127"/>
      <c r="C991" s="128"/>
      <c r="D991" s="128"/>
      <c r="E991" s="128"/>
      <c r="F991" s="129"/>
      <c r="H991" s="54" t="str">
        <f t="shared" si="45"/>
        <v/>
      </c>
      <c r="J991" s="54" t="str">
        <f t="shared" si="46"/>
        <v/>
      </c>
      <c r="L991" s="54" t="str">
        <f t="shared" si="47"/>
        <v/>
      </c>
      <c r="N991" s="127"/>
      <c r="O991" s="128"/>
      <c r="P991" s="129"/>
    </row>
    <row r="992" spans="2:16" x14ac:dyDescent="0.25">
      <c r="B992" s="127"/>
      <c r="C992" s="128"/>
      <c r="D992" s="128"/>
      <c r="E992" s="128"/>
      <c r="F992" s="129"/>
      <c r="H992" s="54" t="str">
        <f t="shared" si="45"/>
        <v/>
      </c>
      <c r="J992" s="54" t="str">
        <f t="shared" si="46"/>
        <v/>
      </c>
      <c r="L992" s="54" t="str">
        <f t="shared" si="47"/>
        <v/>
      </c>
      <c r="N992" s="127"/>
      <c r="O992" s="128"/>
      <c r="P992" s="129"/>
    </row>
    <row r="993" spans="2:16" x14ac:dyDescent="0.25">
      <c r="B993" s="127"/>
      <c r="C993" s="128"/>
      <c r="D993" s="128"/>
      <c r="E993" s="128"/>
      <c r="F993" s="129"/>
      <c r="H993" s="54" t="str">
        <f t="shared" si="45"/>
        <v/>
      </c>
      <c r="J993" s="54" t="str">
        <f t="shared" si="46"/>
        <v/>
      </c>
      <c r="L993" s="54" t="str">
        <f t="shared" si="47"/>
        <v/>
      </c>
      <c r="N993" s="127"/>
      <c r="O993" s="128"/>
      <c r="P993" s="129"/>
    </row>
    <row r="994" spans="2:16" x14ac:dyDescent="0.25">
      <c r="B994" s="127"/>
      <c r="C994" s="128"/>
      <c r="D994" s="128"/>
      <c r="E994" s="128"/>
      <c r="F994" s="129"/>
      <c r="H994" s="54" t="str">
        <f t="shared" si="45"/>
        <v/>
      </c>
      <c r="J994" s="54" t="str">
        <f t="shared" si="46"/>
        <v/>
      </c>
      <c r="L994" s="54" t="str">
        <f t="shared" si="47"/>
        <v/>
      </c>
      <c r="N994" s="127"/>
      <c r="O994" s="128"/>
      <c r="P994" s="129"/>
    </row>
    <row r="995" spans="2:16" x14ac:dyDescent="0.25">
      <c r="B995" s="127"/>
      <c r="C995" s="128"/>
      <c r="D995" s="128"/>
      <c r="E995" s="128"/>
      <c r="F995" s="129"/>
      <c r="H995" s="54" t="str">
        <f t="shared" si="45"/>
        <v/>
      </c>
      <c r="J995" s="54" t="str">
        <f t="shared" si="46"/>
        <v/>
      </c>
      <c r="L995" s="54" t="str">
        <f t="shared" si="47"/>
        <v/>
      </c>
      <c r="N995" s="127"/>
      <c r="O995" s="128"/>
      <c r="P995" s="129"/>
    </row>
    <row r="996" spans="2:16" x14ac:dyDescent="0.25">
      <c r="B996" s="127"/>
      <c r="C996" s="128"/>
      <c r="D996" s="128"/>
      <c r="E996" s="128"/>
      <c r="F996" s="129"/>
      <c r="H996" s="54" t="str">
        <f t="shared" si="45"/>
        <v/>
      </c>
      <c r="J996" s="54" t="str">
        <f t="shared" si="46"/>
        <v/>
      </c>
      <c r="L996" s="54" t="str">
        <f t="shared" si="47"/>
        <v/>
      </c>
      <c r="N996" s="127"/>
      <c r="O996" s="128"/>
      <c r="P996" s="129"/>
    </row>
    <row r="997" spans="2:16" x14ac:dyDescent="0.25">
      <c r="B997" s="127"/>
      <c r="C997" s="128"/>
      <c r="D997" s="128"/>
      <c r="E997" s="128"/>
      <c r="F997" s="129"/>
      <c r="H997" s="54" t="str">
        <f t="shared" si="45"/>
        <v/>
      </c>
      <c r="J997" s="54" t="str">
        <f t="shared" si="46"/>
        <v/>
      </c>
      <c r="L997" s="54" t="str">
        <f t="shared" si="47"/>
        <v/>
      </c>
      <c r="N997" s="127"/>
      <c r="O997" s="128"/>
      <c r="P997" s="129"/>
    </row>
    <row r="998" spans="2:16" x14ac:dyDescent="0.25">
      <c r="B998" s="127"/>
      <c r="C998" s="128"/>
      <c r="D998" s="128"/>
      <c r="E998" s="128"/>
      <c r="F998" s="129"/>
      <c r="H998" s="54" t="str">
        <f t="shared" si="45"/>
        <v/>
      </c>
      <c r="J998" s="54" t="str">
        <f t="shared" si="46"/>
        <v/>
      </c>
      <c r="L998" s="54" t="str">
        <f t="shared" si="47"/>
        <v/>
      </c>
      <c r="N998" s="127"/>
      <c r="O998" s="128"/>
      <c r="P998" s="129"/>
    </row>
    <row r="999" spans="2:16" x14ac:dyDescent="0.25">
      <c r="B999" s="127"/>
      <c r="C999" s="128"/>
      <c r="D999" s="128"/>
      <c r="E999" s="128"/>
      <c r="F999" s="129"/>
      <c r="H999" s="54" t="str">
        <f t="shared" si="45"/>
        <v/>
      </c>
      <c r="J999" s="54" t="str">
        <f t="shared" si="46"/>
        <v/>
      </c>
      <c r="L999" s="54" t="str">
        <f t="shared" si="47"/>
        <v/>
      </c>
      <c r="N999" s="127"/>
      <c r="O999" s="128"/>
      <c r="P999" s="129"/>
    </row>
    <row r="1000" spans="2:16" x14ac:dyDescent="0.25">
      <c r="B1000" s="127"/>
      <c r="C1000" s="128"/>
      <c r="D1000" s="128"/>
      <c r="E1000" s="128"/>
      <c r="F1000" s="129"/>
      <c r="H1000" s="54" t="str">
        <f t="shared" si="45"/>
        <v/>
      </c>
      <c r="J1000" s="54" t="str">
        <f t="shared" si="46"/>
        <v/>
      </c>
      <c r="L1000" s="54" t="str">
        <f t="shared" si="47"/>
        <v/>
      </c>
      <c r="N1000" s="127"/>
      <c r="O1000" s="128"/>
      <c r="P1000" s="129"/>
    </row>
    <row r="1001" spans="2:16" x14ac:dyDescent="0.25">
      <c r="B1001" s="127"/>
      <c r="C1001" s="128"/>
      <c r="D1001" s="128"/>
      <c r="E1001" s="128"/>
      <c r="F1001" s="129"/>
      <c r="H1001" s="54" t="str">
        <f t="shared" si="45"/>
        <v/>
      </c>
      <c r="J1001" s="54" t="str">
        <f t="shared" si="46"/>
        <v/>
      </c>
      <c r="L1001" s="54" t="str">
        <f t="shared" si="47"/>
        <v/>
      </c>
      <c r="N1001" s="127"/>
      <c r="O1001" s="128"/>
      <c r="P1001" s="129"/>
    </row>
    <row r="1002" spans="2:16" x14ac:dyDescent="0.25">
      <c r="B1002" s="127"/>
      <c r="C1002" s="128"/>
      <c r="D1002" s="128"/>
      <c r="E1002" s="128"/>
      <c r="F1002" s="129"/>
      <c r="H1002" s="54" t="str">
        <f t="shared" si="45"/>
        <v/>
      </c>
      <c r="J1002" s="54" t="str">
        <f t="shared" si="46"/>
        <v/>
      </c>
      <c r="L1002" s="54" t="str">
        <f t="shared" si="47"/>
        <v/>
      </c>
      <c r="N1002" s="127"/>
      <c r="O1002" s="128"/>
      <c r="P1002" s="129"/>
    </row>
    <row r="1003" spans="2:16" x14ac:dyDescent="0.25">
      <c r="B1003" s="127"/>
      <c r="C1003" s="128"/>
      <c r="D1003" s="128"/>
      <c r="E1003" s="128"/>
      <c r="F1003" s="129"/>
      <c r="H1003" s="54" t="str">
        <f t="shared" si="45"/>
        <v/>
      </c>
      <c r="J1003" s="54" t="str">
        <f t="shared" si="46"/>
        <v/>
      </c>
      <c r="L1003" s="54" t="str">
        <f t="shared" si="47"/>
        <v/>
      </c>
      <c r="N1003" s="127"/>
      <c r="O1003" s="128"/>
      <c r="P1003" s="129"/>
    </row>
    <row r="1004" spans="2:16" x14ac:dyDescent="0.25">
      <c r="B1004" s="127"/>
      <c r="C1004" s="128"/>
      <c r="D1004" s="128"/>
      <c r="E1004" s="128"/>
      <c r="F1004" s="129"/>
      <c r="H1004" s="54" t="str">
        <f t="shared" si="45"/>
        <v/>
      </c>
      <c r="J1004" s="54" t="str">
        <f t="shared" si="46"/>
        <v/>
      </c>
      <c r="L1004" s="54" t="str">
        <f t="shared" si="47"/>
        <v/>
      </c>
      <c r="N1004" s="127"/>
      <c r="O1004" s="128"/>
      <c r="P1004" s="129"/>
    </row>
    <row r="1005" spans="2:16" x14ac:dyDescent="0.25">
      <c r="B1005" s="127"/>
      <c r="C1005" s="128"/>
      <c r="D1005" s="128"/>
      <c r="E1005" s="128"/>
      <c r="F1005" s="129"/>
      <c r="H1005" s="54" t="str">
        <f t="shared" si="45"/>
        <v/>
      </c>
      <c r="J1005" s="54" t="str">
        <f t="shared" si="46"/>
        <v/>
      </c>
      <c r="L1005" s="54" t="str">
        <f t="shared" si="47"/>
        <v/>
      </c>
      <c r="N1005" s="127"/>
      <c r="O1005" s="128"/>
      <c r="P1005" s="129"/>
    </row>
    <row r="1006" spans="2:16" x14ac:dyDescent="0.25">
      <c r="B1006" s="127"/>
      <c r="C1006" s="128"/>
      <c r="D1006" s="128"/>
      <c r="E1006" s="128"/>
      <c r="F1006" s="129"/>
      <c r="H1006" s="54" t="str">
        <f t="shared" si="45"/>
        <v/>
      </c>
      <c r="J1006" s="54" t="str">
        <f t="shared" si="46"/>
        <v/>
      </c>
      <c r="L1006" s="54" t="str">
        <f t="shared" si="47"/>
        <v/>
      </c>
      <c r="N1006" s="127"/>
      <c r="O1006" s="128"/>
      <c r="P1006" s="129"/>
    </row>
    <row r="1007" spans="2:16" x14ac:dyDescent="0.25">
      <c r="B1007" s="127"/>
      <c r="C1007" s="128"/>
      <c r="D1007" s="128"/>
      <c r="E1007" s="128"/>
      <c r="F1007" s="129"/>
      <c r="H1007" s="54" t="str">
        <f t="shared" si="45"/>
        <v/>
      </c>
      <c r="J1007" s="54" t="str">
        <f t="shared" si="46"/>
        <v/>
      </c>
      <c r="L1007" s="54" t="str">
        <f t="shared" si="47"/>
        <v/>
      </c>
      <c r="N1007" s="127"/>
      <c r="O1007" s="128"/>
      <c r="P1007" s="129"/>
    </row>
    <row r="1008" spans="2:16" x14ac:dyDescent="0.25">
      <c r="B1008" s="127"/>
      <c r="C1008" s="128"/>
      <c r="D1008" s="128"/>
      <c r="E1008" s="128"/>
      <c r="F1008" s="129"/>
      <c r="H1008" s="54" t="str">
        <f t="shared" si="45"/>
        <v/>
      </c>
      <c r="J1008" s="54" t="str">
        <f t="shared" si="46"/>
        <v/>
      </c>
      <c r="L1008" s="54" t="str">
        <f t="shared" si="47"/>
        <v/>
      </c>
      <c r="N1008" s="127"/>
      <c r="O1008" s="128"/>
      <c r="P1008" s="129"/>
    </row>
    <row r="1009" spans="2:16" x14ac:dyDescent="0.25">
      <c r="B1009" s="127"/>
      <c r="C1009" s="128"/>
      <c r="D1009" s="128"/>
      <c r="E1009" s="128"/>
      <c r="F1009" s="129"/>
      <c r="H1009" s="54" t="str">
        <f t="shared" si="45"/>
        <v/>
      </c>
      <c r="J1009" s="54" t="str">
        <f t="shared" si="46"/>
        <v/>
      </c>
      <c r="L1009" s="54" t="str">
        <f t="shared" si="47"/>
        <v/>
      </c>
      <c r="N1009" s="127"/>
      <c r="O1009" s="128"/>
      <c r="P1009" s="129"/>
    </row>
    <row r="1010" spans="2:16" x14ac:dyDescent="0.25">
      <c r="B1010" s="127"/>
      <c r="C1010" s="128"/>
      <c r="D1010" s="128"/>
      <c r="E1010" s="128"/>
      <c r="F1010" s="129"/>
      <c r="H1010" s="54" t="str">
        <f t="shared" si="45"/>
        <v/>
      </c>
      <c r="J1010" s="54" t="str">
        <f t="shared" si="46"/>
        <v/>
      </c>
      <c r="L1010" s="54" t="str">
        <f t="shared" si="47"/>
        <v/>
      </c>
      <c r="N1010" s="127"/>
      <c r="O1010" s="128"/>
      <c r="P1010" s="129"/>
    </row>
    <row r="1011" spans="2:16" x14ac:dyDescent="0.25">
      <c r="B1011" s="127"/>
      <c r="C1011" s="128"/>
      <c r="D1011" s="128"/>
      <c r="E1011" s="128"/>
      <c r="F1011" s="129"/>
      <c r="H1011" s="54" t="str">
        <f t="shared" si="45"/>
        <v/>
      </c>
      <c r="J1011" s="54" t="str">
        <f t="shared" si="46"/>
        <v/>
      </c>
      <c r="L1011" s="54" t="str">
        <f t="shared" si="47"/>
        <v/>
      </c>
      <c r="N1011" s="127"/>
      <c r="O1011" s="128"/>
      <c r="P1011" s="129"/>
    </row>
    <row r="1012" spans="2:16" x14ac:dyDescent="0.25">
      <c r="B1012" s="127"/>
      <c r="C1012" s="128"/>
      <c r="D1012" s="128"/>
      <c r="E1012" s="128"/>
      <c r="F1012" s="129"/>
      <c r="H1012" s="54" t="str">
        <f t="shared" si="45"/>
        <v/>
      </c>
      <c r="J1012" s="54" t="str">
        <f t="shared" si="46"/>
        <v/>
      </c>
      <c r="L1012" s="54" t="str">
        <f t="shared" si="47"/>
        <v/>
      </c>
      <c r="N1012" s="127"/>
      <c r="O1012" s="128"/>
      <c r="P1012" s="129"/>
    </row>
    <row r="1013" spans="2:16" x14ac:dyDescent="0.25">
      <c r="B1013" s="127"/>
      <c r="C1013" s="128"/>
      <c r="D1013" s="128"/>
      <c r="E1013" s="128"/>
      <c r="F1013" s="129"/>
      <c r="H1013" s="54" t="str">
        <f t="shared" si="45"/>
        <v/>
      </c>
      <c r="J1013" s="54" t="str">
        <f t="shared" si="46"/>
        <v/>
      </c>
      <c r="L1013" s="54" t="str">
        <f t="shared" si="47"/>
        <v/>
      </c>
      <c r="N1013" s="127"/>
      <c r="O1013" s="128"/>
      <c r="P1013" s="129"/>
    </row>
    <row r="1014" spans="2:16" x14ac:dyDescent="0.25">
      <c r="B1014" s="127"/>
      <c r="C1014" s="128"/>
      <c r="D1014" s="128"/>
      <c r="E1014" s="128"/>
      <c r="F1014" s="129"/>
      <c r="H1014" s="54" t="str">
        <f t="shared" si="45"/>
        <v/>
      </c>
      <c r="J1014" s="54" t="str">
        <f t="shared" si="46"/>
        <v/>
      </c>
      <c r="L1014" s="54" t="str">
        <f t="shared" si="47"/>
        <v/>
      </c>
      <c r="N1014" s="127"/>
      <c r="O1014" s="128"/>
      <c r="P1014" s="129"/>
    </row>
    <row r="1015" spans="2:16" x14ac:dyDescent="0.25">
      <c r="B1015" s="127"/>
      <c r="C1015" s="128"/>
      <c r="D1015" s="128"/>
      <c r="E1015" s="128"/>
      <c r="F1015" s="129"/>
      <c r="H1015" s="54" t="str">
        <f t="shared" si="45"/>
        <v/>
      </c>
      <c r="J1015" s="54" t="str">
        <f t="shared" si="46"/>
        <v/>
      </c>
      <c r="L1015" s="54" t="str">
        <f t="shared" si="47"/>
        <v/>
      </c>
      <c r="N1015" s="127"/>
      <c r="O1015" s="128"/>
      <c r="P1015" s="129"/>
    </row>
    <row r="1016" spans="2:16" x14ac:dyDescent="0.25">
      <c r="B1016" s="127"/>
      <c r="C1016" s="128"/>
      <c r="D1016" s="128"/>
      <c r="E1016" s="128"/>
      <c r="F1016" s="129"/>
      <c r="H1016" s="54" t="str">
        <f t="shared" si="45"/>
        <v/>
      </c>
      <c r="J1016" s="54" t="str">
        <f t="shared" si="46"/>
        <v/>
      </c>
      <c r="L1016" s="54" t="str">
        <f t="shared" si="47"/>
        <v/>
      </c>
      <c r="N1016" s="127"/>
      <c r="O1016" s="128"/>
      <c r="P1016" s="129"/>
    </row>
    <row r="1017" spans="2:16" x14ac:dyDescent="0.25">
      <c r="B1017" s="127"/>
      <c r="C1017" s="128"/>
      <c r="D1017" s="128"/>
      <c r="E1017" s="128"/>
      <c r="F1017" s="129"/>
      <c r="H1017" s="54" t="str">
        <f t="shared" si="45"/>
        <v/>
      </c>
      <c r="J1017" s="54" t="str">
        <f t="shared" si="46"/>
        <v/>
      </c>
      <c r="L1017" s="54" t="str">
        <f t="shared" si="47"/>
        <v/>
      </c>
      <c r="N1017" s="127"/>
      <c r="O1017" s="128"/>
      <c r="P1017" s="129"/>
    </row>
    <row r="1018" spans="2:16" x14ac:dyDescent="0.25">
      <c r="B1018" s="127"/>
      <c r="C1018" s="128"/>
      <c r="D1018" s="128"/>
      <c r="E1018" s="128"/>
      <c r="F1018" s="129"/>
      <c r="H1018" s="54" t="str">
        <f t="shared" si="45"/>
        <v/>
      </c>
      <c r="J1018" s="54" t="str">
        <f t="shared" si="46"/>
        <v/>
      </c>
      <c r="L1018" s="54" t="str">
        <f t="shared" si="47"/>
        <v/>
      </c>
      <c r="N1018" s="127"/>
      <c r="O1018" s="133"/>
      <c r="P1018" s="129"/>
    </row>
    <row r="1019" spans="2:16" x14ac:dyDescent="0.25">
      <c r="B1019" s="127"/>
      <c r="C1019" s="128"/>
      <c r="D1019" s="128"/>
      <c r="E1019" s="128"/>
      <c r="F1019" s="129"/>
      <c r="H1019" s="54" t="str">
        <f t="shared" si="45"/>
        <v/>
      </c>
      <c r="J1019" s="54" t="str">
        <f t="shared" si="46"/>
        <v/>
      </c>
      <c r="L1019" s="54" t="str">
        <f t="shared" si="47"/>
        <v/>
      </c>
      <c r="N1019" s="127"/>
      <c r="O1019" s="128"/>
      <c r="P1019" s="129"/>
    </row>
    <row r="1020" spans="2:16" x14ac:dyDescent="0.25">
      <c r="B1020" s="127"/>
      <c r="C1020" s="128"/>
      <c r="D1020" s="128"/>
      <c r="E1020" s="128"/>
      <c r="F1020" s="129"/>
      <c r="H1020" s="54" t="str">
        <f t="shared" si="45"/>
        <v/>
      </c>
      <c r="J1020" s="54" t="str">
        <f t="shared" si="46"/>
        <v/>
      </c>
      <c r="L1020" s="54" t="str">
        <f t="shared" si="47"/>
        <v/>
      </c>
      <c r="N1020" s="127"/>
      <c r="O1020" s="128"/>
      <c r="P1020" s="129"/>
    </row>
    <row r="1021" spans="2:16" x14ac:dyDescent="0.25">
      <c r="B1021" s="127"/>
      <c r="C1021" s="128"/>
      <c r="D1021" s="128"/>
      <c r="E1021" s="128"/>
      <c r="F1021" s="129"/>
      <c r="H1021" s="54" t="str">
        <f t="shared" si="45"/>
        <v/>
      </c>
      <c r="J1021" s="54" t="str">
        <f t="shared" si="46"/>
        <v/>
      </c>
      <c r="L1021" s="54" t="str">
        <f t="shared" si="47"/>
        <v/>
      </c>
      <c r="N1021" s="127"/>
      <c r="O1021" s="128"/>
      <c r="P1021" s="129"/>
    </row>
    <row r="1022" spans="2:16" x14ac:dyDescent="0.25">
      <c r="B1022" s="127"/>
      <c r="C1022" s="128"/>
      <c r="D1022" s="128"/>
      <c r="E1022" s="128"/>
      <c r="F1022" s="129"/>
      <c r="H1022" s="54" t="str">
        <f t="shared" si="45"/>
        <v/>
      </c>
      <c r="J1022" s="54" t="str">
        <f t="shared" si="46"/>
        <v/>
      </c>
      <c r="L1022" s="54" t="str">
        <f t="shared" si="47"/>
        <v/>
      </c>
      <c r="N1022" s="127"/>
      <c r="O1022" s="128"/>
      <c r="P1022" s="129"/>
    </row>
    <row r="1023" spans="2:16" x14ac:dyDescent="0.25">
      <c r="B1023" s="127"/>
      <c r="C1023" s="128"/>
      <c r="D1023" s="128"/>
      <c r="E1023" s="128"/>
      <c r="F1023" s="129"/>
      <c r="H1023" s="54" t="str">
        <f t="shared" si="45"/>
        <v/>
      </c>
      <c r="J1023" s="54" t="str">
        <f t="shared" si="46"/>
        <v/>
      </c>
      <c r="L1023" s="54" t="str">
        <f t="shared" si="47"/>
        <v/>
      </c>
      <c r="N1023" s="127"/>
      <c r="O1023" s="128"/>
      <c r="P1023" s="129"/>
    </row>
    <row r="1024" spans="2:16" x14ac:dyDescent="0.25">
      <c r="B1024" s="127"/>
      <c r="C1024" s="128"/>
      <c r="D1024" s="128"/>
      <c r="E1024" s="128"/>
      <c r="F1024" s="129"/>
      <c r="H1024" s="54" t="str">
        <f t="shared" si="45"/>
        <v/>
      </c>
      <c r="J1024" s="54" t="str">
        <f t="shared" si="46"/>
        <v/>
      </c>
      <c r="L1024" s="54" t="str">
        <f t="shared" si="47"/>
        <v/>
      </c>
      <c r="N1024" s="127"/>
      <c r="O1024" s="128"/>
      <c r="P1024" s="129"/>
    </row>
    <row r="1025" spans="2:16" x14ac:dyDescent="0.25">
      <c r="B1025" s="127"/>
      <c r="C1025" s="128"/>
      <c r="D1025" s="128"/>
      <c r="E1025" s="128"/>
      <c r="F1025" s="129"/>
      <c r="H1025" s="54" t="str">
        <f t="shared" si="45"/>
        <v/>
      </c>
      <c r="J1025" s="54" t="str">
        <f t="shared" si="46"/>
        <v/>
      </c>
      <c r="L1025" s="54" t="str">
        <f t="shared" si="47"/>
        <v/>
      </c>
      <c r="N1025" s="127"/>
      <c r="O1025" s="128"/>
      <c r="P1025" s="129"/>
    </row>
    <row r="1026" spans="2:16" x14ac:dyDescent="0.25">
      <c r="B1026" s="127"/>
      <c r="C1026" s="128"/>
      <c r="D1026" s="128"/>
      <c r="E1026" s="128"/>
      <c r="F1026" s="129"/>
      <c r="H1026" s="54" t="str">
        <f t="shared" si="45"/>
        <v/>
      </c>
      <c r="J1026" s="54" t="str">
        <f t="shared" si="46"/>
        <v/>
      </c>
      <c r="L1026" s="54" t="str">
        <f t="shared" si="47"/>
        <v/>
      </c>
      <c r="N1026" s="127"/>
      <c r="O1026" s="128"/>
      <c r="P1026" s="129"/>
    </row>
    <row r="1027" spans="2:16" x14ac:dyDescent="0.25">
      <c r="B1027" s="127"/>
      <c r="C1027" s="128"/>
      <c r="D1027" s="128"/>
      <c r="E1027" s="128"/>
      <c r="F1027" s="129"/>
      <c r="H1027" s="54" t="str">
        <f t="shared" si="45"/>
        <v/>
      </c>
      <c r="J1027" s="54" t="str">
        <f t="shared" si="46"/>
        <v/>
      </c>
      <c r="L1027" s="54" t="str">
        <f t="shared" si="47"/>
        <v/>
      </c>
      <c r="N1027" s="127"/>
      <c r="O1027" s="128"/>
      <c r="P1027" s="129"/>
    </row>
    <row r="1028" spans="2:16" x14ac:dyDescent="0.25">
      <c r="B1028" s="127"/>
      <c r="C1028" s="128"/>
      <c r="D1028" s="128"/>
      <c r="E1028" s="128"/>
      <c r="F1028" s="129"/>
      <c r="H1028" s="54" t="str">
        <f t="shared" si="45"/>
        <v/>
      </c>
      <c r="J1028" s="54" t="str">
        <f t="shared" si="46"/>
        <v/>
      </c>
      <c r="L1028" s="54" t="str">
        <f t="shared" si="47"/>
        <v/>
      </c>
      <c r="N1028" s="127"/>
      <c r="O1028" s="128"/>
      <c r="P1028" s="129"/>
    </row>
    <row r="1029" spans="2:16" x14ac:dyDescent="0.25">
      <c r="B1029" s="127"/>
      <c r="C1029" s="128"/>
      <c r="D1029" s="128"/>
      <c r="E1029" s="128"/>
      <c r="F1029" s="129"/>
      <c r="H1029" s="54" t="str">
        <f t="shared" si="45"/>
        <v/>
      </c>
      <c r="J1029" s="54" t="str">
        <f t="shared" si="46"/>
        <v/>
      </c>
      <c r="L1029" s="54" t="str">
        <f t="shared" si="47"/>
        <v/>
      </c>
      <c r="N1029" s="127"/>
      <c r="O1029" s="128"/>
      <c r="P1029" s="129"/>
    </row>
    <row r="1030" spans="2:16" x14ac:dyDescent="0.25">
      <c r="B1030" s="127"/>
      <c r="C1030" s="128"/>
      <c r="D1030" s="128"/>
      <c r="E1030" s="128"/>
      <c r="F1030" s="129"/>
      <c r="H1030" s="54" t="str">
        <f t="shared" si="45"/>
        <v/>
      </c>
      <c r="J1030" s="54" t="str">
        <f t="shared" si="46"/>
        <v/>
      </c>
      <c r="L1030" s="54" t="str">
        <f t="shared" si="47"/>
        <v/>
      </c>
      <c r="N1030" s="127"/>
      <c r="O1030" s="128"/>
      <c r="P1030" s="129"/>
    </row>
    <row r="1031" spans="2:16" x14ac:dyDescent="0.25">
      <c r="B1031" s="127"/>
      <c r="C1031" s="128"/>
      <c r="D1031" s="128"/>
      <c r="E1031" s="128"/>
      <c r="F1031" s="129"/>
      <c r="H1031" s="54" t="str">
        <f t="shared" si="45"/>
        <v/>
      </c>
      <c r="J1031" s="54" t="str">
        <f t="shared" si="46"/>
        <v/>
      </c>
      <c r="L1031" s="54" t="str">
        <f t="shared" si="47"/>
        <v/>
      </c>
      <c r="N1031" s="127"/>
      <c r="O1031" s="128"/>
      <c r="P1031" s="129"/>
    </row>
    <row r="1032" spans="2:16" x14ac:dyDescent="0.25">
      <c r="B1032" s="127"/>
      <c r="C1032" s="128"/>
      <c r="D1032" s="128"/>
      <c r="E1032" s="128"/>
      <c r="F1032" s="129"/>
      <c r="H1032" s="54" t="str">
        <f t="shared" si="45"/>
        <v/>
      </c>
      <c r="J1032" s="54" t="str">
        <f t="shared" si="46"/>
        <v/>
      </c>
      <c r="L1032" s="54" t="str">
        <f t="shared" si="47"/>
        <v/>
      </c>
      <c r="N1032" s="127"/>
      <c r="O1032" s="128"/>
      <c r="P1032" s="129"/>
    </row>
    <row r="1033" spans="2:16" x14ac:dyDescent="0.25">
      <c r="B1033" s="127"/>
      <c r="C1033" s="128"/>
      <c r="D1033" s="128"/>
      <c r="E1033" s="128"/>
      <c r="F1033" s="129"/>
      <c r="H1033" s="54" t="str">
        <f t="shared" si="45"/>
        <v/>
      </c>
      <c r="J1033" s="54" t="str">
        <f t="shared" si="46"/>
        <v/>
      </c>
      <c r="L1033" s="54" t="str">
        <f t="shared" si="47"/>
        <v/>
      </c>
      <c r="N1033" s="127"/>
      <c r="O1033" s="128"/>
      <c r="P1033" s="129"/>
    </row>
    <row r="1034" spans="2:16" x14ac:dyDescent="0.25">
      <c r="B1034" s="127"/>
      <c r="C1034" s="128"/>
      <c r="D1034" s="128"/>
      <c r="E1034" s="128"/>
      <c r="F1034" s="129"/>
      <c r="H1034" s="54" t="str">
        <f t="shared" si="45"/>
        <v/>
      </c>
      <c r="J1034" s="54" t="str">
        <f t="shared" si="46"/>
        <v/>
      </c>
      <c r="L1034" s="54" t="str">
        <f t="shared" si="47"/>
        <v/>
      </c>
      <c r="N1034" s="127"/>
      <c r="O1034" s="128"/>
      <c r="P1034" s="129"/>
    </row>
    <row r="1035" spans="2:16" x14ac:dyDescent="0.25">
      <c r="B1035" s="127"/>
      <c r="C1035" s="128"/>
      <c r="D1035" s="128"/>
      <c r="E1035" s="128"/>
      <c r="F1035" s="129"/>
      <c r="H1035" s="54" t="str">
        <f t="shared" ref="H1035:H1098" si="48">IF(C1035="","",C1035) &amp; IF(D1035="",""," – " &amp; D1035) &amp; IF(E1035="",""," – " &amp; E1035) &amp; IF(F1035="",""," – " &amp; F1035)</f>
        <v/>
      </c>
      <c r="J1035" s="54" t="str">
        <f t="shared" ref="J1035:J1098" si="49">IF(C1035="","",C1035) &amp; IF(D1035="",""," – " &amp; D1035) &amp; IF(E1035="",""," – " &amp; E1035)</f>
        <v/>
      </c>
      <c r="L1035" s="54" t="str">
        <f t="shared" ref="L1035:L1098" si="50">IF(C1035="","",C1035) &amp; IF(D1035="",""," – " &amp; D1035)</f>
        <v/>
      </c>
      <c r="N1035" s="127"/>
      <c r="O1035" s="128"/>
      <c r="P1035" s="129"/>
    </row>
    <row r="1036" spans="2:16" x14ac:dyDescent="0.25">
      <c r="B1036" s="127"/>
      <c r="C1036" s="128"/>
      <c r="D1036" s="128"/>
      <c r="E1036" s="128"/>
      <c r="F1036" s="129"/>
      <c r="H1036" s="54" t="str">
        <f t="shared" si="48"/>
        <v/>
      </c>
      <c r="J1036" s="54" t="str">
        <f t="shared" si="49"/>
        <v/>
      </c>
      <c r="L1036" s="54" t="str">
        <f t="shared" si="50"/>
        <v/>
      </c>
      <c r="N1036" s="127"/>
      <c r="O1036" s="128"/>
      <c r="P1036" s="129"/>
    </row>
    <row r="1037" spans="2:16" x14ac:dyDescent="0.25">
      <c r="B1037" s="127"/>
      <c r="C1037" s="128"/>
      <c r="D1037" s="128"/>
      <c r="E1037" s="128"/>
      <c r="F1037" s="129"/>
      <c r="H1037" s="54" t="str">
        <f t="shared" si="48"/>
        <v/>
      </c>
      <c r="J1037" s="54" t="str">
        <f t="shared" si="49"/>
        <v/>
      </c>
      <c r="L1037" s="54" t="str">
        <f t="shared" si="50"/>
        <v/>
      </c>
      <c r="N1037" s="127"/>
      <c r="O1037" s="128"/>
      <c r="P1037" s="129"/>
    </row>
    <row r="1038" spans="2:16" x14ac:dyDescent="0.25">
      <c r="B1038" s="127"/>
      <c r="C1038" s="128"/>
      <c r="D1038" s="128"/>
      <c r="E1038" s="128"/>
      <c r="F1038" s="129"/>
      <c r="H1038" s="54" t="str">
        <f t="shared" si="48"/>
        <v/>
      </c>
      <c r="J1038" s="54" t="str">
        <f t="shared" si="49"/>
        <v/>
      </c>
      <c r="L1038" s="54" t="str">
        <f t="shared" si="50"/>
        <v/>
      </c>
      <c r="N1038" s="127"/>
      <c r="O1038" s="128"/>
      <c r="P1038" s="129"/>
    </row>
    <row r="1039" spans="2:16" x14ac:dyDescent="0.25">
      <c r="B1039" s="127"/>
      <c r="C1039" s="128"/>
      <c r="D1039" s="128"/>
      <c r="E1039" s="128"/>
      <c r="F1039" s="129"/>
      <c r="H1039" s="54" t="str">
        <f t="shared" si="48"/>
        <v/>
      </c>
      <c r="J1039" s="54" t="str">
        <f t="shared" si="49"/>
        <v/>
      </c>
      <c r="L1039" s="54" t="str">
        <f t="shared" si="50"/>
        <v/>
      </c>
      <c r="N1039" s="127"/>
      <c r="O1039" s="128"/>
      <c r="P1039" s="129"/>
    </row>
    <row r="1040" spans="2:16" x14ac:dyDescent="0.25">
      <c r="B1040" s="127"/>
      <c r="C1040" s="128"/>
      <c r="D1040" s="128"/>
      <c r="E1040" s="128"/>
      <c r="F1040" s="129"/>
      <c r="H1040" s="54" t="str">
        <f t="shared" si="48"/>
        <v/>
      </c>
      <c r="J1040" s="54" t="str">
        <f t="shared" si="49"/>
        <v/>
      </c>
      <c r="L1040" s="54" t="str">
        <f t="shared" si="50"/>
        <v/>
      </c>
      <c r="N1040" s="127"/>
      <c r="O1040" s="128"/>
      <c r="P1040" s="129"/>
    </row>
    <row r="1041" spans="2:16" x14ac:dyDescent="0.25">
      <c r="B1041" s="127"/>
      <c r="C1041" s="128"/>
      <c r="D1041" s="128"/>
      <c r="E1041" s="128"/>
      <c r="F1041" s="129"/>
      <c r="H1041" s="54" t="str">
        <f t="shared" si="48"/>
        <v/>
      </c>
      <c r="J1041" s="54" t="str">
        <f t="shared" si="49"/>
        <v/>
      </c>
      <c r="L1041" s="54" t="str">
        <f t="shared" si="50"/>
        <v/>
      </c>
      <c r="N1041" s="127"/>
      <c r="O1041" s="128"/>
      <c r="P1041" s="129"/>
    </row>
    <row r="1042" spans="2:16" x14ac:dyDescent="0.25">
      <c r="B1042" s="127"/>
      <c r="C1042" s="128"/>
      <c r="D1042" s="128"/>
      <c r="E1042" s="128"/>
      <c r="F1042" s="129"/>
      <c r="H1042" s="54" t="str">
        <f t="shared" si="48"/>
        <v/>
      </c>
      <c r="J1042" s="54" t="str">
        <f t="shared" si="49"/>
        <v/>
      </c>
      <c r="L1042" s="54" t="str">
        <f t="shared" si="50"/>
        <v/>
      </c>
      <c r="N1042" s="127"/>
      <c r="O1042" s="128"/>
      <c r="P1042" s="129"/>
    </row>
    <row r="1043" spans="2:16" x14ac:dyDescent="0.25">
      <c r="B1043" s="127"/>
      <c r="C1043" s="128"/>
      <c r="D1043" s="128"/>
      <c r="E1043" s="128"/>
      <c r="F1043" s="129"/>
      <c r="H1043" s="54" t="str">
        <f t="shared" si="48"/>
        <v/>
      </c>
      <c r="J1043" s="54" t="str">
        <f t="shared" si="49"/>
        <v/>
      </c>
      <c r="L1043" s="54" t="str">
        <f t="shared" si="50"/>
        <v/>
      </c>
      <c r="N1043" s="127"/>
      <c r="O1043" s="128"/>
      <c r="P1043" s="129"/>
    </row>
    <row r="1044" spans="2:16" x14ac:dyDescent="0.25">
      <c r="B1044" s="127"/>
      <c r="C1044" s="128"/>
      <c r="D1044" s="128"/>
      <c r="E1044" s="128"/>
      <c r="F1044" s="129"/>
      <c r="H1044" s="54" t="str">
        <f t="shared" si="48"/>
        <v/>
      </c>
      <c r="J1044" s="54" t="str">
        <f t="shared" si="49"/>
        <v/>
      </c>
      <c r="L1044" s="54" t="str">
        <f t="shared" si="50"/>
        <v/>
      </c>
      <c r="N1044" s="127"/>
      <c r="O1044" s="128"/>
      <c r="P1044" s="129"/>
    </row>
    <row r="1045" spans="2:16" x14ac:dyDescent="0.25">
      <c r="B1045" s="127"/>
      <c r="C1045" s="128"/>
      <c r="D1045" s="128"/>
      <c r="E1045" s="128"/>
      <c r="F1045" s="129"/>
      <c r="H1045" s="54" t="str">
        <f t="shared" si="48"/>
        <v/>
      </c>
      <c r="J1045" s="54" t="str">
        <f t="shared" si="49"/>
        <v/>
      </c>
      <c r="L1045" s="54" t="str">
        <f t="shared" si="50"/>
        <v/>
      </c>
      <c r="N1045" s="127"/>
      <c r="O1045" s="128"/>
      <c r="P1045" s="129"/>
    </row>
    <row r="1046" spans="2:16" x14ac:dyDescent="0.25">
      <c r="B1046" s="127"/>
      <c r="C1046" s="128"/>
      <c r="D1046" s="128"/>
      <c r="E1046" s="128"/>
      <c r="F1046" s="129"/>
      <c r="H1046" s="54" t="str">
        <f t="shared" si="48"/>
        <v/>
      </c>
      <c r="J1046" s="54" t="str">
        <f t="shared" si="49"/>
        <v/>
      </c>
      <c r="L1046" s="54" t="str">
        <f t="shared" si="50"/>
        <v/>
      </c>
      <c r="N1046" s="127"/>
      <c r="O1046" s="128"/>
      <c r="P1046" s="129"/>
    </row>
    <row r="1047" spans="2:16" x14ac:dyDescent="0.25">
      <c r="B1047" s="127"/>
      <c r="C1047" s="128"/>
      <c r="D1047" s="128"/>
      <c r="E1047" s="128"/>
      <c r="F1047" s="129"/>
      <c r="H1047" s="54" t="str">
        <f t="shared" si="48"/>
        <v/>
      </c>
      <c r="J1047" s="54" t="str">
        <f t="shared" si="49"/>
        <v/>
      </c>
      <c r="L1047" s="54" t="str">
        <f t="shared" si="50"/>
        <v/>
      </c>
      <c r="N1047" s="127"/>
      <c r="O1047" s="128"/>
      <c r="P1047" s="129"/>
    </row>
    <row r="1048" spans="2:16" x14ac:dyDescent="0.25">
      <c r="B1048" s="127"/>
      <c r="C1048" s="128"/>
      <c r="D1048" s="128"/>
      <c r="E1048" s="128"/>
      <c r="F1048" s="129"/>
      <c r="H1048" s="54" t="str">
        <f t="shared" si="48"/>
        <v/>
      </c>
      <c r="J1048" s="54" t="str">
        <f t="shared" si="49"/>
        <v/>
      </c>
      <c r="L1048" s="54" t="str">
        <f t="shared" si="50"/>
        <v/>
      </c>
      <c r="N1048" s="127"/>
      <c r="O1048" s="128"/>
      <c r="P1048" s="129"/>
    </row>
    <row r="1049" spans="2:16" x14ac:dyDescent="0.25">
      <c r="B1049" s="127"/>
      <c r="C1049" s="128"/>
      <c r="D1049" s="128"/>
      <c r="E1049" s="128"/>
      <c r="F1049" s="129"/>
      <c r="H1049" s="54" t="str">
        <f t="shared" si="48"/>
        <v/>
      </c>
      <c r="J1049" s="54" t="str">
        <f t="shared" si="49"/>
        <v/>
      </c>
      <c r="L1049" s="54" t="str">
        <f t="shared" si="50"/>
        <v/>
      </c>
      <c r="N1049" s="127"/>
      <c r="O1049" s="128"/>
      <c r="P1049" s="129"/>
    </row>
    <row r="1050" spans="2:16" x14ac:dyDescent="0.25">
      <c r="B1050" s="127"/>
      <c r="C1050" s="128"/>
      <c r="D1050" s="128"/>
      <c r="E1050" s="128"/>
      <c r="F1050" s="129"/>
      <c r="H1050" s="54" t="str">
        <f t="shared" si="48"/>
        <v/>
      </c>
      <c r="J1050" s="54" t="str">
        <f t="shared" si="49"/>
        <v/>
      </c>
      <c r="L1050" s="54" t="str">
        <f t="shared" si="50"/>
        <v/>
      </c>
      <c r="N1050" s="127"/>
      <c r="O1050" s="128"/>
      <c r="P1050" s="129"/>
    </row>
    <row r="1051" spans="2:16" x14ac:dyDescent="0.25">
      <c r="B1051" s="127"/>
      <c r="C1051" s="128"/>
      <c r="D1051" s="128"/>
      <c r="E1051" s="128"/>
      <c r="F1051" s="129"/>
      <c r="H1051" s="54" t="str">
        <f t="shared" si="48"/>
        <v/>
      </c>
      <c r="J1051" s="54" t="str">
        <f t="shared" si="49"/>
        <v/>
      </c>
      <c r="L1051" s="54" t="str">
        <f t="shared" si="50"/>
        <v/>
      </c>
      <c r="N1051" s="127"/>
      <c r="O1051" s="128"/>
      <c r="P1051" s="129"/>
    </row>
    <row r="1052" spans="2:16" x14ac:dyDescent="0.25">
      <c r="B1052" s="127"/>
      <c r="C1052" s="128"/>
      <c r="D1052" s="128"/>
      <c r="E1052" s="128"/>
      <c r="F1052" s="129"/>
      <c r="H1052" s="54" t="str">
        <f t="shared" si="48"/>
        <v/>
      </c>
      <c r="J1052" s="54" t="str">
        <f t="shared" si="49"/>
        <v/>
      </c>
      <c r="L1052" s="54" t="str">
        <f t="shared" si="50"/>
        <v/>
      </c>
      <c r="N1052" s="127"/>
      <c r="O1052" s="128"/>
      <c r="P1052" s="129"/>
    </row>
    <row r="1053" spans="2:16" x14ac:dyDescent="0.25">
      <c r="B1053" s="127"/>
      <c r="C1053" s="128"/>
      <c r="D1053" s="128"/>
      <c r="E1053" s="128"/>
      <c r="F1053" s="129"/>
      <c r="H1053" s="54" t="str">
        <f t="shared" si="48"/>
        <v/>
      </c>
      <c r="J1053" s="54" t="str">
        <f t="shared" si="49"/>
        <v/>
      </c>
      <c r="L1053" s="54" t="str">
        <f t="shared" si="50"/>
        <v/>
      </c>
      <c r="N1053" s="127"/>
      <c r="O1053" s="128"/>
      <c r="P1053" s="129"/>
    </row>
    <row r="1054" spans="2:16" x14ac:dyDescent="0.25">
      <c r="B1054" s="127"/>
      <c r="C1054" s="128"/>
      <c r="D1054" s="128"/>
      <c r="E1054" s="128"/>
      <c r="F1054" s="129"/>
      <c r="H1054" s="54" t="str">
        <f t="shared" si="48"/>
        <v/>
      </c>
      <c r="J1054" s="54" t="str">
        <f t="shared" si="49"/>
        <v/>
      </c>
      <c r="L1054" s="54" t="str">
        <f t="shared" si="50"/>
        <v/>
      </c>
      <c r="N1054" s="127"/>
      <c r="O1054" s="128"/>
      <c r="P1054" s="129"/>
    </row>
    <row r="1055" spans="2:16" x14ac:dyDescent="0.25">
      <c r="B1055" s="127"/>
      <c r="C1055" s="128"/>
      <c r="D1055" s="128"/>
      <c r="E1055" s="128"/>
      <c r="F1055" s="129"/>
      <c r="H1055" s="54" t="str">
        <f t="shared" si="48"/>
        <v/>
      </c>
      <c r="J1055" s="54" t="str">
        <f t="shared" si="49"/>
        <v/>
      </c>
      <c r="L1055" s="54" t="str">
        <f t="shared" si="50"/>
        <v/>
      </c>
      <c r="N1055" s="127"/>
      <c r="O1055" s="128"/>
      <c r="P1055" s="129"/>
    </row>
    <row r="1056" spans="2:16" x14ac:dyDescent="0.25">
      <c r="B1056" s="127"/>
      <c r="C1056" s="128"/>
      <c r="D1056" s="128"/>
      <c r="E1056" s="128"/>
      <c r="F1056" s="129"/>
      <c r="H1056" s="54" t="str">
        <f t="shared" si="48"/>
        <v/>
      </c>
      <c r="J1056" s="54" t="str">
        <f t="shared" si="49"/>
        <v/>
      </c>
      <c r="L1056" s="54" t="str">
        <f t="shared" si="50"/>
        <v/>
      </c>
      <c r="N1056" s="127"/>
      <c r="O1056" s="128"/>
      <c r="P1056" s="129"/>
    </row>
    <row r="1057" spans="2:16" x14ac:dyDescent="0.25">
      <c r="B1057" s="127"/>
      <c r="C1057" s="128"/>
      <c r="D1057" s="128"/>
      <c r="E1057" s="128"/>
      <c r="F1057" s="129"/>
      <c r="H1057" s="54" t="str">
        <f t="shared" si="48"/>
        <v/>
      </c>
      <c r="J1057" s="54" t="str">
        <f t="shared" si="49"/>
        <v/>
      </c>
      <c r="L1057" s="54" t="str">
        <f t="shared" si="50"/>
        <v/>
      </c>
      <c r="N1057" s="127"/>
      <c r="O1057" s="128"/>
      <c r="P1057" s="129"/>
    </row>
    <row r="1058" spans="2:16" x14ac:dyDescent="0.25">
      <c r="B1058" s="127"/>
      <c r="C1058" s="128"/>
      <c r="D1058" s="128"/>
      <c r="E1058" s="128"/>
      <c r="F1058" s="129"/>
      <c r="H1058" s="54" t="str">
        <f t="shared" si="48"/>
        <v/>
      </c>
      <c r="J1058" s="54" t="str">
        <f t="shared" si="49"/>
        <v/>
      </c>
      <c r="L1058" s="54" t="str">
        <f t="shared" si="50"/>
        <v/>
      </c>
      <c r="N1058" s="127"/>
      <c r="O1058" s="128"/>
      <c r="P1058" s="129"/>
    </row>
    <row r="1059" spans="2:16" x14ac:dyDescent="0.25">
      <c r="B1059" s="127"/>
      <c r="C1059" s="128"/>
      <c r="D1059" s="128"/>
      <c r="E1059" s="128"/>
      <c r="F1059" s="129"/>
      <c r="H1059" s="54" t="str">
        <f t="shared" si="48"/>
        <v/>
      </c>
      <c r="J1059" s="54" t="str">
        <f t="shared" si="49"/>
        <v/>
      </c>
      <c r="L1059" s="54" t="str">
        <f t="shared" si="50"/>
        <v/>
      </c>
      <c r="N1059" s="127"/>
      <c r="O1059" s="128"/>
      <c r="P1059" s="129"/>
    </row>
    <row r="1060" spans="2:16" x14ac:dyDescent="0.25">
      <c r="B1060" s="127"/>
      <c r="C1060" s="128"/>
      <c r="D1060" s="128"/>
      <c r="E1060" s="128"/>
      <c r="F1060" s="129"/>
      <c r="H1060" s="54" t="str">
        <f t="shared" si="48"/>
        <v/>
      </c>
      <c r="J1060" s="54" t="str">
        <f t="shared" si="49"/>
        <v/>
      </c>
      <c r="L1060" s="54" t="str">
        <f t="shared" si="50"/>
        <v/>
      </c>
      <c r="N1060" s="127"/>
      <c r="O1060" s="128"/>
      <c r="P1060" s="129"/>
    </row>
    <row r="1061" spans="2:16" x14ac:dyDescent="0.25">
      <c r="B1061" s="127"/>
      <c r="C1061" s="128"/>
      <c r="D1061" s="128"/>
      <c r="E1061" s="128"/>
      <c r="F1061" s="129"/>
      <c r="H1061" s="54" t="str">
        <f t="shared" si="48"/>
        <v/>
      </c>
      <c r="J1061" s="54" t="str">
        <f t="shared" si="49"/>
        <v/>
      </c>
      <c r="L1061" s="54" t="str">
        <f t="shared" si="50"/>
        <v/>
      </c>
      <c r="N1061" s="127"/>
      <c r="O1061" s="128"/>
      <c r="P1061" s="129"/>
    </row>
    <row r="1062" spans="2:16" x14ac:dyDescent="0.25">
      <c r="B1062" s="127"/>
      <c r="C1062" s="128"/>
      <c r="D1062" s="128"/>
      <c r="E1062" s="128"/>
      <c r="F1062" s="129"/>
      <c r="H1062" s="54" t="str">
        <f t="shared" si="48"/>
        <v/>
      </c>
      <c r="J1062" s="54" t="str">
        <f t="shared" si="49"/>
        <v/>
      </c>
      <c r="L1062" s="54" t="str">
        <f t="shared" si="50"/>
        <v/>
      </c>
      <c r="N1062" s="127"/>
      <c r="O1062" s="128"/>
      <c r="P1062" s="129"/>
    </row>
    <row r="1063" spans="2:16" x14ac:dyDescent="0.25">
      <c r="B1063" s="127"/>
      <c r="C1063" s="128"/>
      <c r="D1063" s="128"/>
      <c r="E1063" s="128"/>
      <c r="F1063" s="129"/>
      <c r="H1063" s="54" t="str">
        <f t="shared" si="48"/>
        <v/>
      </c>
      <c r="J1063" s="54" t="str">
        <f t="shared" si="49"/>
        <v/>
      </c>
      <c r="L1063" s="54" t="str">
        <f t="shared" si="50"/>
        <v/>
      </c>
      <c r="N1063" s="127"/>
      <c r="O1063" s="128"/>
      <c r="P1063" s="129"/>
    </row>
    <row r="1064" spans="2:16" x14ac:dyDescent="0.25">
      <c r="B1064" s="127"/>
      <c r="C1064" s="128"/>
      <c r="D1064" s="128"/>
      <c r="E1064" s="128"/>
      <c r="F1064" s="129"/>
      <c r="H1064" s="54" t="str">
        <f t="shared" si="48"/>
        <v/>
      </c>
      <c r="J1064" s="54" t="str">
        <f t="shared" si="49"/>
        <v/>
      </c>
      <c r="L1064" s="54" t="str">
        <f t="shared" si="50"/>
        <v/>
      </c>
      <c r="N1064" s="127"/>
      <c r="O1064" s="128"/>
      <c r="P1064" s="129"/>
    </row>
    <row r="1065" spans="2:16" x14ac:dyDescent="0.25">
      <c r="B1065" s="127"/>
      <c r="C1065" s="128"/>
      <c r="D1065" s="128"/>
      <c r="E1065" s="128"/>
      <c r="F1065" s="129"/>
      <c r="H1065" s="54" t="str">
        <f t="shared" si="48"/>
        <v/>
      </c>
      <c r="J1065" s="54" t="str">
        <f t="shared" si="49"/>
        <v/>
      </c>
      <c r="L1065" s="54" t="str">
        <f t="shared" si="50"/>
        <v/>
      </c>
      <c r="N1065" s="127"/>
      <c r="O1065" s="128"/>
      <c r="P1065" s="129"/>
    </row>
    <row r="1066" spans="2:16" x14ac:dyDescent="0.25">
      <c r="B1066" s="127"/>
      <c r="C1066" s="128"/>
      <c r="D1066" s="128"/>
      <c r="E1066" s="128"/>
      <c r="F1066" s="129"/>
      <c r="H1066" s="54" t="str">
        <f t="shared" si="48"/>
        <v/>
      </c>
      <c r="J1066" s="54" t="str">
        <f t="shared" si="49"/>
        <v/>
      </c>
      <c r="L1066" s="54" t="str">
        <f t="shared" si="50"/>
        <v/>
      </c>
      <c r="N1066" s="127"/>
      <c r="O1066" s="128"/>
      <c r="P1066" s="129"/>
    </row>
    <row r="1067" spans="2:16" x14ac:dyDescent="0.25">
      <c r="B1067" s="127"/>
      <c r="C1067" s="128"/>
      <c r="D1067" s="128"/>
      <c r="E1067" s="128"/>
      <c r="F1067" s="129"/>
      <c r="H1067" s="54" t="str">
        <f t="shared" si="48"/>
        <v/>
      </c>
      <c r="J1067" s="54" t="str">
        <f t="shared" si="49"/>
        <v/>
      </c>
      <c r="L1067" s="54" t="str">
        <f t="shared" si="50"/>
        <v/>
      </c>
      <c r="N1067" s="127"/>
      <c r="O1067" s="128"/>
      <c r="P1067" s="129"/>
    </row>
    <row r="1068" spans="2:16" x14ac:dyDescent="0.25">
      <c r="B1068" s="127"/>
      <c r="C1068" s="128"/>
      <c r="D1068" s="128"/>
      <c r="E1068" s="128"/>
      <c r="F1068" s="129"/>
      <c r="H1068" s="54" t="str">
        <f t="shared" si="48"/>
        <v/>
      </c>
      <c r="J1068" s="54" t="str">
        <f t="shared" si="49"/>
        <v/>
      </c>
      <c r="L1068" s="54" t="str">
        <f t="shared" si="50"/>
        <v/>
      </c>
      <c r="N1068" s="127"/>
      <c r="O1068" s="128"/>
      <c r="P1068" s="129"/>
    </row>
    <row r="1069" spans="2:16" x14ac:dyDescent="0.25">
      <c r="B1069" s="127"/>
      <c r="C1069" s="128"/>
      <c r="D1069" s="128"/>
      <c r="E1069" s="128"/>
      <c r="F1069" s="129"/>
      <c r="H1069" s="54" t="str">
        <f t="shared" si="48"/>
        <v/>
      </c>
      <c r="J1069" s="54" t="str">
        <f t="shared" si="49"/>
        <v/>
      </c>
      <c r="L1069" s="54" t="str">
        <f t="shared" si="50"/>
        <v/>
      </c>
      <c r="N1069" s="127"/>
      <c r="O1069" s="128"/>
      <c r="P1069" s="129"/>
    </row>
    <row r="1070" spans="2:16" x14ac:dyDescent="0.25">
      <c r="B1070" s="127"/>
      <c r="C1070" s="128"/>
      <c r="D1070" s="128"/>
      <c r="E1070" s="128"/>
      <c r="F1070" s="129"/>
      <c r="H1070" s="54" t="str">
        <f t="shared" si="48"/>
        <v/>
      </c>
      <c r="J1070" s="54" t="str">
        <f t="shared" si="49"/>
        <v/>
      </c>
      <c r="L1070" s="54" t="str">
        <f t="shared" si="50"/>
        <v/>
      </c>
      <c r="N1070" s="127"/>
      <c r="O1070" s="128"/>
      <c r="P1070" s="129"/>
    </row>
    <row r="1071" spans="2:16" x14ac:dyDescent="0.25">
      <c r="B1071" s="127"/>
      <c r="C1071" s="128"/>
      <c r="D1071" s="128"/>
      <c r="E1071" s="128"/>
      <c r="F1071" s="129"/>
      <c r="H1071" s="54" t="str">
        <f t="shared" si="48"/>
        <v/>
      </c>
      <c r="J1071" s="54" t="str">
        <f t="shared" si="49"/>
        <v/>
      </c>
      <c r="L1071" s="54" t="str">
        <f t="shared" si="50"/>
        <v/>
      </c>
      <c r="N1071" s="127"/>
      <c r="O1071" s="128"/>
      <c r="P1071" s="129"/>
    </row>
    <row r="1072" spans="2:16" x14ac:dyDescent="0.25">
      <c r="B1072" s="127"/>
      <c r="C1072" s="128"/>
      <c r="D1072" s="128"/>
      <c r="E1072" s="128"/>
      <c r="F1072" s="129"/>
      <c r="H1072" s="54" t="str">
        <f t="shared" si="48"/>
        <v/>
      </c>
      <c r="J1072" s="54" t="str">
        <f t="shared" si="49"/>
        <v/>
      </c>
      <c r="L1072" s="54" t="str">
        <f t="shared" si="50"/>
        <v/>
      </c>
      <c r="N1072" s="127"/>
      <c r="O1072" s="128"/>
      <c r="P1072" s="129"/>
    </row>
    <row r="1073" spans="2:16" x14ac:dyDescent="0.25">
      <c r="B1073" s="127"/>
      <c r="C1073" s="128"/>
      <c r="D1073" s="128"/>
      <c r="E1073" s="128"/>
      <c r="F1073" s="129"/>
      <c r="H1073" s="54" t="str">
        <f t="shared" si="48"/>
        <v/>
      </c>
      <c r="J1073" s="54" t="str">
        <f t="shared" si="49"/>
        <v/>
      </c>
      <c r="L1073" s="54" t="str">
        <f t="shared" si="50"/>
        <v/>
      </c>
      <c r="N1073" s="127"/>
      <c r="O1073" s="128"/>
      <c r="P1073" s="129"/>
    </row>
    <row r="1074" spans="2:16" x14ac:dyDescent="0.25">
      <c r="B1074" s="127"/>
      <c r="C1074" s="128"/>
      <c r="D1074" s="128"/>
      <c r="E1074" s="128"/>
      <c r="F1074" s="129"/>
      <c r="H1074" s="54" t="str">
        <f t="shared" si="48"/>
        <v/>
      </c>
      <c r="J1074" s="54" t="str">
        <f t="shared" si="49"/>
        <v/>
      </c>
      <c r="L1074" s="54" t="str">
        <f t="shared" si="50"/>
        <v/>
      </c>
      <c r="N1074" s="127"/>
      <c r="O1074" s="128"/>
      <c r="P1074" s="129"/>
    </row>
    <row r="1075" spans="2:16" x14ac:dyDescent="0.25">
      <c r="B1075" s="127"/>
      <c r="C1075" s="128"/>
      <c r="D1075" s="128"/>
      <c r="E1075" s="128"/>
      <c r="F1075" s="129"/>
      <c r="H1075" s="54" t="str">
        <f t="shared" si="48"/>
        <v/>
      </c>
      <c r="J1075" s="54" t="str">
        <f t="shared" si="49"/>
        <v/>
      </c>
      <c r="L1075" s="54" t="str">
        <f t="shared" si="50"/>
        <v/>
      </c>
      <c r="N1075" s="127"/>
      <c r="O1075" s="128"/>
      <c r="P1075" s="129"/>
    </row>
    <row r="1076" spans="2:16" x14ac:dyDescent="0.25">
      <c r="B1076" s="127"/>
      <c r="C1076" s="128"/>
      <c r="D1076" s="128"/>
      <c r="E1076" s="128"/>
      <c r="F1076" s="129"/>
      <c r="H1076" s="54" t="str">
        <f t="shared" si="48"/>
        <v/>
      </c>
      <c r="J1076" s="54" t="str">
        <f t="shared" si="49"/>
        <v/>
      </c>
      <c r="L1076" s="54" t="str">
        <f t="shared" si="50"/>
        <v/>
      </c>
      <c r="N1076" s="127"/>
      <c r="O1076" s="128"/>
      <c r="P1076" s="129"/>
    </row>
    <row r="1077" spans="2:16" x14ac:dyDescent="0.25">
      <c r="B1077" s="127"/>
      <c r="C1077" s="128"/>
      <c r="D1077" s="128"/>
      <c r="E1077" s="128"/>
      <c r="F1077" s="129"/>
      <c r="H1077" s="54" t="str">
        <f t="shared" si="48"/>
        <v/>
      </c>
      <c r="J1077" s="54" t="str">
        <f t="shared" si="49"/>
        <v/>
      </c>
      <c r="L1077" s="54" t="str">
        <f t="shared" si="50"/>
        <v/>
      </c>
      <c r="N1077" s="127"/>
      <c r="O1077" s="128"/>
      <c r="P1077" s="129"/>
    </row>
    <row r="1078" spans="2:16" x14ac:dyDescent="0.25">
      <c r="B1078" s="127"/>
      <c r="C1078" s="128"/>
      <c r="D1078" s="128"/>
      <c r="E1078" s="128"/>
      <c r="F1078" s="129"/>
      <c r="H1078" s="54" t="str">
        <f t="shared" si="48"/>
        <v/>
      </c>
      <c r="J1078" s="54" t="str">
        <f t="shared" si="49"/>
        <v/>
      </c>
      <c r="L1078" s="54" t="str">
        <f t="shared" si="50"/>
        <v/>
      </c>
      <c r="N1078" s="127"/>
      <c r="O1078" s="128"/>
      <c r="P1078" s="129"/>
    </row>
    <row r="1079" spans="2:16" x14ac:dyDescent="0.25">
      <c r="B1079" s="127"/>
      <c r="C1079" s="128"/>
      <c r="D1079" s="128"/>
      <c r="E1079" s="128"/>
      <c r="F1079" s="129"/>
      <c r="H1079" s="54" t="str">
        <f t="shared" si="48"/>
        <v/>
      </c>
      <c r="J1079" s="54" t="str">
        <f t="shared" si="49"/>
        <v/>
      </c>
      <c r="L1079" s="54" t="str">
        <f t="shared" si="50"/>
        <v/>
      </c>
      <c r="N1079" s="127"/>
      <c r="O1079" s="128"/>
      <c r="P1079" s="129"/>
    </row>
    <row r="1080" spans="2:16" x14ac:dyDescent="0.25">
      <c r="B1080" s="127"/>
      <c r="C1080" s="128"/>
      <c r="D1080" s="128"/>
      <c r="E1080" s="128"/>
      <c r="F1080" s="129"/>
      <c r="H1080" s="54" t="str">
        <f t="shared" si="48"/>
        <v/>
      </c>
      <c r="J1080" s="54" t="str">
        <f t="shared" si="49"/>
        <v/>
      </c>
      <c r="L1080" s="54" t="str">
        <f t="shared" si="50"/>
        <v/>
      </c>
      <c r="N1080" s="127"/>
      <c r="O1080" s="128"/>
      <c r="P1080" s="129"/>
    </row>
    <row r="1081" spans="2:16" x14ac:dyDescent="0.25">
      <c r="B1081" s="127"/>
      <c r="C1081" s="128"/>
      <c r="D1081" s="128"/>
      <c r="E1081" s="128"/>
      <c r="F1081" s="129"/>
      <c r="H1081" s="54" t="str">
        <f t="shared" si="48"/>
        <v/>
      </c>
      <c r="J1081" s="54" t="str">
        <f t="shared" si="49"/>
        <v/>
      </c>
      <c r="L1081" s="54" t="str">
        <f t="shared" si="50"/>
        <v/>
      </c>
      <c r="N1081" s="127"/>
      <c r="O1081" s="128"/>
      <c r="P1081" s="129"/>
    </row>
    <row r="1082" spans="2:16" x14ac:dyDescent="0.25">
      <c r="B1082" s="127"/>
      <c r="C1082" s="128"/>
      <c r="D1082" s="128"/>
      <c r="E1082" s="128"/>
      <c r="F1082" s="129"/>
      <c r="H1082" s="54" t="str">
        <f t="shared" si="48"/>
        <v/>
      </c>
      <c r="J1082" s="54" t="str">
        <f t="shared" si="49"/>
        <v/>
      </c>
      <c r="L1082" s="54" t="str">
        <f t="shared" si="50"/>
        <v/>
      </c>
      <c r="N1082" s="127"/>
      <c r="O1082" s="128"/>
      <c r="P1082" s="129"/>
    </row>
    <row r="1083" spans="2:16" x14ac:dyDescent="0.25">
      <c r="B1083" s="127"/>
      <c r="C1083" s="128"/>
      <c r="D1083" s="128"/>
      <c r="E1083" s="128"/>
      <c r="F1083" s="129"/>
      <c r="H1083" s="54" t="str">
        <f t="shared" si="48"/>
        <v/>
      </c>
      <c r="J1083" s="54" t="str">
        <f t="shared" si="49"/>
        <v/>
      </c>
      <c r="L1083" s="54" t="str">
        <f t="shared" si="50"/>
        <v/>
      </c>
      <c r="N1083" s="127"/>
      <c r="O1083" s="128"/>
      <c r="P1083" s="129"/>
    </row>
    <row r="1084" spans="2:16" x14ac:dyDescent="0.25">
      <c r="B1084" s="127"/>
      <c r="C1084" s="128"/>
      <c r="D1084" s="128"/>
      <c r="E1084" s="128"/>
      <c r="F1084" s="129"/>
      <c r="H1084" s="54" t="str">
        <f t="shared" si="48"/>
        <v/>
      </c>
      <c r="J1084" s="54" t="str">
        <f t="shared" si="49"/>
        <v/>
      </c>
      <c r="L1084" s="54" t="str">
        <f t="shared" si="50"/>
        <v/>
      </c>
      <c r="N1084" s="127"/>
      <c r="O1084" s="128"/>
      <c r="P1084" s="129"/>
    </row>
    <row r="1085" spans="2:16" x14ac:dyDescent="0.25">
      <c r="B1085" s="127"/>
      <c r="C1085" s="128"/>
      <c r="D1085" s="128"/>
      <c r="E1085" s="128"/>
      <c r="F1085" s="129"/>
      <c r="H1085" s="54" t="str">
        <f t="shared" si="48"/>
        <v/>
      </c>
      <c r="J1085" s="54" t="str">
        <f t="shared" si="49"/>
        <v/>
      </c>
      <c r="L1085" s="54" t="str">
        <f t="shared" si="50"/>
        <v/>
      </c>
      <c r="N1085" s="127"/>
      <c r="O1085" s="128"/>
      <c r="P1085" s="129"/>
    </row>
    <row r="1086" spans="2:16" x14ac:dyDescent="0.25">
      <c r="B1086" s="127"/>
      <c r="C1086" s="128"/>
      <c r="D1086" s="128"/>
      <c r="E1086" s="128"/>
      <c r="F1086" s="129"/>
      <c r="H1086" s="54" t="str">
        <f t="shared" si="48"/>
        <v/>
      </c>
      <c r="J1086" s="54" t="str">
        <f t="shared" si="49"/>
        <v/>
      </c>
      <c r="L1086" s="54" t="str">
        <f t="shared" si="50"/>
        <v/>
      </c>
      <c r="N1086" s="127"/>
      <c r="O1086" s="128"/>
      <c r="P1086" s="129"/>
    </row>
    <row r="1087" spans="2:16" x14ac:dyDescent="0.25">
      <c r="B1087" s="127"/>
      <c r="C1087" s="128"/>
      <c r="D1087" s="128"/>
      <c r="E1087" s="128"/>
      <c r="F1087" s="129"/>
      <c r="H1087" s="54" t="str">
        <f t="shared" si="48"/>
        <v/>
      </c>
      <c r="J1087" s="54" t="str">
        <f t="shared" si="49"/>
        <v/>
      </c>
      <c r="L1087" s="54" t="str">
        <f t="shared" si="50"/>
        <v/>
      </c>
      <c r="N1087" s="127"/>
      <c r="O1087" s="128"/>
      <c r="P1087" s="129"/>
    </row>
    <row r="1088" spans="2:16" x14ac:dyDescent="0.25">
      <c r="B1088" s="127"/>
      <c r="C1088" s="128"/>
      <c r="D1088" s="128"/>
      <c r="E1088" s="128"/>
      <c r="F1088" s="129"/>
      <c r="H1088" s="54" t="str">
        <f t="shared" si="48"/>
        <v/>
      </c>
      <c r="J1088" s="54" t="str">
        <f t="shared" si="49"/>
        <v/>
      </c>
      <c r="L1088" s="54" t="str">
        <f t="shared" si="50"/>
        <v/>
      </c>
      <c r="N1088" s="127"/>
      <c r="O1088" s="128"/>
      <c r="P1088" s="129"/>
    </row>
    <row r="1089" spans="2:16" x14ac:dyDescent="0.25">
      <c r="B1089" s="127"/>
      <c r="C1089" s="128"/>
      <c r="D1089" s="128"/>
      <c r="E1089" s="128"/>
      <c r="F1089" s="129"/>
      <c r="H1089" s="54" t="str">
        <f t="shared" si="48"/>
        <v/>
      </c>
      <c r="J1089" s="54" t="str">
        <f t="shared" si="49"/>
        <v/>
      </c>
      <c r="L1089" s="54" t="str">
        <f t="shared" si="50"/>
        <v/>
      </c>
      <c r="N1089" s="127"/>
      <c r="O1089" s="128"/>
      <c r="P1089" s="129"/>
    </row>
    <row r="1090" spans="2:16" x14ac:dyDescent="0.25">
      <c r="B1090" s="127"/>
      <c r="C1090" s="128"/>
      <c r="D1090" s="128"/>
      <c r="E1090" s="128"/>
      <c r="F1090" s="129"/>
      <c r="H1090" s="54" t="str">
        <f t="shared" si="48"/>
        <v/>
      </c>
      <c r="J1090" s="54" t="str">
        <f t="shared" si="49"/>
        <v/>
      </c>
      <c r="L1090" s="54" t="str">
        <f t="shared" si="50"/>
        <v/>
      </c>
      <c r="N1090" s="127"/>
      <c r="O1090" s="128"/>
      <c r="P1090" s="129"/>
    </row>
    <row r="1091" spans="2:16" x14ac:dyDescent="0.25">
      <c r="B1091" s="127"/>
      <c r="C1091" s="128"/>
      <c r="D1091" s="128"/>
      <c r="E1091" s="128"/>
      <c r="F1091" s="129"/>
      <c r="H1091" s="54" t="str">
        <f t="shared" si="48"/>
        <v/>
      </c>
      <c r="J1091" s="54" t="str">
        <f t="shared" si="49"/>
        <v/>
      </c>
      <c r="L1091" s="54" t="str">
        <f t="shared" si="50"/>
        <v/>
      </c>
      <c r="N1091" s="127"/>
      <c r="O1091" s="128"/>
      <c r="P1091" s="129"/>
    </row>
    <row r="1092" spans="2:16" x14ac:dyDescent="0.25">
      <c r="B1092" s="127"/>
      <c r="C1092" s="128"/>
      <c r="D1092" s="128"/>
      <c r="E1092" s="128"/>
      <c r="F1092" s="129"/>
      <c r="H1092" s="54" t="str">
        <f t="shared" si="48"/>
        <v/>
      </c>
      <c r="J1092" s="54" t="str">
        <f t="shared" si="49"/>
        <v/>
      </c>
      <c r="L1092" s="54" t="str">
        <f t="shared" si="50"/>
        <v/>
      </c>
      <c r="N1092" s="127"/>
      <c r="O1092" s="128"/>
      <c r="P1092" s="129"/>
    </row>
    <row r="1093" spans="2:16" x14ac:dyDescent="0.25">
      <c r="B1093" s="127"/>
      <c r="C1093" s="128"/>
      <c r="D1093" s="128"/>
      <c r="E1093" s="128"/>
      <c r="F1093" s="129"/>
      <c r="H1093" s="54" t="str">
        <f t="shared" si="48"/>
        <v/>
      </c>
      <c r="J1093" s="54" t="str">
        <f t="shared" si="49"/>
        <v/>
      </c>
      <c r="L1093" s="54" t="str">
        <f t="shared" si="50"/>
        <v/>
      </c>
      <c r="N1093" s="127"/>
      <c r="O1093" s="128"/>
      <c r="P1093" s="129"/>
    </row>
    <row r="1094" spans="2:16" x14ac:dyDescent="0.25">
      <c r="B1094" s="127"/>
      <c r="C1094" s="128"/>
      <c r="D1094" s="128"/>
      <c r="E1094" s="128"/>
      <c r="F1094" s="129"/>
      <c r="H1094" s="54" t="str">
        <f t="shared" si="48"/>
        <v/>
      </c>
      <c r="J1094" s="54" t="str">
        <f t="shared" si="49"/>
        <v/>
      </c>
      <c r="L1094" s="54" t="str">
        <f t="shared" si="50"/>
        <v/>
      </c>
      <c r="N1094" s="127"/>
      <c r="O1094" s="128"/>
      <c r="P1094" s="129"/>
    </row>
    <row r="1095" spans="2:16" x14ac:dyDescent="0.25">
      <c r="B1095" s="127"/>
      <c r="C1095" s="128"/>
      <c r="D1095" s="128"/>
      <c r="E1095" s="128"/>
      <c r="F1095" s="129"/>
      <c r="H1095" s="54" t="str">
        <f t="shared" si="48"/>
        <v/>
      </c>
      <c r="J1095" s="54" t="str">
        <f t="shared" si="49"/>
        <v/>
      </c>
      <c r="L1095" s="54" t="str">
        <f t="shared" si="50"/>
        <v/>
      </c>
      <c r="N1095" s="127"/>
      <c r="O1095" s="128"/>
      <c r="P1095" s="129"/>
    </row>
    <row r="1096" spans="2:16" x14ac:dyDescent="0.25">
      <c r="B1096" s="127"/>
      <c r="C1096" s="128"/>
      <c r="D1096" s="128"/>
      <c r="E1096" s="128"/>
      <c r="F1096" s="129"/>
      <c r="H1096" s="54" t="str">
        <f t="shared" si="48"/>
        <v/>
      </c>
      <c r="J1096" s="54" t="str">
        <f t="shared" si="49"/>
        <v/>
      </c>
      <c r="L1096" s="54" t="str">
        <f t="shared" si="50"/>
        <v/>
      </c>
      <c r="N1096" s="127"/>
      <c r="O1096" s="128"/>
      <c r="P1096" s="129"/>
    </row>
    <row r="1097" spans="2:16" x14ac:dyDescent="0.25">
      <c r="B1097" s="127"/>
      <c r="C1097" s="128"/>
      <c r="D1097" s="128"/>
      <c r="E1097" s="128"/>
      <c r="F1097" s="129"/>
      <c r="H1097" s="54" t="str">
        <f t="shared" si="48"/>
        <v/>
      </c>
      <c r="J1097" s="54" t="str">
        <f t="shared" si="49"/>
        <v/>
      </c>
      <c r="L1097" s="54" t="str">
        <f t="shared" si="50"/>
        <v/>
      </c>
      <c r="N1097" s="127"/>
      <c r="O1097" s="128"/>
      <c r="P1097" s="129"/>
    </row>
    <row r="1098" spans="2:16" x14ac:dyDescent="0.25">
      <c r="B1098" s="127"/>
      <c r="C1098" s="128"/>
      <c r="D1098" s="128"/>
      <c r="E1098" s="128"/>
      <c r="F1098" s="129"/>
      <c r="H1098" s="54" t="str">
        <f t="shared" si="48"/>
        <v/>
      </c>
      <c r="J1098" s="54" t="str">
        <f t="shared" si="49"/>
        <v/>
      </c>
      <c r="L1098" s="54" t="str">
        <f t="shared" si="50"/>
        <v/>
      </c>
      <c r="N1098" s="127"/>
      <c r="O1098" s="128"/>
      <c r="P1098" s="129"/>
    </row>
    <row r="1099" spans="2:16" x14ac:dyDescent="0.25">
      <c r="B1099" s="127"/>
      <c r="C1099" s="128"/>
      <c r="D1099" s="128"/>
      <c r="E1099" s="128"/>
      <c r="F1099" s="129"/>
      <c r="H1099" s="54" t="str">
        <f t="shared" ref="H1099:H1162" si="51">IF(C1099="","",C1099) &amp; IF(D1099="",""," – " &amp; D1099) &amp; IF(E1099="",""," – " &amp; E1099) &amp; IF(F1099="",""," – " &amp; F1099)</f>
        <v/>
      </c>
      <c r="J1099" s="54" t="str">
        <f t="shared" ref="J1099:J1162" si="52">IF(C1099="","",C1099) &amp; IF(D1099="",""," – " &amp; D1099) &amp; IF(E1099="",""," – " &amp; E1099)</f>
        <v/>
      </c>
      <c r="L1099" s="54" t="str">
        <f t="shared" ref="L1099:L1162" si="53">IF(C1099="","",C1099) &amp; IF(D1099="",""," – " &amp; D1099)</f>
        <v/>
      </c>
      <c r="N1099" s="127"/>
      <c r="O1099" s="128"/>
      <c r="P1099" s="129"/>
    </row>
    <row r="1100" spans="2:16" x14ac:dyDescent="0.25">
      <c r="B1100" s="127"/>
      <c r="C1100" s="128"/>
      <c r="D1100" s="128"/>
      <c r="E1100" s="128"/>
      <c r="F1100" s="129"/>
      <c r="H1100" s="54" t="str">
        <f t="shared" si="51"/>
        <v/>
      </c>
      <c r="J1100" s="54" t="str">
        <f t="shared" si="52"/>
        <v/>
      </c>
      <c r="L1100" s="54" t="str">
        <f t="shared" si="53"/>
        <v/>
      </c>
      <c r="N1100" s="127"/>
      <c r="O1100" s="128"/>
      <c r="P1100" s="129"/>
    </row>
    <row r="1101" spans="2:16" x14ac:dyDescent="0.25">
      <c r="B1101" s="127"/>
      <c r="C1101" s="128"/>
      <c r="D1101" s="128"/>
      <c r="E1101" s="128"/>
      <c r="F1101" s="129"/>
      <c r="H1101" s="54" t="str">
        <f t="shared" si="51"/>
        <v/>
      </c>
      <c r="J1101" s="54" t="str">
        <f t="shared" si="52"/>
        <v/>
      </c>
      <c r="L1101" s="54" t="str">
        <f t="shared" si="53"/>
        <v/>
      </c>
      <c r="N1101" s="127"/>
      <c r="O1101" s="128"/>
      <c r="P1101" s="129"/>
    </row>
    <row r="1102" spans="2:16" x14ac:dyDescent="0.25">
      <c r="B1102" s="127"/>
      <c r="C1102" s="128"/>
      <c r="D1102" s="128"/>
      <c r="E1102" s="128"/>
      <c r="F1102" s="129"/>
      <c r="H1102" s="54" t="str">
        <f t="shared" si="51"/>
        <v/>
      </c>
      <c r="J1102" s="54" t="str">
        <f t="shared" si="52"/>
        <v/>
      </c>
      <c r="L1102" s="54" t="str">
        <f t="shared" si="53"/>
        <v/>
      </c>
      <c r="N1102" s="127"/>
      <c r="O1102" s="128"/>
      <c r="P1102" s="129"/>
    </row>
    <row r="1103" spans="2:16" x14ac:dyDescent="0.25">
      <c r="B1103" s="127"/>
      <c r="C1103" s="128"/>
      <c r="D1103" s="128"/>
      <c r="E1103" s="128"/>
      <c r="F1103" s="129"/>
      <c r="H1103" s="54" t="str">
        <f t="shared" si="51"/>
        <v/>
      </c>
      <c r="J1103" s="54" t="str">
        <f t="shared" si="52"/>
        <v/>
      </c>
      <c r="L1103" s="54" t="str">
        <f t="shared" si="53"/>
        <v/>
      </c>
      <c r="N1103" s="127"/>
      <c r="O1103" s="128"/>
      <c r="P1103" s="129"/>
    </row>
    <row r="1104" spans="2:16" x14ac:dyDescent="0.25">
      <c r="B1104" s="127"/>
      <c r="C1104" s="128"/>
      <c r="D1104" s="128"/>
      <c r="E1104" s="128"/>
      <c r="F1104" s="129"/>
      <c r="H1104" s="54" t="str">
        <f t="shared" si="51"/>
        <v/>
      </c>
      <c r="J1104" s="54" t="str">
        <f t="shared" si="52"/>
        <v/>
      </c>
      <c r="L1104" s="54" t="str">
        <f t="shared" si="53"/>
        <v/>
      </c>
      <c r="N1104" s="127"/>
      <c r="O1104" s="128"/>
      <c r="P1104" s="129"/>
    </row>
    <row r="1105" spans="2:16" x14ac:dyDescent="0.25">
      <c r="B1105" s="127"/>
      <c r="C1105" s="128"/>
      <c r="D1105" s="128"/>
      <c r="E1105" s="128"/>
      <c r="F1105" s="129"/>
      <c r="H1105" s="54" t="str">
        <f t="shared" si="51"/>
        <v/>
      </c>
      <c r="J1105" s="54" t="str">
        <f t="shared" si="52"/>
        <v/>
      </c>
      <c r="L1105" s="54" t="str">
        <f t="shared" si="53"/>
        <v/>
      </c>
      <c r="N1105" s="127"/>
      <c r="O1105" s="128"/>
      <c r="P1105" s="129"/>
    </row>
    <row r="1106" spans="2:16" x14ac:dyDescent="0.25">
      <c r="B1106" s="127"/>
      <c r="C1106" s="128"/>
      <c r="D1106" s="128"/>
      <c r="E1106" s="128"/>
      <c r="F1106" s="129"/>
      <c r="H1106" s="54" t="str">
        <f t="shared" si="51"/>
        <v/>
      </c>
      <c r="J1106" s="54" t="str">
        <f t="shared" si="52"/>
        <v/>
      </c>
      <c r="L1106" s="54" t="str">
        <f t="shared" si="53"/>
        <v/>
      </c>
      <c r="N1106" s="127"/>
      <c r="O1106" s="128"/>
      <c r="P1106" s="129"/>
    </row>
    <row r="1107" spans="2:16" x14ac:dyDescent="0.25">
      <c r="B1107" s="127"/>
      <c r="C1107" s="128"/>
      <c r="D1107" s="128"/>
      <c r="E1107" s="128"/>
      <c r="F1107" s="129"/>
      <c r="H1107" s="54" t="str">
        <f t="shared" si="51"/>
        <v/>
      </c>
      <c r="J1107" s="54" t="str">
        <f t="shared" si="52"/>
        <v/>
      </c>
      <c r="L1107" s="54" t="str">
        <f t="shared" si="53"/>
        <v/>
      </c>
      <c r="N1107" s="127"/>
      <c r="O1107" s="128"/>
      <c r="P1107" s="129"/>
    </row>
    <row r="1108" spans="2:16" x14ac:dyDescent="0.25">
      <c r="B1108" s="127"/>
      <c r="C1108" s="128"/>
      <c r="D1108" s="128"/>
      <c r="E1108" s="128"/>
      <c r="F1108" s="129"/>
      <c r="H1108" s="54" t="str">
        <f t="shared" si="51"/>
        <v/>
      </c>
      <c r="J1108" s="54" t="str">
        <f t="shared" si="52"/>
        <v/>
      </c>
      <c r="L1108" s="54" t="str">
        <f t="shared" si="53"/>
        <v/>
      </c>
      <c r="N1108" s="127"/>
      <c r="O1108" s="128"/>
      <c r="P1108" s="129"/>
    </row>
    <row r="1109" spans="2:16" x14ac:dyDescent="0.25">
      <c r="B1109" s="127"/>
      <c r="C1109" s="128"/>
      <c r="D1109" s="128"/>
      <c r="E1109" s="128"/>
      <c r="F1109" s="129"/>
      <c r="H1109" s="54" t="str">
        <f t="shared" si="51"/>
        <v/>
      </c>
      <c r="J1109" s="54" t="str">
        <f t="shared" si="52"/>
        <v/>
      </c>
      <c r="L1109" s="54" t="str">
        <f t="shared" si="53"/>
        <v/>
      </c>
      <c r="N1109" s="127"/>
      <c r="O1109" s="128"/>
      <c r="P1109" s="129"/>
    </row>
    <row r="1110" spans="2:16" x14ac:dyDescent="0.25">
      <c r="B1110" s="127"/>
      <c r="C1110" s="128"/>
      <c r="D1110" s="128"/>
      <c r="E1110" s="128"/>
      <c r="F1110" s="129"/>
      <c r="H1110" s="54" t="str">
        <f t="shared" si="51"/>
        <v/>
      </c>
      <c r="J1110" s="54" t="str">
        <f t="shared" si="52"/>
        <v/>
      </c>
      <c r="L1110" s="54" t="str">
        <f t="shared" si="53"/>
        <v/>
      </c>
      <c r="N1110" s="127"/>
      <c r="O1110" s="128"/>
      <c r="P1110" s="129"/>
    </row>
    <row r="1111" spans="2:16" x14ac:dyDescent="0.25">
      <c r="B1111" s="127"/>
      <c r="C1111" s="128"/>
      <c r="D1111" s="128"/>
      <c r="E1111" s="128"/>
      <c r="F1111" s="129"/>
      <c r="H1111" s="54" t="str">
        <f t="shared" si="51"/>
        <v/>
      </c>
      <c r="J1111" s="54" t="str">
        <f t="shared" si="52"/>
        <v/>
      </c>
      <c r="L1111" s="54" t="str">
        <f t="shared" si="53"/>
        <v/>
      </c>
      <c r="N1111" s="127"/>
      <c r="O1111" s="128"/>
      <c r="P1111" s="129"/>
    </row>
    <row r="1112" spans="2:16" x14ac:dyDescent="0.25">
      <c r="B1112" s="127"/>
      <c r="C1112" s="128"/>
      <c r="D1112" s="128"/>
      <c r="E1112" s="128"/>
      <c r="F1112" s="129"/>
      <c r="H1112" s="54" t="str">
        <f t="shared" si="51"/>
        <v/>
      </c>
      <c r="J1112" s="54" t="str">
        <f t="shared" si="52"/>
        <v/>
      </c>
      <c r="L1112" s="54" t="str">
        <f t="shared" si="53"/>
        <v/>
      </c>
      <c r="N1112" s="127"/>
      <c r="O1112" s="128"/>
      <c r="P1112" s="129"/>
    </row>
    <row r="1113" spans="2:16" x14ac:dyDescent="0.25">
      <c r="B1113" s="127"/>
      <c r="C1113" s="128"/>
      <c r="D1113" s="128"/>
      <c r="E1113" s="128"/>
      <c r="F1113" s="129"/>
      <c r="H1113" s="54" t="str">
        <f t="shared" si="51"/>
        <v/>
      </c>
      <c r="J1113" s="54" t="str">
        <f t="shared" si="52"/>
        <v/>
      </c>
      <c r="L1113" s="54" t="str">
        <f t="shared" si="53"/>
        <v/>
      </c>
      <c r="N1113" s="127"/>
      <c r="O1113" s="128"/>
      <c r="P1113" s="129"/>
    </row>
    <row r="1114" spans="2:16" x14ac:dyDescent="0.25">
      <c r="B1114" s="127"/>
      <c r="C1114" s="128"/>
      <c r="D1114" s="128"/>
      <c r="E1114" s="128"/>
      <c r="F1114" s="129"/>
      <c r="H1114" s="54" t="str">
        <f t="shared" si="51"/>
        <v/>
      </c>
      <c r="J1114" s="54" t="str">
        <f t="shared" si="52"/>
        <v/>
      </c>
      <c r="L1114" s="54" t="str">
        <f t="shared" si="53"/>
        <v/>
      </c>
      <c r="N1114" s="127"/>
      <c r="O1114" s="128"/>
      <c r="P1114" s="129"/>
    </row>
    <row r="1115" spans="2:16" x14ac:dyDescent="0.25">
      <c r="B1115" s="127"/>
      <c r="C1115" s="128"/>
      <c r="D1115" s="128"/>
      <c r="E1115" s="128"/>
      <c r="F1115" s="129"/>
      <c r="H1115" s="54" t="str">
        <f t="shared" si="51"/>
        <v/>
      </c>
      <c r="J1115" s="54" t="str">
        <f t="shared" si="52"/>
        <v/>
      </c>
      <c r="L1115" s="54" t="str">
        <f t="shared" si="53"/>
        <v/>
      </c>
      <c r="N1115" s="127"/>
      <c r="O1115" s="128"/>
      <c r="P1115" s="129"/>
    </row>
    <row r="1116" spans="2:16" x14ac:dyDescent="0.25">
      <c r="B1116" s="127"/>
      <c r="C1116" s="128"/>
      <c r="D1116" s="128"/>
      <c r="E1116" s="128"/>
      <c r="F1116" s="129"/>
      <c r="H1116" s="54" t="str">
        <f t="shared" si="51"/>
        <v/>
      </c>
      <c r="J1116" s="54" t="str">
        <f t="shared" si="52"/>
        <v/>
      </c>
      <c r="L1116" s="54" t="str">
        <f t="shared" si="53"/>
        <v/>
      </c>
      <c r="N1116" s="127"/>
      <c r="O1116" s="128"/>
      <c r="P1116" s="129"/>
    </row>
    <row r="1117" spans="2:16" x14ac:dyDescent="0.25">
      <c r="B1117" s="127"/>
      <c r="C1117" s="128"/>
      <c r="D1117" s="128"/>
      <c r="E1117" s="128"/>
      <c r="F1117" s="129"/>
      <c r="H1117" s="54" t="str">
        <f t="shared" si="51"/>
        <v/>
      </c>
      <c r="J1117" s="54" t="str">
        <f t="shared" si="52"/>
        <v/>
      </c>
      <c r="L1117" s="54" t="str">
        <f t="shared" si="53"/>
        <v/>
      </c>
      <c r="N1117" s="127"/>
      <c r="O1117" s="128"/>
      <c r="P1117" s="129"/>
    </row>
    <row r="1118" spans="2:16" x14ac:dyDescent="0.25">
      <c r="B1118" s="127"/>
      <c r="C1118" s="128"/>
      <c r="D1118" s="128"/>
      <c r="E1118" s="128"/>
      <c r="F1118" s="129"/>
      <c r="H1118" s="54" t="str">
        <f t="shared" si="51"/>
        <v/>
      </c>
      <c r="J1118" s="54" t="str">
        <f t="shared" si="52"/>
        <v/>
      </c>
      <c r="L1118" s="54" t="str">
        <f t="shared" si="53"/>
        <v/>
      </c>
      <c r="N1118" s="127"/>
      <c r="O1118" s="133"/>
      <c r="P1118" s="129"/>
    </row>
    <row r="1119" spans="2:16" x14ac:dyDescent="0.25">
      <c r="B1119" s="127"/>
      <c r="C1119" s="128"/>
      <c r="D1119" s="128"/>
      <c r="E1119" s="128"/>
      <c r="F1119" s="129"/>
      <c r="H1119" s="54" t="str">
        <f t="shared" si="51"/>
        <v/>
      </c>
      <c r="J1119" s="54" t="str">
        <f t="shared" si="52"/>
        <v/>
      </c>
      <c r="L1119" s="54" t="str">
        <f t="shared" si="53"/>
        <v/>
      </c>
      <c r="N1119" s="127"/>
      <c r="O1119" s="128"/>
      <c r="P1119" s="129"/>
    </row>
    <row r="1120" spans="2:16" x14ac:dyDescent="0.25">
      <c r="B1120" s="127"/>
      <c r="C1120" s="128"/>
      <c r="D1120" s="128"/>
      <c r="E1120" s="128"/>
      <c r="F1120" s="129"/>
      <c r="H1120" s="54" t="str">
        <f t="shared" si="51"/>
        <v/>
      </c>
      <c r="J1120" s="54" t="str">
        <f t="shared" si="52"/>
        <v/>
      </c>
      <c r="L1120" s="54" t="str">
        <f t="shared" si="53"/>
        <v/>
      </c>
      <c r="N1120" s="127"/>
      <c r="O1120" s="128"/>
      <c r="P1120" s="129"/>
    </row>
    <row r="1121" spans="2:16" x14ac:dyDescent="0.25">
      <c r="B1121" s="127"/>
      <c r="C1121" s="128"/>
      <c r="D1121" s="128"/>
      <c r="E1121" s="128"/>
      <c r="F1121" s="129"/>
      <c r="H1121" s="54" t="str">
        <f t="shared" si="51"/>
        <v/>
      </c>
      <c r="J1121" s="54" t="str">
        <f t="shared" si="52"/>
        <v/>
      </c>
      <c r="L1121" s="54" t="str">
        <f t="shared" si="53"/>
        <v/>
      </c>
      <c r="N1121" s="127"/>
      <c r="O1121" s="128"/>
      <c r="P1121" s="129"/>
    </row>
    <row r="1122" spans="2:16" x14ac:dyDescent="0.25">
      <c r="B1122" s="127"/>
      <c r="C1122" s="128"/>
      <c r="D1122" s="128"/>
      <c r="E1122" s="128"/>
      <c r="F1122" s="129"/>
      <c r="H1122" s="54" t="str">
        <f t="shared" si="51"/>
        <v/>
      </c>
      <c r="J1122" s="54" t="str">
        <f t="shared" si="52"/>
        <v/>
      </c>
      <c r="L1122" s="54" t="str">
        <f t="shared" si="53"/>
        <v/>
      </c>
      <c r="N1122" s="127"/>
      <c r="O1122" s="128"/>
      <c r="P1122" s="129"/>
    </row>
    <row r="1123" spans="2:16" x14ac:dyDescent="0.25">
      <c r="B1123" s="127"/>
      <c r="C1123" s="128"/>
      <c r="D1123" s="128"/>
      <c r="E1123" s="128"/>
      <c r="F1123" s="129"/>
      <c r="H1123" s="54" t="str">
        <f t="shared" si="51"/>
        <v/>
      </c>
      <c r="J1123" s="54" t="str">
        <f t="shared" si="52"/>
        <v/>
      </c>
      <c r="L1123" s="54" t="str">
        <f t="shared" si="53"/>
        <v/>
      </c>
      <c r="N1123" s="127"/>
      <c r="O1123" s="128"/>
      <c r="P1123" s="129"/>
    </row>
    <row r="1124" spans="2:16" x14ac:dyDescent="0.25">
      <c r="B1124" s="127"/>
      <c r="C1124" s="128"/>
      <c r="D1124" s="128"/>
      <c r="E1124" s="128"/>
      <c r="F1124" s="129"/>
      <c r="H1124" s="54" t="str">
        <f t="shared" si="51"/>
        <v/>
      </c>
      <c r="J1124" s="54" t="str">
        <f t="shared" si="52"/>
        <v/>
      </c>
      <c r="L1124" s="54" t="str">
        <f t="shared" si="53"/>
        <v/>
      </c>
      <c r="N1124" s="127"/>
      <c r="O1124" s="128"/>
      <c r="P1124" s="129"/>
    </row>
    <row r="1125" spans="2:16" x14ac:dyDescent="0.25">
      <c r="B1125" s="127"/>
      <c r="C1125" s="128"/>
      <c r="D1125" s="128"/>
      <c r="E1125" s="128"/>
      <c r="F1125" s="129"/>
      <c r="H1125" s="54" t="str">
        <f t="shared" si="51"/>
        <v/>
      </c>
      <c r="J1125" s="54" t="str">
        <f t="shared" si="52"/>
        <v/>
      </c>
      <c r="L1125" s="54" t="str">
        <f t="shared" si="53"/>
        <v/>
      </c>
      <c r="N1125" s="127"/>
      <c r="O1125" s="128"/>
      <c r="P1125" s="129"/>
    </row>
    <row r="1126" spans="2:16" x14ac:dyDescent="0.25">
      <c r="B1126" s="127"/>
      <c r="C1126" s="128"/>
      <c r="D1126" s="128"/>
      <c r="E1126" s="128"/>
      <c r="F1126" s="129"/>
      <c r="H1126" s="54" t="str">
        <f t="shared" si="51"/>
        <v/>
      </c>
      <c r="J1126" s="54" t="str">
        <f t="shared" si="52"/>
        <v/>
      </c>
      <c r="L1126" s="54" t="str">
        <f t="shared" si="53"/>
        <v/>
      </c>
      <c r="N1126" s="127"/>
      <c r="O1126" s="128"/>
      <c r="P1126" s="129"/>
    </row>
    <row r="1127" spans="2:16" x14ac:dyDescent="0.25">
      <c r="B1127" s="127"/>
      <c r="C1127" s="128"/>
      <c r="D1127" s="128"/>
      <c r="E1127" s="128"/>
      <c r="F1127" s="129"/>
      <c r="H1127" s="54" t="str">
        <f t="shared" si="51"/>
        <v/>
      </c>
      <c r="J1127" s="54" t="str">
        <f t="shared" si="52"/>
        <v/>
      </c>
      <c r="L1127" s="54" t="str">
        <f t="shared" si="53"/>
        <v/>
      </c>
      <c r="N1127" s="127"/>
      <c r="O1127" s="128"/>
      <c r="P1127" s="129"/>
    </row>
    <row r="1128" spans="2:16" x14ac:dyDescent="0.25">
      <c r="B1128" s="127"/>
      <c r="C1128" s="128"/>
      <c r="D1128" s="128"/>
      <c r="E1128" s="128"/>
      <c r="F1128" s="129"/>
      <c r="H1128" s="54" t="str">
        <f t="shared" si="51"/>
        <v/>
      </c>
      <c r="J1128" s="54" t="str">
        <f t="shared" si="52"/>
        <v/>
      </c>
      <c r="L1128" s="54" t="str">
        <f t="shared" si="53"/>
        <v/>
      </c>
      <c r="N1128" s="127"/>
      <c r="O1128" s="128"/>
      <c r="P1128" s="129"/>
    </row>
    <row r="1129" spans="2:16" x14ac:dyDescent="0.25">
      <c r="B1129" s="127"/>
      <c r="C1129" s="128"/>
      <c r="D1129" s="128"/>
      <c r="E1129" s="128"/>
      <c r="F1129" s="129"/>
      <c r="H1129" s="54" t="str">
        <f t="shared" si="51"/>
        <v/>
      </c>
      <c r="J1129" s="54" t="str">
        <f t="shared" si="52"/>
        <v/>
      </c>
      <c r="L1129" s="54" t="str">
        <f t="shared" si="53"/>
        <v/>
      </c>
      <c r="N1129" s="127"/>
      <c r="O1129" s="128"/>
      <c r="P1129" s="129"/>
    </row>
    <row r="1130" spans="2:16" x14ac:dyDescent="0.25">
      <c r="B1130" s="127"/>
      <c r="C1130" s="128"/>
      <c r="D1130" s="128"/>
      <c r="E1130" s="128"/>
      <c r="F1130" s="129"/>
      <c r="H1130" s="54" t="str">
        <f t="shared" si="51"/>
        <v/>
      </c>
      <c r="J1130" s="54" t="str">
        <f t="shared" si="52"/>
        <v/>
      </c>
      <c r="L1130" s="54" t="str">
        <f t="shared" si="53"/>
        <v/>
      </c>
      <c r="N1130" s="127"/>
      <c r="O1130" s="128"/>
      <c r="P1130" s="129"/>
    </row>
    <row r="1131" spans="2:16" x14ac:dyDescent="0.25">
      <c r="B1131" s="127"/>
      <c r="C1131" s="128"/>
      <c r="D1131" s="128"/>
      <c r="E1131" s="128"/>
      <c r="F1131" s="129"/>
      <c r="H1131" s="54" t="str">
        <f t="shared" si="51"/>
        <v/>
      </c>
      <c r="J1131" s="54" t="str">
        <f t="shared" si="52"/>
        <v/>
      </c>
      <c r="L1131" s="54" t="str">
        <f t="shared" si="53"/>
        <v/>
      </c>
      <c r="N1131" s="127"/>
      <c r="O1131" s="128"/>
      <c r="P1131" s="129"/>
    </row>
    <row r="1132" spans="2:16" x14ac:dyDescent="0.25">
      <c r="B1132" s="127"/>
      <c r="C1132" s="128"/>
      <c r="D1132" s="128"/>
      <c r="E1132" s="128"/>
      <c r="F1132" s="129"/>
      <c r="H1132" s="54" t="str">
        <f t="shared" si="51"/>
        <v/>
      </c>
      <c r="J1132" s="54" t="str">
        <f t="shared" si="52"/>
        <v/>
      </c>
      <c r="L1132" s="54" t="str">
        <f t="shared" si="53"/>
        <v/>
      </c>
      <c r="N1132" s="127"/>
      <c r="O1132" s="128"/>
      <c r="P1132" s="129"/>
    </row>
    <row r="1133" spans="2:16" x14ac:dyDescent="0.25">
      <c r="B1133" s="127"/>
      <c r="C1133" s="128"/>
      <c r="D1133" s="128"/>
      <c r="E1133" s="128"/>
      <c r="F1133" s="129"/>
      <c r="H1133" s="54" t="str">
        <f t="shared" si="51"/>
        <v/>
      </c>
      <c r="J1133" s="54" t="str">
        <f t="shared" si="52"/>
        <v/>
      </c>
      <c r="L1133" s="54" t="str">
        <f t="shared" si="53"/>
        <v/>
      </c>
      <c r="N1133" s="127"/>
      <c r="O1133" s="128"/>
      <c r="P1133" s="129"/>
    </row>
    <row r="1134" spans="2:16" x14ac:dyDescent="0.25">
      <c r="B1134" s="127"/>
      <c r="C1134" s="128"/>
      <c r="D1134" s="128"/>
      <c r="E1134" s="128"/>
      <c r="F1134" s="129"/>
      <c r="H1134" s="54" t="str">
        <f t="shared" si="51"/>
        <v/>
      </c>
      <c r="J1134" s="54" t="str">
        <f t="shared" si="52"/>
        <v/>
      </c>
      <c r="L1134" s="54" t="str">
        <f t="shared" si="53"/>
        <v/>
      </c>
      <c r="N1134" s="127"/>
      <c r="O1134" s="128"/>
      <c r="P1134" s="129"/>
    </row>
    <row r="1135" spans="2:16" x14ac:dyDescent="0.25">
      <c r="B1135" s="127"/>
      <c r="C1135" s="128"/>
      <c r="D1135" s="128"/>
      <c r="E1135" s="128"/>
      <c r="F1135" s="129"/>
      <c r="H1135" s="54" t="str">
        <f t="shared" si="51"/>
        <v/>
      </c>
      <c r="J1135" s="54" t="str">
        <f t="shared" si="52"/>
        <v/>
      </c>
      <c r="L1135" s="54" t="str">
        <f t="shared" si="53"/>
        <v/>
      </c>
      <c r="N1135" s="127"/>
      <c r="O1135" s="128"/>
      <c r="P1135" s="129"/>
    </row>
    <row r="1136" spans="2:16" x14ac:dyDescent="0.25">
      <c r="B1136" s="127"/>
      <c r="C1136" s="128"/>
      <c r="D1136" s="128"/>
      <c r="E1136" s="128"/>
      <c r="F1136" s="129"/>
      <c r="H1136" s="54" t="str">
        <f t="shared" si="51"/>
        <v/>
      </c>
      <c r="J1136" s="54" t="str">
        <f t="shared" si="52"/>
        <v/>
      </c>
      <c r="L1136" s="54" t="str">
        <f t="shared" si="53"/>
        <v/>
      </c>
      <c r="N1136" s="127"/>
      <c r="O1136" s="128"/>
      <c r="P1136" s="129"/>
    </row>
    <row r="1137" spans="2:16" x14ac:dyDescent="0.25">
      <c r="B1137" s="127"/>
      <c r="C1137" s="128"/>
      <c r="D1137" s="128"/>
      <c r="E1137" s="128"/>
      <c r="F1137" s="129"/>
      <c r="H1137" s="54" t="str">
        <f t="shared" si="51"/>
        <v/>
      </c>
      <c r="J1137" s="54" t="str">
        <f t="shared" si="52"/>
        <v/>
      </c>
      <c r="L1137" s="54" t="str">
        <f t="shared" si="53"/>
        <v/>
      </c>
      <c r="N1137" s="127"/>
      <c r="O1137" s="128"/>
      <c r="P1137" s="129"/>
    </row>
    <row r="1138" spans="2:16" x14ac:dyDescent="0.25">
      <c r="B1138" s="127"/>
      <c r="C1138" s="128"/>
      <c r="D1138" s="128"/>
      <c r="E1138" s="128"/>
      <c r="F1138" s="129"/>
      <c r="H1138" s="54" t="str">
        <f t="shared" si="51"/>
        <v/>
      </c>
      <c r="J1138" s="54" t="str">
        <f t="shared" si="52"/>
        <v/>
      </c>
      <c r="L1138" s="54" t="str">
        <f t="shared" si="53"/>
        <v/>
      </c>
      <c r="N1138" s="127"/>
      <c r="O1138" s="128"/>
      <c r="P1138" s="129"/>
    </row>
    <row r="1139" spans="2:16" x14ac:dyDescent="0.25">
      <c r="B1139" s="127"/>
      <c r="C1139" s="128"/>
      <c r="D1139" s="128"/>
      <c r="E1139" s="128"/>
      <c r="F1139" s="129"/>
      <c r="H1139" s="54" t="str">
        <f t="shared" si="51"/>
        <v/>
      </c>
      <c r="J1139" s="54" t="str">
        <f t="shared" si="52"/>
        <v/>
      </c>
      <c r="L1139" s="54" t="str">
        <f t="shared" si="53"/>
        <v/>
      </c>
      <c r="N1139" s="127"/>
      <c r="O1139" s="128"/>
      <c r="P1139" s="129"/>
    </row>
    <row r="1140" spans="2:16" x14ac:dyDescent="0.25">
      <c r="B1140" s="127"/>
      <c r="C1140" s="128"/>
      <c r="D1140" s="128"/>
      <c r="E1140" s="128"/>
      <c r="F1140" s="129"/>
      <c r="H1140" s="54" t="str">
        <f t="shared" si="51"/>
        <v/>
      </c>
      <c r="J1140" s="54" t="str">
        <f t="shared" si="52"/>
        <v/>
      </c>
      <c r="L1140" s="54" t="str">
        <f t="shared" si="53"/>
        <v/>
      </c>
      <c r="N1140" s="127"/>
      <c r="O1140" s="128"/>
      <c r="P1140" s="129"/>
    </row>
    <row r="1141" spans="2:16" x14ac:dyDescent="0.25">
      <c r="B1141" s="127"/>
      <c r="C1141" s="128"/>
      <c r="D1141" s="128"/>
      <c r="E1141" s="128"/>
      <c r="F1141" s="129"/>
      <c r="H1141" s="54" t="str">
        <f t="shared" si="51"/>
        <v/>
      </c>
      <c r="J1141" s="54" t="str">
        <f t="shared" si="52"/>
        <v/>
      </c>
      <c r="L1141" s="54" t="str">
        <f t="shared" si="53"/>
        <v/>
      </c>
      <c r="N1141" s="127"/>
      <c r="O1141" s="128"/>
      <c r="P1141" s="129"/>
    </row>
    <row r="1142" spans="2:16" x14ac:dyDescent="0.25">
      <c r="B1142" s="127"/>
      <c r="C1142" s="128"/>
      <c r="D1142" s="128"/>
      <c r="E1142" s="128"/>
      <c r="F1142" s="129"/>
      <c r="H1142" s="54" t="str">
        <f t="shared" si="51"/>
        <v/>
      </c>
      <c r="J1142" s="54" t="str">
        <f t="shared" si="52"/>
        <v/>
      </c>
      <c r="L1142" s="54" t="str">
        <f t="shared" si="53"/>
        <v/>
      </c>
      <c r="N1142" s="127"/>
      <c r="O1142" s="128"/>
      <c r="P1142" s="129"/>
    </row>
    <row r="1143" spans="2:16" x14ac:dyDescent="0.25">
      <c r="B1143" s="127"/>
      <c r="C1143" s="128"/>
      <c r="D1143" s="128"/>
      <c r="E1143" s="128"/>
      <c r="F1143" s="129"/>
      <c r="H1143" s="54" t="str">
        <f t="shared" si="51"/>
        <v/>
      </c>
      <c r="J1143" s="54" t="str">
        <f t="shared" si="52"/>
        <v/>
      </c>
      <c r="L1143" s="54" t="str">
        <f t="shared" si="53"/>
        <v/>
      </c>
      <c r="N1143" s="127"/>
      <c r="O1143" s="128"/>
      <c r="P1143" s="129"/>
    </row>
    <row r="1144" spans="2:16" x14ac:dyDescent="0.25">
      <c r="B1144" s="127"/>
      <c r="C1144" s="128"/>
      <c r="D1144" s="128"/>
      <c r="E1144" s="128"/>
      <c r="F1144" s="129"/>
      <c r="H1144" s="54" t="str">
        <f t="shared" si="51"/>
        <v/>
      </c>
      <c r="J1144" s="54" t="str">
        <f t="shared" si="52"/>
        <v/>
      </c>
      <c r="L1144" s="54" t="str">
        <f t="shared" si="53"/>
        <v/>
      </c>
      <c r="N1144" s="127"/>
      <c r="O1144" s="128"/>
      <c r="P1144" s="129"/>
    </row>
    <row r="1145" spans="2:16" x14ac:dyDescent="0.25">
      <c r="B1145" s="127"/>
      <c r="C1145" s="128"/>
      <c r="D1145" s="128"/>
      <c r="E1145" s="128"/>
      <c r="F1145" s="129"/>
      <c r="H1145" s="54" t="str">
        <f t="shared" si="51"/>
        <v/>
      </c>
      <c r="J1145" s="54" t="str">
        <f t="shared" si="52"/>
        <v/>
      </c>
      <c r="L1145" s="54" t="str">
        <f t="shared" si="53"/>
        <v/>
      </c>
      <c r="N1145" s="127"/>
      <c r="O1145" s="128"/>
      <c r="P1145" s="129"/>
    </row>
    <row r="1146" spans="2:16" x14ac:dyDescent="0.25">
      <c r="B1146" s="127"/>
      <c r="C1146" s="128"/>
      <c r="D1146" s="128"/>
      <c r="E1146" s="128"/>
      <c r="F1146" s="129"/>
      <c r="H1146" s="54" t="str">
        <f t="shared" si="51"/>
        <v/>
      </c>
      <c r="J1146" s="54" t="str">
        <f t="shared" si="52"/>
        <v/>
      </c>
      <c r="L1146" s="54" t="str">
        <f t="shared" si="53"/>
        <v/>
      </c>
      <c r="N1146" s="127"/>
      <c r="O1146" s="128"/>
      <c r="P1146" s="129"/>
    </row>
    <row r="1147" spans="2:16" x14ac:dyDescent="0.25">
      <c r="B1147" s="127"/>
      <c r="C1147" s="128"/>
      <c r="D1147" s="128"/>
      <c r="E1147" s="128"/>
      <c r="F1147" s="129"/>
      <c r="H1147" s="54" t="str">
        <f t="shared" si="51"/>
        <v/>
      </c>
      <c r="J1147" s="54" t="str">
        <f t="shared" si="52"/>
        <v/>
      </c>
      <c r="L1147" s="54" t="str">
        <f t="shared" si="53"/>
        <v/>
      </c>
      <c r="N1147" s="127"/>
      <c r="O1147" s="128"/>
      <c r="P1147" s="129"/>
    </row>
    <row r="1148" spans="2:16" x14ac:dyDescent="0.25">
      <c r="B1148" s="127"/>
      <c r="C1148" s="128"/>
      <c r="D1148" s="128"/>
      <c r="E1148" s="128"/>
      <c r="F1148" s="129"/>
      <c r="H1148" s="54" t="str">
        <f t="shared" si="51"/>
        <v/>
      </c>
      <c r="J1148" s="54" t="str">
        <f t="shared" si="52"/>
        <v/>
      </c>
      <c r="L1148" s="54" t="str">
        <f t="shared" si="53"/>
        <v/>
      </c>
      <c r="N1148" s="127"/>
      <c r="O1148" s="128"/>
      <c r="P1148" s="129"/>
    </row>
    <row r="1149" spans="2:16" x14ac:dyDescent="0.25">
      <c r="B1149" s="127"/>
      <c r="C1149" s="128"/>
      <c r="D1149" s="128"/>
      <c r="E1149" s="128"/>
      <c r="F1149" s="129"/>
      <c r="H1149" s="54" t="str">
        <f t="shared" si="51"/>
        <v/>
      </c>
      <c r="J1149" s="54" t="str">
        <f t="shared" si="52"/>
        <v/>
      </c>
      <c r="L1149" s="54" t="str">
        <f t="shared" si="53"/>
        <v/>
      </c>
      <c r="N1149" s="127"/>
      <c r="O1149" s="128"/>
      <c r="P1149" s="129"/>
    </row>
    <row r="1150" spans="2:16" x14ac:dyDescent="0.25">
      <c r="B1150" s="127"/>
      <c r="C1150" s="128"/>
      <c r="D1150" s="128"/>
      <c r="E1150" s="128"/>
      <c r="F1150" s="129"/>
      <c r="H1150" s="54" t="str">
        <f t="shared" si="51"/>
        <v/>
      </c>
      <c r="J1150" s="54" t="str">
        <f t="shared" si="52"/>
        <v/>
      </c>
      <c r="L1150" s="54" t="str">
        <f t="shared" si="53"/>
        <v/>
      </c>
      <c r="N1150" s="127"/>
      <c r="O1150" s="128"/>
      <c r="P1150" s="129"/>
    </row>
    <row r="1151" spans="2:16" x14ac:dyDescent="0.25">
      <c r="B1151" s="127"/>
      <c r="C1151" s="128"/>
      <c r="D1151" s="128"/>
      <c r="E1151" s="128"/>
      <c r="F1151" s="129"/>
      <c r="H1151" s="54" t="str">
        <f t="shared" si="51"/>
        <v/>
      </c>
      <c r="J1151" s="54" t="str">
        <f t="shared" si="52"/>
        <v/>
      </c>
      <c r="L1151" s="54" t="str">
        <f t="shared" si="53"/>
        <v/>
      </c>
      <c r="N1151" s="127"/>
      <c r="O1151" s="128"/>
      <c r="P1151" s="129"/>
    </row>
    <row r="1152" spans="2:16" x14ac:dyDescent="0.25">
      <c r="B1152" s="127"/>
      <c r="C1152" s="128"/>
      <c r="D1152" s="128"/>
      <c r="E1152" s="128"/>
      <c r="F1152" s="129"/>
      <c r="H1152" s="54" t="str">
        <f t="shared" si="51"/>
        <v/>
      </c>
      <c r="J1152" s="54" t="str">
        <f t="shared" si="52"/>
        <v/>
      </c>
      <c r="L1152" s="54" t="str">
        <f t="shared" si="53"/>
        <v/>
      </c>
      <c r="N1152" s="127"/>
      <c r="O1152" s="128"/>
      <c r="P1152" s="129"/>
    </row>
    <row r="1153" spans="2:16" x14ac:dyDescent="0.25">
      <c r="B1153" s="127"/>
      <c r="C1153" s="128"/>
      <c r="D1153" s="128"/>
      <c r="E1153" s="128"/>
      <c r="F1153" s="129"/>
      <c r="H1153" s="54" t="str">
        <f t="shared" si="51"/>
        <v/>
      </c>
      <c r="J1153" s="54" t="str">
        <f t="shared" si="52"/>
        <v/>
      </c>
      <c r="L1153" s="54" t="str">
        <f t="shared" si="53"/>
        <v/>
      </c>
      <c r="N1153" s="127"/>
      <c r="O1153" s="128"/>
      <c r="P1153" s="129"/>
    </row>
    <row r="1154" spans="2:16" x14ac:dyDescent="0.25">
      <c r="B1154" s="127"/>
      <c r="C1154" s="128"/>
      <c r="D1154" s="128"/>
      <c r="E1154" s="128"/>
      <c r="F1154" s="129"/>
      <c r="H1154" s="54" t="str">
        <f t="shared" si="51"/>
        <v/>
      </c>
      <c r="J1154" s="54" t="str">
        <f t="shared" si="52"/>
        <v/>
      </c>
      <c r="L1154" s="54" t="str">
        <f t="shared" si="53"/>
        <v/>
      </c>
      <c r="N1154" s="127"/>
      <c r="O1154" s="128"/>
      <c r="P1154" s="129"/>
    </row>
    <row r="1155" spans="2:16" x14ac:dyDescent="0.25">
      <c r="B1155" s="127"/>
      <c r="C1155" s="128"/>
      <c r="D1155" s="128"/>
      <c r="E1155" s="128"/>
      <c r="F1155" s="129"/>
      <c r="H1155" s="54" t="str">
        <f t="shared" si="51"/>
        <v/>
      </c>
      <c r="J1155" s="54" t="str">
        <f t="shared" si="52"/>
        <v/>
      </c>
      <c r="L1155" s="54" t="str">
        <f t="shared" si="53"/>
        <v/>
      </c>
      <c r="N1155" s="127"/>
      <c r="O1155" s="128"/>
      <c r="P1155" s="129"/>
    </row>
    <row r="1156" spans="2:16" x14ac:dyDescent="0.25">
      <c r="B1156" s="127"/>
      <c r="C1156" s="128"/>
      <c r="D1156" s="128"/>
      <c r="E1156" s="128"/>
      <c r="F1156" s="129"/>
      <c r="H1156" s="54" t="str">
        <f t="shared" si="51"/>
        <v/>
      </c>
      <c r="J1156" s="54" t="str">
        <f t="shared" si="52"/>
        <v/>
      </c>
      <c r="L1156" s="54" t="str">
        <f t="shared" si="53"/>
        <v/>
      </c>
      <c r="N1156" s="127"/>
      <c r="O1156" s="128"/>
      <c r="P1156" s="129"/>
    </row>
    <row r="1157" spans="2:16" x14ac:dyDescent="0.25">
      <c r="B1157" s="127"/>
      <c r="C1157" s="128"/>
      <c r="D1157" s="128"/>
      <c r="E1157" s="128"/>
      <c r="F1157" s="129"/>
      <c r="H1157" s="54" t="str">
        <f t="shared" si="51"/>
        <v/>
      </c>
      <c r="J1157" s="54" t="str">
        <f t="shared" si="52"/>
        <v/>
      </c>
      <c r="L1157" s="54" t="str">
        <f t="shared" si="53"/>
        <v/>
      </c>
      <c r="N1157" s="127"/>
      <c r="O1157" s="128"/>
      <c r="P1157" s="129"/>
    </row>
    <row r="1158" spans="2:16" x14ac:dyDescent="0.25">
      <c r="B1158" s="127"/>
      <c r="C1158" s="128"/>
      <c r="D1158" s="128"/>
      <c r="E1158" s="128"/>
      <c r="F1158" s="129"/>
      <c r="H1158" s="54" t="str">
        <f t="shared" si="51"/>
        <v/>
      </c>
      <c r="J1158" s="54" t="str">
        <f t="shared" si="52"/>
        <v/>
      </c>
      <c r="L1158" s="54" t="str">
        <f t="shared" si="53"/>
        <v/>
      </c>
      <c r="N1158" s="127"/>
      <c r="O1158" s="128"/>
      <c r="P1158" s="129"/>
    </row>
    <row r="1159" spans="2:16" x14ac:dyDescent="0.25">
      <c r="B1159" s="127"/>
      <c r="C1159" s="128"/>
      <c r="D1159" s="128"/>
      <c r="E1159" s="128"/>
      <c r="F1159" s="129"/>
      <c r="H1159" s="54" t="str">
        <f t="shared" si="51"/>
        <v/>
      </c>
      <c r="J1159" s="54" t="str">
        <f t="shared" si="52"/>
        <v/>
      </c>
      <c r="L1159" s="54" t="str">
        <f t="shared" si="53"/>
        <v/>
      </c>
      <c r="N1159" s="127"/>
      <c r="O1159" s="128"/>
      <c r="P1159" s="129"/>
    </row>
    <row r="1160" spans="2:16" x14ac:dyDescent="0.25">
      <c r="B1160" s="127"/>
      <c r="C1160" s="128"/>
      <c r="D1160" s="128"/>
      <c r="E1160" s="128"/>
      <c r="F1160" s="129"/>
      <c r="H1160" s="54" t="str">
        <f t="shared" si="51"/>
        <v/>
      </c>
      <c r="J1160" s="54" t="str">
        <f t="shared" si="52"/>
        <v/>
      </c>
      <c r="L1160" s="54" t="str">
        <f t="shared" si="53"/>
        <v/>
      </c>
      <c r="N1160" s="127"/>
      <c r="O1160" s="128"/>
      <c r="P1160" s="129"/>
    </row>
    <row r="1161" spans="2:16" x14ac:dyDescent="0.25">
      <c r="B1161" s="127"/>
      <c r="C1161" s="128"/>
      <c r="D1161" s="128"/>
      <c r="E1161" s="128"/>
      <c r="F1161" s="129"/>
      <c r="H1161" s="54" t="str">
        <f t="shared" si="51"/>
        <v/>
      </c>
      <c r="J1161" s="54" t="str">
        <f t="shared" si="52"/>
        <v/>
      </c>
      <c r="L1161" s="54" t="str">
        <f t="shared" si="53"/>
        <v/>
      </c>
      <c r="N1161" s="127"/>
      <c r="O1161" s="128"/>
      <c r="P1161" s="129"/>
    </row>
    <row r="1162" spans="2:16" x14ac:dyDescent="0.25">
      <c r="B1162" s="127"/>
      <c r="C1162" s="128"/>
      <c r="D1162" s="128"/>
      <c r="E1162" s="128"/>
      <c r="F1162" s="129"/>
      <c r="H1162" s="54" t="str">
        <f t="shared" si="51"/>
        <v/>
      </c>
      <c r="J1162" s="54" t="str">
        <f t="shared" si="52"/>
        <v/>
      </c>
      <c r="L1162" s="54" t="str">
        <f t="shared" si="53"/>
        <v/>
      </c>
      <c r="N1162" s="127"/>
      <c r="O1162" s="128"/>
      <c r="P1162" s="129"/>
    </row>
    <row r="1163" spans="2:16" x14ac:dyDescent="0.25">
      <c r="B1163" s="127"/>
      <c r="C1163" s="128"/>
      <c r="D1163" s="128"/>
      <c r="E1163" s="128"/>
      <c r="F1163" s="129"/>
      <c r="H1163" s="54" t="str">
        <f t="shared" ref="H1163:H1209" si="54">IF(C1163="","",C1163) &amp; IF(D1163="",""," – " &amp; D1163) &amp; IF(E1163="",""," – " &amp; E1163) &amp; IF(F1163="",""," – " &amp; F1163)</f>
        <v/>
      </c>
      <c r="J1163" s="54" t="str">
        <f t="shared" ref="J1163:J1209" si="55">IF(C1163="","",C1163) &amp; IF(D1163="",""," – " &amp; D1163) &amp; IF(E1163="",""," – " &amp; E1163)</f>
        <v/>
      </c>
      <c r="L1163" s="54" t="str">
        <f t="shared" ref="L1163:L1209" si="56">IF(C1163="","",C1163) &amp; IF(D1163="",""," – " &amp; D1163)</f>
        <v/>
      </c>
      <c r="N1163" s="127"/>
      <c r="O1163" s="128"/>
      <c r="P1163" s="129"/>
    </row>
    <row r="1164" spans="2:16" x14ac:dyDescent="0.25">
      <c r="B1164" s="127"/>
      <c r="C1164" s="128"/>
      <c r="D1164" s="128"/>
      <c r="E1164" s="128"/>
      <c r="F1164" s="129"/>
      <c r="H1164" s="54" t="str">
        <f t="shared" si="54"/>
        <v/>
      </c>
      <c r="J1164" s="54" t="str">
        <f t="shared" si="55"/>
        <v/>
      </c>
      <c r="L1164" s="54" t="str">
        <f t="shared" si="56"/>
        <v/>
      </c>
      <c r="N1164" s="127"/>
      <c r="O1164" s="128"/>
      <c r="P1164" s="129"/>
    </row>
    <row r="1165" spans="2:16" x14ac:dyDescent="0.25">
      <c r="B1165" s="127"/>
      <c r="C1165" s="128"/>
      <c r="D1165" s="128"/>
      <c r="E1165" s="128"/>
      <c r="F1165" s="129"/>
      <c r="H1165" s="54" t="str">
        <f t="shared" si="54"/>
        <v/>
      </c>
      <c r="J1165" s="54" t="str">
        <f t="shared" si="55"/>
        <v/>
      </c>
      <c r="L1165" s="54" t="str">
        <f t="shared" si="56"/>
        <v/>
      </c>
      <c r="N1165" s="127"/>
      <c r="O1165" s="128"/>
      <c r="P1165" s="129"/>
    </row>
    <row r="1166" spans="2:16" x14ac:dyDescent="0.25">
      <c r="B1166" s="127"/>
      <c r="C1166" s="128"/>
      <c r="D1166" s="128"/>
      <c r="E1166" s="128"/>
      <c r="F1166" s="129"/>
      <c r="H1166" s="54" t="str">
        <f t="shared" si="54"/>
        <v/>
      </c>
      <c r="J1166" s="54" t="str">
        <f t="shared" si="55"/>
        <v/>
      </c>
      <c r="L1166" s="54" t="str">
        <f t="shared" si="56"/>
        <v/>
      </c>
      <c r="N1166" s="127"/>
      <c r="O1166" s="128"/>
      <c r="P1166" s="129"/>
    </row>
    <row r="1167" spans="2:16" x14ac:dyDescent="0.25">
      <c r="B1167" s="127"/>
      <c r="C1167" s="128"/>
      <c r="D1167" s="128"/>
      <c r="E1167" s="128"/>
      <c r="F1167" s="129"/>
      <c r="H1167" s="54" t="str">
        <f t="shared" si="54"/>
        <v/>
      </c>
      <c r="J1167" s="54" t="str">
        <f t="shared" si="55"/>
        <v/>
      </c>
      <c r="L1167" s="54" t="str">
        <f t="shared" si="56"/>
        <v/>
      </c>
      <c r="N1167" s="127"/>
      <c r="O1167" s="128"/>
      <c r="P1167" s="129"/>
    </row>
    <row r="1168" spans="2:16" x14ac:dyDescent="0.25">
      <c r="B1168" s="127"/>
      <c r="C1168" s="128"/>
      <c r="D1168" s="128"/>
      <c r="E1168" s="128"/>
      <c r="F1168" s="129"/>
      <c r="H1168" s="54" t="str">
        <f t="shared" si="54"/>
        <v/>
      </c>
      <c r="J1168" s="54" t="str">
        <f t="shared" si="55"/>
        <v/>
      </c>
      <c r="L1168" s="54" t="str">
        <f t="shared" si="56"/>
        <v/>
      </c>
      <c r="N1168" s="127"/>
      <c r="O1168" s="128"/>
      <c r="P1168" s="129"/>
    </row>
    <row r="1169" spans="2:16" x14ac:dyDescent="0.25">
      <c r="B1169" s="127"/>
      <c r="C1169" s="128"/>
      <c r="D1169" s="128"/>
      <c r="E1169" s="128"/>
      <c r="F1169" s="129"/>
      <c r="H1169" s="54" t="str">
        <f t="shared" si="54"/>
        <v/>
      </c>
      <c r="J1169" s="54" t="str">
        <f t="shared" si="55"/>
        <v/>
      </c>
      <c r="L1169" s="54" t="str">
        <f t="shared" si="56"/>
        <v/>
      </c>
      <c r="N1169" s="127"/>
      <c r="O1169" s="128"/>
      <c r="P1169" s="129"/>
    </row>
    <row r="1170" spans="2:16" x14ac:dyDescent="0.25">
      <c r="B1170" s="127"/>
      <c r="C1170" s="128"/>
      <c r="D1170" s="128"/>
      <c r="E1170" s="128"/>
      <c r="F1170" s="129"/>
      <c r="H1170" s="54" t="str">
        <f t="shared" si="54"/>
        <v/>
      </c>
      <c r="J1170" s="54" t="str">
        <f t="shared" si="55"/>
        <v/>
      </c>
      <c r="L1170" s="54" t="str">
        <f t="shared" si="56"/>
        <v/>
      </c>
      <c r="N1170" s="127"/>
      <c r="O1170" s="128"/>
      <c r="P1170" s="129"/>
    </row>
    <row r="1171" spans="2:16" x14ac:dyDescent="0.25">
      <c r="B1171" s="127"/>
      <c r="C1171" s="128"/>
      <c r="D1171" s="128"/>
      <c r="E1171" s="128"/>
      <c r="F1171" s="129"/>
      <c r="H1171" s="54" t="str">
        <f t="shared" si="54"/>
        <v/>
      </c>
      <c r="J1171" s="54" t="str">
        <f t="shared" si="55"/>
        <v/>
      </c>
      <c r="L1171" s="54" t="str">
        <f t="shared" si="56"/>
        <v/>
      </c>
      <c r="N1171" s="127"/>
      <c r="O1171" s="128"/>
      <c r="P1171" s="129"/>
    </row>
    <row r="1172" spans="2:16" x14ac:dyDescent="0.25">
      <c r="B1172" s="127"/>
      <c r="C1172" s="128"/>
      <c r="D1172" s="128"/>
      <c r="E1172" s="128"/>
      <c r="F1172" s="129"/>
      <c r="H1172" s="54" t="str">
        <f t="shared" si="54"/>
        <v/>
      </c>
      <c r="J1172" s="54" t="str">
        <f t="shared" si="55"/>
        <v/>
      </c>
      <c r="L1172" s="54" t="str">
        <f t="shared" si="56"/>
        <v/>
      </c>
      <c r="N1172" s="127"/>
      <c r="O1172" s="128"/>
      <c r="P1172" s="129"/>
    </row>
    <row r="1173" spans="2:16" x14ac:dyDescent="0.25">
      <c r="B1173" s="127"/>
      <c r="C1173" s="128"/>
      <c r="D1173" s="128"/>
      <c r="E1173" s="128"/>
      <c r="F1173" s="129"/>
      <c r="H1173" s="54" t="str">
        <f t="shared" si="54"/>
        <v/>
      </c>
      <c r="J1173" s="54" t="str">
        <f t="shared" si="55"/>
        <v/>
      </c>
      <c r="L1173" s="54" t="str">
        <f t="shared" si="56"/>
        <v/>
      </c>
      <c r="N1173" s="127"/>
      <c r="O1173" s="128"/>
      <c r="P1173" s="129"/>
    </row>
    <row r="1174" spans="2:16" x14ac:dyDescent="0.25">
      <c r="B1174" s="127"/>
      <c r="C1174" s="128"/>
      <c r="D1174" s="128"/>
      <c r="E1174" s="128"/>
      <c r="F1174" s="129"/>
      <c r="H1174" s="54" t="str">
        <f t="shared" si="54"/>
        <v/>
      </c>
      <c r="J1174" s="54" t="str">
        <f t="shared" si="55"/>
        <v/>
      </c>
      <c r="L1174" s="54" t="str">
        <f t="shared" si="56"/>
        <v/>
      </c>
      <c r="N1174" s="127"/>
      <c r="O1174" s="128"/>
      <c r="P1174" s="129"/>
    </row>
    <row r="1175" spans="2:16" x14ac:dyDescent="0.25">
      <c r="B1175" s="127"/>
      <c r="C1175" s="128"/>
      <c r="D1175" s="128"/>
      <c r="E1175" s="128"/>
      <c r="F1175" s="129"/>
      <c r="H1175" s="54" t="str">
        <f t="shared" si="54"/>
        <v/>
      </c>
      <c r="J1175" s="54" t="str">
        <f t="shared" si="55"/>
        <v/>
      </c>
      <c r="L1175" s="54" t="str">
        <f t="shared" si="56"/>
        <v/>
      </c>
      <c r="N1175" s="127"/>
      <c r="O1175" s="128"/>
      <c r="P1175" s="129"/>
    </row>
    <row r="1176" spans="2:16" x14ac:dyDescent="0.25">
      <c r="B1176" s="127"/>
      <c r="C1176" s="128"/>
      <c r="D1176" s="128"/>
      <c r="E1176" s="128"/>
      <c r="F1176" s="129"/>
      <c r="H1176" s="54" t="str">
        <f t="shared" si="54"/>
        <v/>
      </c>
      <c r="J1176" s="54" t="str">
        <f t="shared" si="55"/>
        <v/>
      </c>
      <c r="L1176" s="54" t="str">
        <f t="shared" si="56"/>
        <v/>
      </c>
      <c r="N1176" s="127"/>
      <c r="O1176" s="128"/>
      <c r="P1176" s="129"/>
    </row>
    <row r="1177" spans="2:16" x14ac:dyDescent="0.25">
      <c r="B1177" s="127"/>
      <c r="C1177" s="128"/>
      <c r="D1177" s="128"/>
      <c r="E1177" s="128"/>
      <c r="F1177" s="129"/>
      <c r="H1177" s="54" t="str">
        <f t="shared" si="54"/>
        <v/>
      </c>
      <c r="J1177" s="54" t="str">
        <f t="shared" si="55"/>
        <v/>
      </c>
      <c r="L1177" s="54" t="str">
        <f t="shared" si="56"/>
        <v/>
      </c>
      <c r="N1177" s="127"/>
      <c r="O1177" s="128"/>
      <c r="P1177" s="129"/>
    </row>
    <row r="1178" spans="2:16" x14ac:dyDescent="0.25">
      <c r="B1178" s="127"/>
      <c r="C1178" s="128"/>
      <c r="D1178" s="128"/>
      <c r="E1178" s="128"/>
      <c r="F1178" s="129"/>
      <c r="H1178" s="54" t="str">
        <f t="shared" si="54"/>
        <v/>
      </c>
      <c r="J1178" s="54" t="str">
        <f t="shared" si="55"/>
        <v/>
      </c>
      <c r="L1178" s="54" t="str">
        <f t="shared" si="56"/>
        <v/>
      </c>
      <c r="N1178" s="127"/>
      <c r="O1178" s="128"/>
      <c r="P1178" s="129"/>
    </row>
    <row r="1179" spans="2:16" x14ac:dyDescent="0.25">
      <c r="B1179" s="127"/>
      <c r="C1179" s="128"/>
      <c r="D1179" s="128"/>
      <c r="E1179" s="128"/>
      <c r="F1179" s="129"/>
      <c r="H1179" s="54" t="str">
        <f t="shared" si="54"/>
        <v/>
      </c>
      <c r="J1179" s="54" t="str">
        <f t="shared" si="55"/>
        <v/>
      </c>
      <c r="L1179" s="54" t="str">
        <f t="shared" si="56"/>
        <v/>
      </c>
      <c r="N1179" s="127"/>
      <c r="O1179" s="128"/>
      <c r="P1179" s="129"/>
    </row>
    <row r="1180" spans="2:16" x14ac:dyDescent="0.25">
      <c r="B1180" s="127"/>
      <c r="C1180" s="128"/>
      <c r="D1180" s="128"/>
      <c r="E1180" s="128"/>
      <c r="F1180" s="129"/>
      <c r="H1180" s="54" t="str">
        <f t="shared" si="54"/>
        <v/>
      </c>
      <c r="J1180" s="54" t="str">
        <f t="shared" si="55"/>
        <v/>
      </c>
      <c r="L1180" s="54" t="str">
        <f t="shared" si="56"/>
        <v/>
      </c>
      <c r="N1180" s="127"/>
      <c r="O1180" s="128"/>
      <c r="P1180" s="129"/>
    </row>
    <row r="1181" spans="2:16" x14ac:dyDescent="0.25">
      <c r="B1181" s="127"/>
      <c r="C1181" s="128"/>
      <c r="D1181" s="128"/>
      <c r="E1181" s="128"/>
      <c r="F1181" s="129"/>
      <c r="H1181" s="54" t="str">
        <f t="shared" si="54"/>
        <v/>
      </c>
      <c r="J1181" s="54" t="str">
        <f t="shared" si="55"/>
        <v/>
      </c>
      <c r="L1181" s="54" t="str">
        <f t="shared" si="56"/>
        <v/>
      </c>
      <c r="N1181" s="127"/>
      <c r="O1181" s="128"/>
      <c r="P1181" s="129"/>
    </row>
    <row r="1182" spans="2:16" x14ac:dyDescent="0.25">
      <c r="B1182" s="127"/>
      <c r="C1182" s="128"/>
      <c r="D1182" s="128"/>
      <c r="E1182" s="128"/>
      <c r="F1182" s="129"/>
      <c r="H1182" s="54" t="str">
        <f t="shared" si="54"/>
        <v/>
      </c>
      <c r="J1182" s="54" t="str">
        <f t="shared" si="55"/>
        <v/>
      </c>
      <c r="L1182" s="54" t="str">
        <f t="shared" si="56"/>
        <v/>
      </c>
      <c r="N1182" s="127"/>
      <c r="O1182" s="128"/>
      <c r="P1182" s="129"/>
    </row>
    <row r="1183" spans="2:16" x14ac:dyDescent="0.25">
      <c r="B1183" s="127"/>
      <c r="C1183" s="128"/>
      <c r="D1183" s="128"/>
      <c r="E1183" s="128"/>
      <c r="F1183" s="129"/>
      <c r="H1183" s="54" t="str">
        <f t="shared" si="54"/>
        <v/>
      </c>
      <c r="J1183" s="54" t="str">
        <f t="shared" si="55"/>
        <v/>
      </c>
      <c r="L1183" s="54" t="str">
        <f t="shared" si="56"/>
        <v/>
      </c>
      <c r="N1183" s="127"/>
      <c r="O1183" s="128"/>
      <c r="P1183" s="129"/>
    </row>
    <row r="1184" spans="2:16" x14ac:dyDescent="0.25">
      <c r="B1184" s="127"/>
      <c r="C1184" s="128"/>
      <c r="D1184" s="128"/>
      <c r="E1184" s="128"/>
      <c r="F1184" s="129"/>
      <c r="H1184" s="54" t="str">
        <f t="shared" si="54"/>
        <v/>
      </c>
      <c r="J1184" s="54" t="str">
        <f t="shared" si="55"/>
        <v/>
      </c>
      <c r="L1184" s="54" t="str">
        <f t="shared" si="56"/>
        <v/>
      </c>
      <c r="N1184" s="127"/>
      <c r="O1184" s="128"/>
      <c r="P1184" s="129"/>
    </row>
    <row r="1185" spans="2:16" x14ac:dyDescent="0.25">
      <c r="B1185" s="127"/>
      <c r="C1185" s="128"/>
      <c r="D1185" s="128"/>
      <c r="E1185" s="128"/>
      <c r="F1185" s="129"/>
      <c r="H1185" s="54" t="str">
        <f t="shared" si="54"/>
        <v/>
      </c>
      <c r="J1185" s="54" t="str">
        <f t="shared" si="55"/>
        <v/>
      </c>
      <c r="L1185" s="54" t="str">
        <f t="shared" si="56"/>
        <v/>
      </c>
      <c r="N1185" s="127"/>
      <c r="O1185" s="128"/>
      <c r="P1185" s="129"/>
    </row>
    <row r="1186" spans="2:16" x14ac:dyDescent="0.25">
      <c r="B1186" s="127"/>
      <c r="C1186" s="128"/>
      <c r="D1186" s="128"/>
      <c r="E1186" s="128"/>
      <c r="F1186" s="129"/>
      <c r="H1186" s="54" t="str">
        <f t="shared" si="54"/>
        <v/>
      </c>
      <c r="J1186" s="54" t="str">
        <f t="shared" si="55"/>
        <v/>
      </c>
      <c r="L1186" s="54" t="str">
        <f t="shared" si="56"/>
        <v/>
      </c>
      <c r="N1186" s="127"/>
      <c r="O1186" s="128"/>
      <c r="P1186" s="129"/>
    </row>
    <row r="1187" spans="2:16" x14ac:dyDescent="0.25">
      <c r="B1187" s="127"/>
      <c r="C1187" s="128"/>
      <c r="D1187" s="128"/>
      <c r="E1187" s="128"/>
      <c r="F1187" s="129"/>
      <c r="H1187" s="54" t="str">
        <f t="shared" si="54"/>
        <v/>
      </c>
      <c r="J1187" s="54" t="str">
        <f t="shared" si="55"/>
        <v/>
      </c>
      <c r="L1187" s="54" t="str">
        <f t="shared" si="56"/>
        <v/>
      </c>
      <c r="N1187" s="127"/>
      <c r="O1187" s="128"/>
      <c r="P1187" s="129"/>
    </row>
    <row r="1188" spans="2:16" x14ac:dyDescent="0.25">
      <c r="B1188" s="127"/>
      <c r="C1188" s="128"/>
      <c r="D1188" s="128"/>
      <c r="E1188" s="128"/>
      <c r="F1188" s="129"/>
      <c r="H1188" s="54" t="str">
        <f t="shared" si="54"/>
        <v/>
      </c>
      <c r="J1188" s="54" t="str">
        <f t="shared" si="55"/>
        <v/>
      </c>
      <c r="L1188" s="54" t="str">
        <f t="shared" si="56"/>
        <v/>
      </c>
      <c r="N1188" s="127"/>
      <c r="O1188" s="128"/>
      <c r="P1188" s="129"/>
    </row>
    <row r="1189" spans="2:16" x14ac:dyDescent="0.25">
      <c r="B1189" s="127"/>
      <c r="C1189" s="128"/>
      <c r="D1189" s="128"/>
      <c r="E1189" s="128"/>
      <c r="F1189" s="129"/>
      <c r="H1189" s="54" t="str">
        <f t="shared" si="54"/>
        <v/>
      </c>
      <c r="J1189" s="54" t="str">
        <f t="shared" si="55"/>
        <v/>
      </c>
      <c r="L1189" s="54" t="str">
        <f t="shared" si="56"/>
        <v/>
      </c>
      <c r="N1189" s="127"/>
      <c r="O1189" s="128"/>
      <c r="P1189" s="129"/>
    </row>
    <row r="1190" spans="2:16" x14ac:dyDescent="0.25">
      <c r="B1190" s="127"/>
      <c r="C1190" s="128"/>
      <c r="D1190" s="128"/>
      <c r="E1190" s="128"/>
      <c r="F1190" s="129"/>
      <c r="H1190" s="54" t="str">
        <f t="shared" si="54"/>
        <v/>
      </c>
      <c r="J1190" s="54" t="str">
        <f t="shared" si="55"/>
        <v/>
      </c>
      <c r="L1190" s="54" t="str">
        <f t="shared" si="56"/>
        <v/>
      </c>
      <c r="N1190" s="127"/>
      <c r="O1190" s="128"/>
      <c r="P1190" s="129"/>
    </row>
    <row r="1191" spans="2:16" x14ac:dyDescent="0.25">
      <c r="B1191" s="127"/>
      <c r="C1191" s="128"/>
      <c r="D1191" s="128"/>
      <c r="E1191" s="128"/>
      <c r="F1191" s="129"/>
      <c r="H1191" s="54" t="str">
        <f t="shared" si="54"/>
        <v/>
      </c>
      <c r="J1191" s="54" t="str">
        <f t="shared" si="55"/>
        <v/>
      </c>
      <c r="L1191" s="54" t="str">
        <f t="shared" si="56"/>
        <v/>
      </c>
      <c r="N1191" s="127"/>
      <c r="O1191" s="128"/>
      <c r="P1191" s="129"/>
    </row>
    <row r="1192" spans="2:16" x14ac:dyDescent="0.25">
      <c r="B1192" s="127"/>
      <c r="C1192" s="128"/>
      <c r="D1192" s="128"/>
      <c r="E1192" s="128"/>
      <c r="F1192" s="129"/>
      <c r="H1192" s="54" t="str">
        <f t="shared" si="54"/>
        <v/>
      </c>
      <c r="J1192" s="54" t="str">
        <f t="shared" si="55"/>
        <v/>
      </c>
      <c r="L1192" s="54" t="str">
        <f t="shared" si="56"/>
        <v/>
      </c>
      <c r="N1192" s="127"/>
      <c r="O1192" s="128"/>
      <c r="P1192" s="129"/>
    </row>
    <row r="1193" spans="2:16" x14ac:dyDescent="0.25">
      <c r="B1193" s="127"/>
      <c r="C1193" s="128"/>
      <c r="D1193" s="128"/>
      <c r="E1193" s="128"/>
      <c r="F1193" s="129"/>
      <c r="H1193" s="54" t="str">
        <f t="shared" si="54"/>
        <v/>
      </c>
      <c r="J1193" s="54" t="str">
        <f t="shared" si="55"/>
        <v/>
      </c>
      <c r="L1193" s="54" t="str">
        <f t="shared" si="56"/>
        <v/>
      </c>
      <c r="N1193" s="127"/>
      <c r="O1193" s="128"/>
      <c r="P1193" s="129"/>
    </row>
    <row r="1194" spans="2:16" x14ac:dyDescent="0.25">
      <c r="B1194" s="127"/>
      <c r="C1194" s="128"/>
      <c r="D1194" s="128"/>
      <c r="E1194" s="128"/>
      <c r="F1194" s="129"/>
      <c r="H1194" s="54" t="str">
        <f t="shared" si="54"/>
        <v/>
      </c>
      <c r="J1194" s="54" t="str">
        <f t="shared" si="55"/>
        <v/>
      </c>
      <c r="L1194" s="54" t="str">
        <f t="shared" si="56"/>
        <v/>
      </c>
      <c r="N1194" s="127"/>
      <c r="O1194" s="128"/>
      <c r="P1194" s="129"/>
    </row>
    <row r="1195" spans="2:16" x14ac:dyDescent="0.25">
      <c r="B1195" s="127"/>
      <c r="C1195" s="128"/>
      <c r="D1195" s="128"/>
      <c r="E1195" s="128"/>
      <c r="F1195" s="129"/>
      <c r="H1195" s="54" t="str">
        <f t="shared" si="54"/>
        <v/>
      </c>
      <c r="J1195" s="54" t="str">
        <f t="shared" si="55"/>
        <v/>
      </c>
      <c r="L1195" s="54" t="str">
        <f t="shared" si="56"/>
        <v/>
      </c>
      <c r="N1195" s="127"/>
      <c r="O1195" s="128"/>
      <c r="P1195" s="129"/>
    </row>
    <row r="1196" spans="2:16" x14ac:dyDescent="0.25">
      <c r="B1196" s="127"/>
      <c r="C1196" s="128"/>
      <c r="D1196" s="128"/>
      <c r="E1196" s="128"/>
      <c r="F1196" s="129"/>
      <c r="H1196" s="54" t="str">
        <f t="shared" si="54"/>
        <v/>
      </c>
      <c r="J1196" s="54" t="str">
        <f t="shared" si="55"/>
        <v/>
      </c>
      <c r="L1196" s="54" t="str">
        <f t="shared" si="56"/>
        <v/>
      </c>
      <c r="N1196" s="127"/>
      <c r="O1196" s="128"/>
      <c r="P1196" s="129"/>
    </row>
    <row r="1197" spans="2:16" x14ac:dyDescent="0.25">
      <c r="B1197" s="127"/>
      <c r="C1197" s="128"/>
      <c r="D1197" s="128"/>
      <c r="E1197" s="128"/>
      <c r="F1197" s="129"/>
      <c r="H1197" s="54" t="str">
        <f t="shared" si="54"/>
        <v/>
      </c>
      <c r="J1197" s="54" t="str">
        <f t="shared" si="55"/>
        <v/>
      </c>
      <c r="L1197" s="54" t="str">
        <f t="shared" si="56"/>
        <v/>
      </c>
      <c r="N1197" s="127"/>
      <c r="O1197" s="128"/>
      <c r="P1197" s="129"/>
    </row>
    <row r="1198" spans="2:16" x14ac:dyDescent="0.25">
      <c r="B1198" s="127"/>
      <c r="C1198" s="128"/>
      <c r="D1198" s="128"/>
      <c r="E1198" s="128"/>
      <c r="F1198" s="129"/>
      <c r="H1198" s="54" t="str">
        <f t="shared" si="54"/>
        <v/>
      </c>
      <c r="J1198" s="54" t="str">
        <f t="shared" si="55"/>
        <v/>
      </c>
      <c r="L1198" s="54" t="str">
        <f t="shared" si="56"/>
        <v/>
      </c>
      <c r="N1198" s="127"/>
      <c r="O1198" s="128"/>
      <c r="P1198" s="129"/>
    </row>
    <row r="1199" spans="2:16" x14ac:dyDescent="0.25">
      <c r="B1199" s="127"/>
      <c r="C1199" s="128"/>
      <c r="D1199" s="128"/>
      <c r="E1199" s="128"/>
      <c r="F1199" s="129"/>
      <c r="H1199" s="54" t="str">
        <f t="shared" si="54"/>
        <v/>
      </c>
      <c r="J1199" s="54" t="str">
        <f t="shared" si="55"/>
        <v/>
      </c>
      <c r="L1199" s="54" t="str">
        <f t="shared" si="56"/>
        <v/>
      </c>
      <c r="N1199" s="127"/>
      <c r="O1199" s="128"/>
      <c r="P1199" s="129"/>
    </row>
    <row r="1200" spans="2:16" x14ac:dyDescent="0.25">
      <c r="B1200" s="127"/>
      <c r="C1200" s="128"/>
      <c r="D1200" s="128"/>
      <c r="E1200" s="128"/>
      <c r="F1200" s="129"/>
      <c r="H1200" s="54" t="str">
        <f t="shared" si="54"/>
        <v/>
      </c>
      <c r="J1200" s="54" t="str">
        <f t="shared" si="55"/>
        <v/>
      </c>
      <c r="L1200" s="54" t="str">
        <f t="shared" si="56"/>
        <v/>
      </c>
      <c r="N1200" s="127"/>
      <c r="O1200" s="128"/>
      <c r="P1200" s="129"/>
    </row>
    <row r="1201" spans="2:16" x14ac:dyDescent="0.25">
      <c r="B1201" s="127"/>
      <c r="C1201" s="128"/>
      <c r="D1201" s="128"/>
      <c r="E1201" s="128"/>
      <c r="F1201" s="129"/>
      <c r="H1201" s="54" t="str">
        <f t="shared" si="54"/>
        <v/>
      </c>
      <c r="J1201" s="54" t="str">
        <f t="shared" si="55"/>
        <v/>
      </c>
      <c r="L1201" s="54" t="str">
        <f t="shared" si="56"/>
        <v/>
      </c>
      <c r="N1201" s="127"/>
      <c r="O1201" s="128"/>
      <c r="P1201" s="129"/>
    </row>
    <row r="1202" spans="2:16" x14ac:dyDescent="0.25">
      <c r="B1202" s="127"/>
      <c r="C1202" s="128"/>
      <c r="D1202" s="128"/>
      <c r="E1202" s="128"/>
      <c r="F1202" s="129"/>
      <c r="H1202" s="54" t="str">
        <f t="shared" si="54"/>
        <v/>
      </c>
      <c r="J1202" s="54" t="str">
        <f t="shared" si="55"/>
        <v/>
      </c>
      <c r="L1202" s="54" t="str">
        <f t="shared" si="56"/>
        <v/>
      </c>
      <c r="N1202" s="127"/>
      <c r="O1202" s="128"/>
      <c r="P1202" s="129"/>
    </row>
    <row r="1203" spans="2:16" x14ac:dyDescent="0.25">
      <c r="B1203" s="127"/>
      <c r="C1203" s="128"/>
      <c r="D1203" s="128"/>
      <c r="E1203" s="128"/>
      <c r="F1203" s="129"/>
      <c r="H1203" s="54" t="str">
        <f t="shared" si="54"/>
        <v/>
      </c>
      <c r="J1203" s="54" t="str">
        <f t="shared" si="55"/>
        <v/>
      </c>
      <c r="L1203" s="54" t="str">
        <f t="shared" si="56"/>
        <v/>
      </c>
      <c r="N1203" s="127"/>
      <c r="O1203" s="128"/>
      <c r="P1203" s="129"/>
    </row>
    <row r="1204" spans="2:16" x14ac:dyDescent="0.25">
      <c r="B1204" s="127"/>
      <c r="C1204" s="128"/>
      <c r="D1204" s="128"/>
      <c r="E1204" s="128"/>
      <c r="F1204" s="129"/>
      <c r="H1204" s="54" t="str">
        <f t="shared" si="54"/>
        <v/>
      </c>
      <c r="J1204" s="54" t="str">
        <f t="shared" si="55"/>
        <v/>
      </c>
      <c r="L1204" s="54" t="str">
        <f t="shared" si="56"/>
        <v/>
      </c>
      <c r="N1204" s="127"/>
      <c r="O1204" s="128"/>
      <c r="P1204" s="129"/>
    </row>
    <row r="1205" spans="2:16" x14ac:dyDescent="0.25">
      <c r="B1205" s="127"/>
      <c r="C1205" s="128"/>
      <c r="D1205" s="128"/>
      <c r="E1205" s="128"/>
      <c r="F1205" s="129"/>
      <c r="H1205" s="54" t="str">
        <f t="shared" si="54"/>
        <v/>
      </c>
      <c r="J1205" s="54" t="str">
        <f t="shared" si="55"/>
        <v/>
      </c>
      <c r="L1205" s="54" t="str">
        <f t="shared" si="56"/>
        <v/>
      </c>
      <c r="N1205" s="127"/>
      <c r="O1205" s="128"/>
      <c r="P1205" s="129"/>
    </row>
    <row r="1206" spans="2:16" x14ac:dyDescent="0.25">
      <c r="B1206" s="127"/>
      <c r="C1206" s="128"/>
      <c r="D1206" s="128"/>
      <c r="E1206" s="128"/>
      <c r="F1206" s="129"/>
      <c r="H1206" s="54" t="str">
        <f t="shared" si="54"/>
        <v/>
      </c>
      <c r="J1206" s="54" t="str">
        <f t="shared" si="55"/>
        <v/>
      </c>
      <c r="L1206" s="54" t="str">
        <f t="shared" si="56"/>
        <v/>
      </c>
      <c r="N1206" s="127"/>
      <c r="O1206" s="128"/>
      <c r="P1206" s="129"/>
    </row>
    <row r="1207" spans="2:16" x14ac:dyDescent="0.25">
      <c r="B1207" s="127"/>
      <c r="C1207" s="128"/>
      <c r="D1207" s="128"/>
      <c r="E1207" s="128"/>
      <c r="F1207" s="129"/>
      <c r="H1207" s="54" t="str">
        <f t="shared" si="54"/>
        <v/>
      </c>
      <c r="J1207" s="54" t="str">
        <f t="shared" si="55"/>
        <v/>
      </c>
      <c r="L1207" s="54" t="str">
        <f t="shared" si="56"/>
        <v/>
      </c>
      <c r="N1207" s="127"/>
      <c r="O1207" s="128"/>
      <c r="P1207" s="129"/>
    </row>
    <row r="1208" spans="2:16" x14ac:dyDescent="0.25">
      <c r="B1208" s="127"/>
      <c r="C1208" s="128"/>
      <c r="D1208" s="128"/>
      <c r="E1208" s="128"/>
      <c r="F1208" s="129"/>
      <c r="H1208" s="54" t="str">
        <f t="shared" si="54"/>
        <v/>
      </c>
      <c r="J1208" s="54" t="str">
        <f t="shared" si="55"/>
        <v/>
      </c>
      <c r="L1208" s="54" t="str">
        <f t="shared" si="56"/>
        <v/>
      </c>
      <c r="N1208" s="127"/>
      <c r="O1208" s="128"/>
      <c r="P1208" s="129"/>
    </row>
    <row r="1209" spans="2:16" ht="15.75" thickBot="1" x14ac:dyDescent="0.3">
      <c r="B1209" s="130"/>
      <c r="C1209" s="131"/>
      <c r="D1209" s="131"/>
      <c r="E1209" s="131"/>
      <c r="F1209" s="132"/>
      <c r="H1209" s="55" t="str">
        <f t="shared" si="54"/>
        <v/>
      </c>
      <c r="J1209" s="55" t="str">
        <f t="shared" si="55"/>
        <v/>
      </c>
      <c r="L1209" s="55" t="str">
        <f t="shared" si="56"/>
        <v/>
      </c>
      <c r="N1209" s="130"/>
      <c r="O1209" s="131"/>
      <c r="P1209" s="13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28" sqref="C28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72" t="s">
        <v>1289</v>
      </c>
      <c r="C2" s="273"/>
      <c r="D2" s="273"/>
      <c r="E2" s="273"/>
      <c r="F2" s="273"/>
      <c r="G2" s="274"/>
    </row>
    <row r="3" spans="2:7" ht="15.75" thickBot="1" x14ac:dyDescent="0.3"/>
    <row r="4" spans="2:7" ht="21.75" thickBot="1" x14ac:dyDescent="0.4">
      <c r="B4" s="278" t="s">
        <v>1138</v>
      </c>
      <c r="C4" s="280"/>
      <c r="E4" s="278" t="s">
        <v>1137</v>
      </c>
      <c r="F4" s="279"/>
      <c r="G4" s="280"/>
    </row>
    <row r="5" spans="2:7" ht="15.75" thickBot="1" x14ac:dyDescent="0.3"/>
    <row r="6" spans="2:7" ht="107.25" customHeight="1" thickBot="1" x14ac:dyDescent="0.3">
      <c r="B6" s="281" t="s">
        <v>1219</v>
      </c>
      <c r="C6" s="282"/>
      <c r="E6" s="275" t="s">
        <v>1262</v>
      </c>
      <c r="F6" s="276"/>
      <c r="G6" s="277"/>
    </row>
    <row r="7" spans="2:7" x14ac:dyDescent="0.25">
      <c r="B7" s="6"/>
      <c r="C7" s="6"/>
    </row>
    <row r="8" spans="2:7" x14ac:dyDescent="0.25">
      <c r="B8" s="45" t="s">
        <v>1220</v>
      </c>
      <c r="C8" s="45" t="s">
        <v>1221</v>
      </c>
      <c r="D8" s="3"/>
      <c r="E8" s="46" t="s">
        <v>1227</v>
      </c>
      <c r="F8" s="27" t="s">
        <v>1235</v>
      </c>
      <c r="G8" s="28" t="s">
        <v>1261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24">
        <v>14</v>
      </c>
      <c r="C10" s="126" t="s">
        <v>1082</v>
      </c>
      <c r="D10" s="3"/>
      <c r="E10" s="124">
        <v>1</v>
      </c>
      <c r="F10" s="125" t="s">
        <v>1260</v>
      </c>
      <c r="G10" s="126">
        <v>3</v>
      </c>
    </row>
    <row r="11" spans="2:7" x14ac:dyDescent="0.25">
      <c r="B11" s="127">
        <v>1</v>
      </c>
      <c r="C11" s="129" t="s">
        <v>117</v>
      </c>
      <c r="D11" s="3"/>
      <c r="E11" s="127"/>
      <c r="F11" s="128"/>
      <c r="G11" s="129"/>
    </row>
    <row r="12" spans="2:7" x14ac:dyDescent="0.25">
      <c r="B12" s="127">
        <v>13</v>
      </c>
      <c r="C12" s="129" t="s">
        <v>1083</v>
      </c>
      <c r="D12" s="3"/>
      <c r="E12" s="127"/>
      <c r="F12" s="128"/>
      <c r="G12" s="129"/>
    </row>
    <row r="13" spans="2:7" x14ac:dyDescent="0.25">
      <c r="B13" s="127">
        <v>2</v>
      </c>
      <c r="C13" s="129" t="s">
        <v>29</v>
      </c>
      <c r="D13" s="3"/>
      <c r="E13" s="127"/>
      <c r="F13" s="128"/>
      <c r="G13" s="129"/>
    </row>
    <row r="14" spans="2:7" x14ac:dyDescent="0.25">
      <c r="B14" s="127">
        <v>3</v>
      </c>
      <c r="C14" s="129" t="s">
        <v>10</v>
      </c>
      <c r="D14" s="3"/>
      <c r="E14" s="127"/>
      <c r="F14" s="128"/>
      <c r="G14" s="129"/>
    </row>
    <row r="15" spans="2:7" x14ac:dyDescent="0.25">
      <c r="B15" s="127">
        <v>4</v>
      </c>
      <c r="C15" s="129" t="s">
        <v>19</v>
      </c>
      <c r="D15" s="3"/>
      <c r="E15" s="127"/>
      <c r="F15" s="128"/>
      <c r="G15" s="129"/>
    </row>
    <row r="16" spans="2:7" x14ac:dyDescent="0.25">
      <c r="B16" s="127">
        <v>5</v>
      </c>
      <c r="C16" s="129" t="s">
        <v>3</v>
      </c>
      <c r="D16" s="3"/>
      <c r="E16" s="127"/>
      <c r="F16" s="128"/>
      <c r="G16" s="129"/>
    </row>
    <row r="17" spans="2:7" x14ac:dyDescent="0.25">
      <c r="B17" s="127">
        <v>17</v>
      </c>
      <c r="C17" s="129" t="s">
        <v>1084</v>
      </c>
      <c r="D17" s="3"/>
      <c r="E17" s="127"/>
      <c r="F17" s="128"/>
      <c r="G17" s="129"/>
    </row>
    <row r="18" spans="2:7" x14ac:dyDescent="0.25">
      <c r="B18" s="127">
        <v>6</v>
      </c>
      <c r="C18" s="129" t="s">
        <v>26</v>
      </c>
      <c r="D18" s="3"/>
      <c r="E18" s="127"/>
      <c r="F18" s="133"/>
      <c r="G18" s="129"/>
    </row>
    <row r="19" spans="2:7" x14ac:dyDescent="0.25">
      <c r="B19" s="127">
        <v>7</v>
      </c>
      <c r="C19" s="129" t="s">
        <v>144</v>
      </c>
      <c r="D19" s="3"/>
      <c r="E19" s="127"/>
      <c r="F19" s="128"/>
      <c r="G19" s="129"/>
    </row>
    <row r="20" spans="2:7" x14ac:dyDescent="0.25">
      <c r="B20" s="127">
        <v>8</v>
      </c>
      <c r="C20" s="129" t="s">
        <v>48</v>
      </c>
      <c r="D20" s="3"/>
      <c r="E20" s="127"/>
      <c r="F20" s="128"/>
      <c r="G20" s="129"/>
    </row>
    <row r="21" spans="2:7" x14ac:dyDescent="0.25">
      <c r="B21" s="127">
        <v>9</v>
      </c>
      <c r="C21" s="129" t="s">
        <v>121</v>
      </c>
      <c r="D21" s="3"/>
      <c r="E21" s="127"/>
      <c r="F21" s="128"/>
      <c r="G21" s="129"/>
    </row>
    <row r="22" spans="2:7" x14ac:dyDescent="0.25">
      <c r="B22" s="127">
        <v>10</v>
      </c>
      <c r="C22" s="129" t="s">
        <v>654</v>
      </c>
      <c r="D22" s="3"/>
      <c r="E22" s="127"/>
      <c r="F22" s="128"/>
      <c r="G22" s="129"/>
    </row>
    <row r="23" spans="2:7" x14ac:dyDescent="0.25">
      <c r="B23" s="127">
        <v>18</v>
      </c>
      <c r="C23" s="129" t="s">
        <v>1085</v>
      </c>
      <c r="D23" s="3"/>
      <c r="E23" s="127"/>
      <c r="F23" s="128"/>
      <c r="G23" s="129"/>
    </row>
    <row r="24" spans="2:7" x14ac:dyDescent="0.25">
      <c r="B24" s="127">
        <v>11</v>
      </c>
      <c r="C24" s="129" t="s">
        <v>7</v>
      </c>
      <c r="D24" s="3"/>
      <c r="E24" s="127"/>
      <c r="F24" s="128"/>
      <c r="G24" s="129"/>
    </row>
    <row r="25" spans="2:7" x14ac:dyDescent="0.25">
      <c r="B25" s="127">
        <v>12</v>
      </c>
      <c r="C25" s="129" t="s">
        <v>13</v>
      </c>
      <c r="D25" s="3"/>
      <c r="E25" s="127"/>
      <c r="F25" s="128"/>
      <c r="G25" s="129"/>
    </row>
    <row r="26" spans="2:7" x14ac:dyDescent="0.25">
      <c r="B26" s="127">
        <v>16</v>
      </c>
      <c r="C26" s="129" t="s">
        <v>1086</v>
      </c>
      <c r="D26" s="3"/>
      <c r="E26" s="127"/>
      <c r="F26" s="128"/>
      <c r="G26" s="129"/>
    </row>
    <row r="27" spans="2:7" x14ac:dyDescent="0.25">
      <c r="B27" s="127">
        <v>15</v>
      </c>
      <c r="C27" s="129" t="s">
        <v>1292</v>
      </c>
      <c r="D27" s="3"/>
      <c r="E27" s="127"/>
      <c r="F27" s="128"/>
      <c r="G27" s="129"/>
    </row>
    <row r="28" spans="2:7" x14ac:dyDescent="0.25">
      <c r="B28" s="127"/>
      <c r="C28" s="129" t="s">
        <v>1293</v>
      </c>
      <c r="D28" s="3"/>
      <c r="E28" s="127"/>
      <c r="F28" s="128"/>
      <c r="G28" s="129"/>
    </row>
    <row r="29" spans="2:7" x14ac:dyDescent="0.25">
      <c r="B29" s="127"/>
      <c r="C29" s="129"/>
      <c r="D29" s="3"/>
      <c r="E29" s="127"/>
      <c r="F29" s="128"/>
      <c r="G29" s="129"/>
    </row>
    <row r="30" spans="2:7" x14ac:dyDescent="0.25">
      <c r="B30" s="127"/>
      <c r="C30" s="129"/>
      <c r="D30" s="3"/>
      <c r="E30" s="127"/>
      <c r="F30" s="128"/>
      <c r="G30" s="129"/>
    </row>
    <row r="31" spans="2:7" x14ac:dyDescent="0.25">
      <c r="B31" s="127"/>
      <c r="C31" s="129"/>
      <c r="D31" s="3"/>
      <c r="E31" s="127"/>
      <c r="F31" s="128"/>
      <c r="G31" s="129"/>
    </row>
    <row r="32" spans="2:7" x14ac:dyDescent="0.25">
      <c r="B32" s="127"/>
      <c r="C32" s="129"/>
      <c r="D32" s="3"/>
      <c r="E32" s="127"/>
      <c r="F32" s="128"/>
      <c r="G32" s="129"/>
    </row>
    <row r="33" spans="2:7" x14ac:dyDescent="0.25">
      <c r="B33" s="127"/>
      <c r="C33" s="129"/>
      <c r="D33" s="3"/>
      <c r="E33" s="127"/>
      <c r="F33" s="128"/>
      <c r="G33" s="129"/>
    </row>
    <row r="34" spans="2:7" x14ac:dyDescent="0.25">
      <c r="B34" s="127"/>
      <c r="C34" s="129"/>
      <c r="D34" s="3"/>
      <c r="E34" s="127"/>
      <c r="F34" s="128"/>
      <c r="G34" s="129"/>
    </row>
    <row r="35" spans="2:7" x14ac:dyDescent="0.25">
      <c r="B35" s="127"/>
      <c r="C35" s="129"/>
      <c r="D35" s="3"/>
      <c r="E35" s="127"/>
      <c r="F35" s="128"/>
      <c r="G35" s="129"/>
    </row>
    <row r="36" spans="2:7" x14ac:dyDescent="0.25">
      <c r="B36" s="127"/>
      <c r="C36" s="129"/>
      <c r="D36" s="3"/>
      <c r="E36" s="127"/>
      <c r="F36" s="128"/>
      <c r="G36" s="129"/>
    </row>
    <row r="37" spans="2:7" x14ac:dyDescent="0.25">
      <c r="B37" s="127"/>
      <c r="C37" s="129"/>
      <c r="D37" s="3"/>
      <c r="E37" s="127"/>
      <c r="F37" s="128"/>
      <c r="G37" s="129"/>
    </row>
    <row r="38" spans="2:7" x14ac:dyDescent="0.25">
      <c r="B38" s="127"/>
      <c r="C38" s="129"/>
      <c r="D38" s="3"/>
      <c r="E38" s="127"/>
      <c r="F38" s="128"/>
      <c r="G38" s="129"/>
    </row>
    <row r="39" spans="2:7" x14ac:dyDescent="0.25">
      <c r="B39" s="127"/>
      <c r="C39" s="129"/>
      <c r="D39" s="3"/>
      <c r="E39" s="127"/>
      <c r="F39" s="128"/>
      <c r="G39" s="129"/>
    </row>
    <row r="40" spans="2:7" x14ac:dyDescent="0.25">
      <c r="B40" s="127"/>
      <c r="C40" s="129"/>
      <c r="D40" s="3"/>
      <c r="E40" s="127"/>
      <c r="F40" s="128"/>
      <c r="G40" s="129"/>
    </row>
    <row r="41" spans="2:7" x14ac:dyDescent="0.25">
      <c r="B41" s="127"/>
      <c r="C41" s="129"/>
      <c r="D41" s="3"/>
      <c r="E41" s="127"/>
      <c r="F41" s="128"/>
      <c r="G41" s="129"/>
    </row>
    <row r="42" spans="2:7" x14ac:dyDescent="0.25">
      <c r="B42" s="127"/>
      <c r="C42" s="129"/>
      <c r="D42" s="3"/>
      <c r="E42" s="127"/>
      <c r="F42" s="128"/>
      <c r="G42" s="129"/>
    </row>
    <row r="43" spans="2:7" x14ac:dyDescent="0.25">
      <c r="B43" s="127"/>
      <c r="C43" s="129"/>
      <c r="D43" s="3"/>
      <c r="E43" s="127"/>
      <c r="F43" s="128"/>
      <c r="G43" s="129"/>
    </row>
    <row r="44" spans="2:7" x14ac:dyDescent="0.25">
      <c r="B44" s="127"/>
      <c r="C44" s="129"/>
      <c r="D44" s="3"/>
      <c r="E44" s="127"/>
      <c r="F44" s="128"/>
      <c r="G44" s="129"/>
    </row>
    <row r="45" spans="2:7" x14ac:dyDescent="0.25">
      <c r="B45" s="127"/>
      <c r="C45" s="129"/>
      <c r="D45" s="3"/>
      <c r="E45" s="127"/>
      <c r="F45" s="128"/>
      <c r="G45" s="129"/>
    </row>
    <row r="46" spans="2:7" x14ac:dyDescent="0.25">
      <c r="B46" s="127"/>
      <c r="C46" s="129"/>
      <c r="D46" s="3"/>
      <c r="E46" s="127"/>
      <c r="F46" s="128"/>
      <c r="G46" s="129"/>
    </row>
    <row r="47" spans="2:7" x14ac:dyDescent="0.25">
      <c r="B47" s="127"/>
      <c r="C47" s="129"/>
      <c r="D47" s="3"/>
      <c r="E47" s="127"/>
      <c r="F47" s="128"/>
      <c r="G47" s="129"/>
    </row>
    <row r="48" spans="2:7" x14ac:dyDescent="0.25">
      <c r="B48" s="127"/>
      <c r="C48" s="129"/>
      <c r="D48" s="3"/>
      <c r="E48" s="127"/>
      <c r="F48" s="128"/>
      <c r="G48" s="129"/>
    </row>
    <row r="49" spans="2:7" x14ac:dyDescent="0.25">
      <c r="B49" s="127"/>
      <c r="C49" s="129"/>
      <c r="D49" s="3"/>
      <c r="E49" s="127"/>
      <c r="F49" s="128"/>
      <c r="G49" s="129"/>
    </row>
    <row r="50" spans="2:7" x14ac:dyDescent="0.25">
      <c r="B50" s="127"/>
      <c r="C50" s="129"/>
      <c r="D50" s="3"/>
      <c r="E50" s="127"/>
      <c r="F50" s="128"/>
      <c r="G50" s="129"/>
    </row>
    <row r="51" spans="2:7" x14ac:dyDescent="0.25">
      <c r="B51" s="127"/>
      <c r="C51" s="129"/>
      <c r="D51" s="3"/>
      <c r="E51" s="127"/>
      <c r="F51" s="128"/>
      <c r="G51" s="129"/>
    </row>
    <row r="52" spans="2:7" x14ac:dyDescent="0.25">
      <c r="B52" s="127"/>
      <c r="C52" s="129"/>
      <c r="D52" s="3"/>
      <c r="E52" s="127"/>
      <c r="F52" s="128"/>
      <c r="G52" s="129"/>
    </row>
    <row r="53" spans="2:7" x14ac:dyDescent="0.25">
      <c r="B53" s="127"/>
      <c r="C53" s="129"/>
      <c r="D53" s="3"/>
      <c r="E53" s="127"/>
      <c r="F53" s="128"/>
      <c r="G53" s="129"/>
    </row>
    <row r="54" spans="2:7" x14ac:dyDescent="0.25">
      <c r="B54" s="127"/>
      <c r="C54" s="129"/>
      <c r="D54" s="3"/>
      <c r="E54" s="127"/>
      <c r="F54" s="128"/>
      <c r="G54" s="129"/>
    </row>
    <row r="55" spans="2:7" x14ac:dyDescent="0.25">
      <c r="B55" s="127"/>
      <c r="C55" s="129"/>
      <c r="D55" s="3"/>
      <c r="E55" s="127"/>
      <c r="F55" s="128"/>
      <c r="G55" s="129"/>
    </row>
    <row r="56" spans="2:7" x14ac:dyDescent="0.25">
      <c r="B56" s="127"/>
      <c r="C56" s="129"/>
      <c r="D56" s="3"/>
      <c r="E56" s="127"/>
      <c r="F56" s="128"/>
      <c r="G56" s="129"/>
    </row>
    <row r="57" spans="2:7" x14ac:dyDescent="0.25">
      <c r="B57" s="127"/>
      <c r="C57" s="129"/>
      <c r="D57" s="3"/>
      <c r="E57" s="127"/>
      <c r="F57" s="128"/>
      <c r="G57" s="129"/>
    </row>
    <row r="58" spans="2:7" x14ac:dyDescent="0.25">
      <c r="B58" s="127"/>
      <c r="C58" s="129"/>
      <c r="D58" s="3"/>
      <c r="E58" s="127"/>
      <c r="F58" s="128"/>
      <c r="G58" s="129"/>
    </row>
    <row r="59" spans="2:7" x14ac:dyDescent="0.25">
      <c r="B59" s="127"/>
      <c r="C59" s="129"/>
      <c r="D59" s="3"/>
      <c r="E59" s="127"/>
      <c r="F59" s="128"/>
      <c r="G59" s="129"/>
    </row>
    <row r="60" spans="2:7" x14ac:dyDescent="0.25">
      <c r="B60" s="127"/>
      <c r="C60" s="129"/>
      <c r="D60" s="3"/>
      <c r="E60" s="127"/>
      <c r="F60" s="128"/>
      <c r="G60" s="129"/>
    </row>
    <row r="61" spans="2:7" x14ac:dyDescent="0.25">
      <c r="B61" s="127"/>
      <c r="C61" s="129"/>
      <c r="D61" s="3"/>
      <c r="E61" s="127"/>
      <c r="F61" s="128"/>
      <c r="G61" s="129"/>
    </row>
    <row r="62" spans="2:7" x14ac:dyDescent="0.25">
      <c r="B62" s="127"/>
      <c r="C62" s="129"/>
      <c r="D62" s="3"/>
      <c r="E62" s="127"/>
      <c r="F62" s="128"/>
      <c r="G62" s="129"/>
    </row>
    <row r="63" spans="2:7" x14ac:dyDescent="0.25">
      <c r="B63" s="127"/>
      <c r="C63" s="129"/>
      <c r="D63" s="3"/>
      <c r="E63" s="127"/>
      <c r="F63" s="128"/>
      <c r="G63" s="129"/>
    </row>
    <row r="64" spans="2:7" x14ac:dyDescent="0.25">
      <c r="B64" s="127"/>
      <c r="C64" s="129"/>
      <c r="D64" s="3"/>
      <c r="E64" s="127"/>
      <c r="F64" s="128"/>
      <c r="G64" s="129"/>
    </row>
    <row r="65" spans="2:7" x14ac:dyDescent="0.25">
      <c r="B65" s="127"/>
      <c r="C65" s="129"/>
      <c r="D65" s="3"/>
      <c r="E65" s="127"/>
      <c r="F65" s="128"/>
      <c r="G65" s="129"/>
    </row>
    <row r="66" spans="2:7" x14ac:dyDescent="0.25">
      <c r="B66" s="127"/>
      <c r="C66" s="129"/>
      <c r="D66" s="3"/>
      <c r="E66" s="127"/>
      <c r="F66" s="128"/>
      <c r="G66" s="129"/>
    </row>
    <row r="67" spans="2:7" x14ac:dyDescent="0.25">
      <c r="B67" s="127"/>
      <c r="C67" s="129"/>
      <c r="D67" s="3"/>
      <c r="E67" s="127"/>
      <c r="F67" s="128"/>
      <c r="G67" s="129"/>
    </row>
    <row r="68" spans="2:7" x14ac:dyDescent="0.25">
      <c r="B68" s="127"/>
      <c r="C68" s="129"/>
      <c r="D68" s="3"/>
      <c r="E68" s="127"/>
      <c r="F68" s="128"/>
      <c r="G68" s="129"/>
    </row>
    <row r="69" spans="2:7" x14ac:dyDescent="0.25">
      <c r="B69" s="127"/>
      <c r="C69" s="129"/>
      <c r="D69" s="3"/>
      <c r="E69" s="127"/>
      <c r="F69" s="128"/>
      <c r="G69" s="129"/>
    </row>
    <row r="70" spans="2:7" x14ac:dyDescent="0.25">
      <c r="B70" s="127"/>
      <c r="C70" s="129"/>
      <c r="D70" s="3"/>
      <c r="E70" s="127"/>
      <c r="F70" s="128"/>
      <c r="G70" s="129"/>
    </row>
    <row r="71" spans="2:7" x14ac:dyDescent="0.25">
      <c r="B71" s="127"/>
      <c r="C71" s="129"/>
      <c r="D71" s="3"/>
      <c r="E71" s="127"/>
      <c r="F71" s="128"/>
      <c r="G71" s="129"/>
    </row>
    <row r="72" spans="2:7" x14ac:dyDescent="0.25">
      <c r="B72" s="127"/>
      <c r="C72" s="129"/>
      <c r="D72" s="3"/>
      <c r="E72" s="127"/>
      <c r="F72" s="128"/>
      <c r="G72" s="129"/>
    </row>
    <row r="73" spans="2:7" x14ac:dyDescent="0.25">
      <c r="B73" s="127"/>
      <c r="C73" s="129"/>
      <c r="D73" s="3"/>
      <c r="E73" s="127"/>
      <c r="F73" s="128"/>
      <c r="G73" s="129"/>
    </row>
    <row r="74" spans="2:7" x14ac:dyDescent="0.25">
      <c r="B74" s="127"/>
      <c r="C74" s="129"/>
      <c r="D74" s="3"/>
      <c r="E74" s="127"/>
      <c r="F74" s="128"/>
      <c r="G74" s="129"/>
    </row>
    <row r="75" spans="2:7" x14ac:dyDescent="0.25">
      <c r="B75" s="127"/>
      <c r="C75" s="129"/>
      <c r="D75" s="3"/>
      <c r="E75" s="127"/>
      <c r="F75" s="128"/>
      <c r="G75" s="129"/>
    </row>
    <row r="76" spans="2:7" x14ac:dyDescent="0.25">
      <c r="B76" s="127"/>
      <c r="C76" s="129"/>
      <c r="D76" s="3"/>
      <c r="E76" s="127"/>
      <c r="F76" s="128"/>
      <c r="G76" s="129"/>
    </row>
    <row r="77" spans="2:7" x14ac:dyDescent="0.25">
      <c r="B77" s="127"/>
      <c r="C77" s="129"/>
      <c r="D77" s="3"/>
      <c r="E77" s="127"/>
      <c r="F77" s="128"/>
      <c r="G77" s="129"/>
    </row>
    <row r="78" spans="2:7" x14ac:dyDescent="0.25">
      <c r="B78" s="127"/>
      <c r="C78" s="129"/>
      <c r="D78" s="3"/>
      <c r="E78" s="127"/>
      <c r="F78" s="128"/>
      <c r="G78" s="129"/>
    </row>
    <row r="79" spans="2:7" x14ac:dyDescent="0.25">
      <c r="B79" s="127"/>
      <c r="C79" s="129"/>
      <c r="D79" s="3"/>
      <c r="E79" s="127"/>
      <c r="F79" s="128"/>
      <c r="G79" s="129"/>
    </row>
    <row r="80" spans="2:7" x14ac:dyDescent="0.25">
      <c r="B80" s="127"/>
      <c r="C80" s="129"/>
      <c r="D80" s="3"/>
      <c r="E80" s="127"/>
      <c r="F80" s="128"/>
      <c r="G80" s="129"/>
    </row>
    <row r="81" spans="2:7" x14ac:dyDescent="0.25">
      <c r="B81" s="127"/>
      <c r="C81" s="129"/>
      <c r="D81" s="3"/>
      <c r="E81" s="127"/>
      <c r="F81" s="128"/>
      <c r="G81" s="129"/>
    </row>
    <row r="82" spans="2:7" x14ac:dyDescent="0.25">
      <c r="B82" s="127"/>
      <c r="C82" s="129"/>
      <c r="D82" s="3"/>
      <c r="E82" s="127"/>
      <c r="F82" s="128"/>
      <c r="G82" s="129"/>
    </row>
    <row r="83" spans="2:7" x14ac:dyDescent="0.25">
      <c r="B83" s="127"/>
      <c r="C83" s="129"/>
      <c r="D83" s="3"/>
      <c r="E83" s="127"/>
      <c r="F83" s="128"/>
      <c r="G83" s="129"/>
    </row>
    <row r="84" spans="2:7" x14ac:dyDescent="0.25">
      <c r="B84" s="127"/>
      <c r="C84" s="129"/>
      <c r="D84" s="3"/>
      <c r="E84" s="127"/>
      <c r="F84" s="128"/>
      <c r="G84" s="129"/>
    </row>
    <row r="85" spans="2:7" x14ac:dyDescent="0.25">
      <c r="B85" s="127"/>
      <c r="C85" s="129"/>
      <c r="D85" s="3"/>
      <c r="E85" s="127"/>
      <c r="F85" s="128"/>
      <c r="G85" s="129"/>
    </row>
    <row r="86" spans="2:7" x14ac:dyDescent="0.25">
      <c r="B86" s="127"/>
      <c r="C86" s="129"/>
      <c r="D86" s="3"/>
      <c r="E86" s="127"/>
      <c r="F86" s="128"/>
      <c r="G86" s="129"/>
    </row>
    <row r="87" spans="2:7" x14ac:dyDescent="0.25">
      <c r="B87" s="127"/>
      <c r="C87" s="129"/>
      <c r="D87" s="3"/>
      <c r="E87" s="127"/>
      <c r="F87" s="128"/>
      <c r="G87" s="129"/>
    </row>
    <row r="88" spans="2:7" x14ac:dyDescent="0.25">
      <c r="B88" s="127"/>
      <c r="C88" s="129"/>
      <c r="D88" s="3"/>
      <c r="E88" s="127"/>
      <c r="F88" s="128"/>
      <c r="G88" s="129"/>
    </row>
    <row r="89" spans="2:7" x14ac:dyDescent="0.25">
      <c r="B89" s="127"/>
      <c r="C89" s="129"/>
      <c r="D89" s="3"/>
      <c r="E89" s="127"/>
      <c r="F89" s="128"/>
      <c r="G89" s="129"/>
    </row>
    <row r="90" spans="2:7" x14ac:dyDescent="0.25">
      <c r="B90" s="127"/>
      <c r="C90" s="129"/>
      <c r="D90" s="3"/>
      <c r="E90" s="127"/>
      <c r="F90" s="128"/>
      <c r="G90" s="129"/>
    </row>
    <row r="91" spans="2:7" x14ac:dyDescent="0.25">
      <c r="B91" s="127"/>
      <c r="C91" s="129"/>
      <c r="D91" s="3"/>
      <c r="E91" s="127"/>
      <c r="F91" s="128"/>
      <c r="G91" s="129"/>
    </row>
    <row r="92" spans="2:7" x14ac:dyDescent="0.25">
      <c r="B92" s="127"/>
      <c r="C92" s="129"/>
      <c r="D92" s="3"/>
      <c r="E92" s="127"/>
      <c r="F92" s="128"/>
      <c r="G92" s="129"/>
    </row>
    <row r="93" spans="2:7" x14ac:dyDescent="0.25">
      <c r="B93" s="127"/>
      <c r="C93" s="129"/>
      <c r="D93" s="3"/>
      <c r="E93" s="127"/>
      <c r="F93" s="128"/>
      <c r="G93" s="129"/>
    </row>
    <row r="94" spans="2:7" x14ac:dyDescent="0.25">
      <c r="B94" s="127"/>
      <c r="C94" s="129"/>
      <c r="D94" s="3"/>
      <c r="E94" s="127"/>
      <c r="F94" s="128"/>
      <c r="G94" s="129"/>
    </row>
    <row r="95" spans="2:7" x14ac:dyDescent="0.25">
      <c r="B95" s="127"/>
      <c r="C95" s="129"/>
      <c r="D95" s="3"/>
      <c r="E95" s="127"/>
      <c r="F95" s="128"/>
      <c r="G95" s="129"/>
    </row>
    <row r="96" spans="2:7" x14ac:dyDescent="0.25">
      <c r="B96" s="127"/>
      <c r="C96" s="129"/>
      <c r="D96" s="3"/>
      <c r="E96" s="127"/>
      <c r="F96" s="128"/>
      <c r="G96" s="129"/>
    </row>
    <row r="97" spans="2:7" x14ac:dyDescent="0.25">
      <c r="B97" s="127"/>
      <c r="C97" s="129"/>
      <c r="D97" s="3"/>
      <c r="E97" s="127"/>
      <c r="F97" s="128"/>
      <c r="G97" s="129"/>
    </row>
    <row r="98" spans="2:7" x14ac:dyDescent="0.25">
      <c r="B98" s="127"/>
      <c r="C98" s="129"/>
      <c r="D98" s="3"/>
      <c r="E98" s="127"/>
      <c r="F98" s="128"/>
      <c r="G98" s="129"/>
    </row>
    <row r="99" spans="2:7" x14ac:dyDescent="0.25">
      <c r="B99" s="127"/>
      <c r="C99" s="129"/>
      <c r="D99" s="3"/>
      <c r="E99" s="127"/>
      <c r="F99" s="128"/>
      <c r="G99" s="129"/>
    </row>
    <row r="100" spans="2:7" x14ac:dyDescent="0.25">
      <c r="B100" s="127"/>
      <c r="C100" s="129"/>
      <c r="D100" s="3"/>
      <c r="E100" s="127"/>
      <c r="F100" s="128"/>
      <c r="G100" s="129"/>
    </row>
    <row r="101" spans="2:7" x14ac:dyDescent="0.25">
      <c r="B101" s="127"/>
      <c r="C101" s="129"/>
      <c r="D101" s="3"/>
      <c r="E101" s="127"/>
      <c r="F101" s="128"/>
      <c r="G101" s="129"/>
    </row>
    <row r="102" spans="2:7" x14ac:dyDescent="0.25">
      <c r="B102" s="127"/>
      <c r="C102" s="129"/>
      <c r="D102" s="3"/>
      <c r="E102" s="127"/>
      <c r="F102" s="128"/>
      <c r="G102" s="129"/>
    </row>
    <row r="103" spans="2:7" x14ac:dyDescent="0.25">
      <c r="B103" s="127"/>
      <c r="C103" s="129"/>
      <c r="D103" s="3"/>
      <c r="E103" s="127"/>
      <c r="F103" s="128"/>
      <c r="G103" s="129"/>
    </row>
    <row r="104" spans="2:7" x14ac:dyDescent="0.25">
      <c r="B104" s="127"/>
      <c r="C104" s="129"/>
      <c r="D104" s="3"/>
      <c r="E104" s="127"/>
      <c r="F104" s="128"/>
      <c r="G104" s="129"/>
    </row>
    <row r="105" spans="2:7" x14ac:dyDescent="0.25">
      <c r="B105" s="127"/>
      <c r="C105" s="129"/>
      <c r="D105" s="3"/>
      <c r="E105" s="127"/>
      <c r="F105" s="128"/>
      <c r="G105" s="129"/>
    </row>
    <row r="106" spans="2:7" x14ac:dyDescent="0.25">
      <c r="B106" s="127"/>
      <c r="C106" s="129"/>
      <c r="D106" s="3"/>
      <c r="E106" s="127"/>
      <c r="F106" s="128"/>
      <c r="G106" s="129"/>
    </row>
    <row r="107" spans="2:7" x14ac:dyDescent="0.25">
      <c r="B107" s="127"/>
      <c r="C107" s="129"/>
      <c r="D107" s="3"/>
      <c r="E107" s="127"/>
      <c r="F107" s="128"/>
      <c r="G107" s="129"/>
    </row>
    <row r="108" spans="2:7" x14ac:dyDescent="0.25">
      <c r="B108" s="127"/>
      <c r="C108" s="129"/>
      <c r="D108" s="3"/>
      <c r="E108" s="127"/>
      <c r="F108" s="128"/>
      <c r="G108" s="129"/>
    </row>
    <row r="109" spans="2:7" ht="15.75" thickBot="1" x14ac:dyDescent="0.3">
      <c r="B109" s="130"/>
      <c r="C109" s="132"/>
      <c r="D109" s="3"/>
      <c r="E109" s="130"/>
      <c r="F109" s="131"/>
      <c r="G109" s="13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72" t="s">
        <v>1288</v>
      </c>
      <c r="C2" s="273"/>
      <c r="D2" s="274"/>
    </row>
    <row r="3" spans="2:4" ht="15.75" thickBot="1" x14ac:dyDescent="0.3"/>
    <row r="4" spans="2:4" ht="21.75" thickBot="1" x14ac:dyDescent="0.4">
      <c r="B4" s="278" t="s">
        <v>1137</v>
      </c>
      <c r="C4" s="279"/>
      <c r="D4" s="280"/>
    </row>
    <row r="5" spans="2:4" ht="15.75" thickBot="1" x14ac:dyDescent="0.3"/>
    <row r="6" spans="2:4" ht="107.25" customHeight="1" thickBot="1" x14ac:dyDescent="0.3">
      <c r="B6" s="275" t="s">
        <v>1237</v>
      </c>
      <c r="C6" s="276"/>
      <c r="D6" s="277"/>
    </row>
    <row r="8" spans="2:4" x14ac:dyDescent="0.25">
      <c r="B8" s="46" t="s">
        <v>1238</v>
      </c>
      <c r="C8" s="27" t="s">
        <v>1239</v>
      </c>
      <c r="D8" s="28" t="s">
        <v>1240</v>
      </c>
    </row>
    <row r="9" spans="2:4" ht="7.5" customHeight="1" thickBot="1" x14ac:dyDescent="0.3">
      <c r="B9" s="3"/>
      <c r="C9" s="3"/>
      <c r="D9" s="3"/>
    </row>
    <row r="10" spans="2:4" x14ac:dyDescent="0.25">
      <c r="B10" s="124">
        <v>1</v>
      </c>
      <c r="C10" s="125" t="s">
        <v>1241</v>
      </c>
      <c r="D10" s="126" t="s">
        <v>1242</v>
      </c>
    </row>
    <row r="11" spans="2:4" x14ac:dyDescent="0.25">
      <c r="B11" s="127">
        <v>2</v>
      </c>
      <c r="C11" s="128" t="s">
        <v>1243</v>
      </c>
      <c r="D11" s="129" t="s">
        <v>1244</v>
      </c>
    </row>
    <row r="12" spans="2:4" x14ac:dyDescent="0.25">
      <c r="B12" s="127">
        <v>3</v>
      </c>
      <c r="C12" s="128" t="s">
        <v>1245</v>
      </c>
      <c r="D12" s="129" t="s">
        <v>1246</v>
      </c>
    </row>
    <row r="13" spans="2:4" x14ac:dyDescent="0.25">
      <c r="B13" s="127">
        <v>4</v>
      </c>
      <c r="C13" s="128" t="s">
        <v>1247</v>
      </c>
      <c r="D13" s="129" t="s">
        <v>1248</v>
      </c>
    </row>
    <row r="14" spans="2:4" x14ac:dyDescent="0.25">
      <c r="B14" s="127"/>
      <c r="C14" s="128"/>
      <c r="D14" s="129"/>
    </row>
    <row r="15" spans="2:4" x14ac:dyDescent="0.25">
      <c r="B15" s="127"/>
      <c r="C15" s="128"/>
      <c r="D15" s="129"/>
    </row>
    <row r="16" spans="2:4" x14ac:dyDescent="0.25">
      <c r="B16" s="127"/>
      <c r="C16" s="128"/>
      <c r="D16" s="129"/>
    </row>
    <row r="17" spans="2:4" x14ac:dyDescent="0.25">
      <c r="B17" s="127"/>
      <c r="C17" s="128"/>
      <c r="D17" s="129"/>
    </row>
    <row r="18" spans="2:4" x14ac:dyDescent="0.25">
      <c r="B18" s="127"/>
      <c r="C18" s="133"/>
      <c r="D18" s="129"/>
    </row>
    <row r="19" spans="2:4" x14ac:dyDescent="0.25">
      <c r="B19" s="127"/>
      <c r="C19" s="128"/>
      <c r="D19" s="129"/>
    </row>
    <row r="20" spans="2:4" x14ac:dyDescent="0.25">
      <c r="B20" s="127"/>
      <c r="C20" s="128"/>
      <c r="D20" s="129"/>
    </row>
    <row r="21" spans="2:4" x14ac:dyDescent="0.25">
      <c r="B21" s="127"/>
      <c r="C21" s="128"/>
      <c r="D21" s="129"/>
    </row>
    <row r="22" spans="2:4" x14ac:dyDescent="0.25">
      <c r="B22" s="127"/>
      <c r="C22" s="128"/>
      <c r="D22" s="129"/>
    </row>
    <row r="23" spans="2:4" x14ac:dyDescent="0.25">
      <c r="B23" s="127"/>
      <c r="C23" s="128"/>
      <c r="D23" s="129"/>
    </row>
    <row r="24" spans="2:4" x14ac:dyDescent="0.25">
      <c r="B24" s="127"/>
      <c r="C24" s="128"/>
      <c r="D24" s="129"/>
    </row>
    <row r="25" spans="2:4" x14ac:dyDescent="0.25">
      <c r="B25" s="127"/>
      <c r="C25" s="128"/>
      <c r="D25" s="129"/>
    </row>
    <row r="26" spans="2:4" x14ac:dyDescent="0.25">
      <c r="B26" s="127"/>
      <c r="C26" s="128"/>
      <c r="D26" s="129"/>
    </row>
    <row r="27" spans="2:4" x14ac:dyDescent="0.25">
      <c r="B27" s="127"/>
      <c r="C27" s="128"/>
      <c r="D27" s="129"/>
    </row>
    <row r="28" spans="2:4" x14ac:dyDescent="0.25">
      <c r="B28" s="127"/>
      <c r="C28" s="128"/>
      <c r="D28" s="129"/>
    </row>
    <row r="29" spans="2:4" x14ac:dyDescent="0.25">
      <c r="B29" s="127"/>
      <c r="C29" s="128"/>
      <c r="D29" s="129"/>
    </row>
    <row r="30" spans="2:4" x14ac:dyDescent="0.25">
      <c r="B30" s="127"/>
      <c r="C30" s="128"/>
      <c r="D30" s="129"/>
    </row>
    <row r="31" spans="2:4" x14ac:dyDescent="0.25">
      <c r="B31" s="127"/>
      <c r="C31" s="128"/>
      <c r="D31" s="129"/>
    </row>
    <row r="32" spans="2:4" x14ac:dyDescent="0.25">
      <c r="B32" s="127"/>
      <c r="C32" s="128"/>
      <c r="D32" s="129"/>
    </row>
    <row r="33" spans="2:4" x14ac:dyDescent="0.25">
      <c r="B33" s="127"/>
      <c r="C33" s="128"/>
      <c r="D33" s="129"/>
    </row>
    <row r="34" spans="2:4" x14ac:dyDescent="0.25">
      <c r="B34" s="127"/>
      <c r="C34" s="128"/>
      <c r="D34" s="129"/>
    </row>
    <row r="35" spans="2:4" x14ac:dyDescent="0.25">
      <c r="B35" s="127"/>
      <c r="C35" s="128"/>
      <c r="D35" s="129"/>
    </row>
    <row r="36" spans="2:4" x14ac:dyDescent="0.25">
      <c r="B36" s="127"/>
      <c r="C36" s="128"/>
      <c r="D36" s="129"/>
    </row>
    <row r="37" spans="2:4" x14ac:dyDescent="0.25">
      <c r="B37" s="127"/>
      <c r="C37" s="128"/>
      <c r="D37" s="129"/>
    </row>
    <row r="38" spans="2:4" x14ac:dyDescent="0.25">
      <c r="B38" s="127"/>
      <c r="C38" s="128"/>
      <c r="D38" s="129"/>
    </row>
    <row r="39" spans="2:4" x14ac:dyDescent="0.25">
      <c r="B39" s="127"/>
      <c r="C39" s="128"/>
      <c r="D39" s="129"/>
    </row>
    <row r="40" spans="2:4" x14ac:dyDescent="0.25">
      <c r="B40" s="127"/>
      <c r="C40" s="128"/>
      <c r="D40" s="129"/>
    </row>
    <row r="41" spans="2:4" x14ac:dyDescent="0.25">
      <c r="B41" s="127"/>
      <c r="C41" s="128"/>
      <c r="D41" s="129"/>
    </row>
    <row r="42" spans="2:4" x14ac:dyDescent="0.25">
      <c r="B42" s="127"/>
      <c r="C42" s="128"/>
      <c r="D42" s="129"/>
    </row>
    <row r="43" spans="2:4" x14ac:dyDescent="0.25">
      <c r="B43" s="127"/>
      <c r="C43" s="128"/>
      <c r="D43" s="129"/>
    </row>
    <row r="44" spans="2:4" x14ac:dyDescent="0.25">
      <c r="B44" s="127"/>
      <c r="C44" s="128"/>
      <c r="D44" s="129"/>
    </row>
    <row r="45" spans="2:4" x14ac:dyDescent="0.25">
      <c r="B45" s="127"/>
      <c r="C45" s="128"/>
      <c r="D45" s="129"/>
    </row>
    <row r="46" spans="2:4" x14ac:dyDescent="0.25">
      <c r="B46" s="127"/>
      <c r="C46" s="128"/>
      <c r="D46" s="129"/>
    </row>
    <row r="47" spans="2:4" x14ac:dyDescent="0.25">
      <c r="B47" s="127"/>
      <c r="C47" s="128"/>
      <c r="D47" s="129"/>
    </row>
    <row r="48" spans="2:4" x14ac:dyDescent="0.25">
      <c r="B48" s="127"/>
      <c r="C48" s="128"/>
      <c r="D48" s="129"/>
    </row>
    <row r="49" spans="2:4" x14ac:dyDescent="0.25">
      <c r="B49" s="127"/>
      <c r="C49" s="128"/>
      <c r="D49" s="129"/>
    </row>
    <row r="50" spans="2:4" x14ac:dyDescent="0.25">
      <c r="B50" s="127"/>
      <c r="C50" s="128"/>
      <c r="D50" s="129"/>
    </row>
    <row r="51" spans="2:4" x14ac:dyDescent="0.25">
      <c r="B51" s="127"/>
      <c r="C51" s="128"/>
      <c r="D51" s="129"/>
    </row>
    <row r="52" spans="2:4" x14ac:dyDescent="0.25">
      <c r="B52" s="127"/>
      <c r="C52" s="128"/>
      <c r="D52" s="129"/>
    </row>
    <row r="53" spans="2:4" x14ac:dyDescent="0.25">
      <c r="B53" s="127"/>
      <c r="C53" s="128"/>
      <c r="D53" s="129"/>
    </row>
    <row r="54" spans="2:4" x14ac:dyDescent="0.25">
      <c r="B54" s="127"/>
      <c r="C54" s="128"/>
      <c r="D54" s="129"/>
    </row>
    <row r="55" spans="2:4" x14ac:dyDescent="0.25">
      <c r="B55" s="127"/>
      <c r="C55" s="128"/>
      <c r="D55" s="129"/>
    </row>
    <row r="56" spans="2:4" x14ac:dyDescent="0.25">
      <c r="B56" s="127"/>
      <c r="C56" s="128"/>
      <c r="D56" s="129"/>
    </row>
    <row r="57" spans="2:4" x14ac:dyDescent="0.25">
      <c r="B57" s="127"/>
      <c r="C57" s="128"/>
      <c r="D57" s="129"/>
    </row>
    <row r="58" spans="2:4" x14ac:dyDescent="0.25">
      <c r="B58" s="127"/>
      <c r="C58" s="128"/>
      <c r="D58" s="129"/>
    </row>
    <row r="59" spans="2:4" x14ac:dyDescent="0.25">
      <c r="B59" s="127"/>
      <c r="C59" s="128"/>
      <c r="D59" s="129"/>
    </row>
    <row r="60" spans="2:4" x14ac:dyDescent="0.25">
      <c r="B60" s="127"/>
      <c r="C60" s="128"/>
      <c r="D60" s="129"/>
    </row>
    <row r="61" spans="2:4" x14ac:dyDescent="0.25">
      <c r="B61" s="127"/>
      <c r="C61" s="128"/>
      <c r="D61" s="129"/>
    </row>
    <row r="62" spans="2:4" x14ac:dyDescent="0.25">
      <c r="B62" s="127"/>
      <c r="C62" s="128"/>
      <c r="D62" s="129"/>
    </row>
    <row r="63" spans="2:4" x14ac:dyDescent="0.25">
      <c r="B63" s="127"/>
      <c r="C63" s="128"/>
      <c r="D63" s="129"/>
    </row>
    <row r="64" spans="2:4" x14ac:dyDescent="0.25">
      <c r="B64" s="127"/>
      <c r="C64" s="128"/>
      <c r="D64" s="129"/>
    </row>
    <row r="65" spans="2:4" x14ac:dyDescent="0.25">
      <c r="B65" s="127"/>
      <c r="C65" s="128"/>
      <c r="D65" s="129"/>
    </row>
    <row r="66" spans="2:4" x14ac:dyDescent="0.25">
      <c r="B66" s="127"/>
      <c r="C66" s="128"/>
      <c r="D66" s="129"/>
    </row>
    <row r="67" spans="2:4" x14ac:dyDescent="0.25">
      <c r="B67" s="127"/>
      <c r="C67" s="128"/>
      <c r="D67" s="129"/>
    </row>
    <row r="68" spans="2:4" x14ac:dyDescent="0.25">
      <c r="B68" s="127"/>
      <c r="C68" s="128"/>
      <c r="D68" s="129"/>
    </row>
    <row r="69" spans="2:4" x14ac:dyDescent="0.25">
      <c r="B69" s="127"/>
      <c r="C69" s="128"/>
      <c r="D69" s="129"/>
    </row>
    <row r="70" spans="2:4" x14ac:dyDescent="0.25">
      <c r="B70" s="127"/>
      <c r="C70" s="128"/>
      <c r="D70" s="129"/>
    </row>
    <row r="71" spans="2:4" x14ac:dyDescent="0.25">
      <c r="B71" s="127"/>
      <c r="C71" s="128"/>
      <c r="D71" s="129"/>
    </row>
    <row r="72" spans="2:4" x14ac:dyDescent="0.25">
      <c r="B72" s="127"/>
      <c r="C72" s="128"/>
      <c r="D72" s="129"/>
    </row>
    <row r="73" spans="2:4" x14ac:dyDescent="0.25">
      <c r="B73" s="127"/>
      <c r="C73" s="128"/>
      <c r="D73" s="129"/>
    </row>
    <row r="74" spans="2:4" x14ac:dyDescent="0.25">
      <c r="B74" s="127"/>
      <c r="C74" s="128"/>
      <c r="D74" s="129"/>
    </row>
    <row r="75" spans="2:4" x14ac:dyDescent="0.25">
      <c r="B75" s="127"/>
      <c r="C75" s="128"/>
      <c r="D75" s="129"/>
    </row>
    <row r="76" spans="2:4" x14ac:dyDescent="0.25">
      <c r="B76" s="127"/>
      <c r="C76" s="128"/>
      <c r="D76" s="129"/>
    </row>
    <row r="77" spans="2:4" x14ac:dyDescent="0.25">
      <c r="B77" s="127"/>
      <c r="C77" s="128"/>
      <c r="D77" s="129"/>
    </row>
    <row r="78" spans="2:4" x14ac:dyDescent="0.25">
      <c r="B78" s="127"/>
      <c r="C78" s="128"/>
      <c r="D78" s="129"/>
    </row>
    <row r="79" spans="2:4" x14ac:dyDescent="0.25">
      <c r="B79" s="127"/>
      <c r="C79" s="128"/>
      <c r="D79" s="129"/>
    </row>
    <row r="80" spans="2:4" x14ac:dyDescent="0.25">
      <c r="B80" s="127"/>
      <c r="C80" s="128"/>
      <c r="D80" s="129"/>
    </row>
    <row r="81" spans="2:4" x14ac:dyDescent="0.25">
      <c r="B81" s="127"/>
      <c r="C81" s="128"/>
      <c r="D81" s="129"/>
    </row>
    <row r="82" spans="2:4" x14ac:dyDescent="0.25">
      <c r="B82" s="127"/>
      <c r="C82" s="128"/>
      <c r="D82" s="129"/>
    </row>
    <row r="83" spans="2:4" x14ac:dyDescent="0.25">
      <c r="B83" s="127"/>
      <c r="C83" s="128"/>
      <c r="D83" s="129"/>
    </row>
    <row r="84" spans="2:4" x14ac:dyDescent="0.25">
      <c r="B84" s="127"/>
      <c r="C84" s="128"/>
      <c r="D84" s="129"/>
    </row>
    <row r="85" spans="2:4" x14ac:dyDescent="0.25">
      <c r="B85" s="127"/>
      <c r="C85" s="128"/>
      <c r="D85" s="129"/>
    </row>
    <row r="86" spans="2:4" x14ac:dyDescent="0.25">
      <c r="B86" s="127"/>
      <c r="C86" s="128"/>
      <c r="D86" s="129"/>
    </row>
    <row r="87" spans="2:4" x14ac:dyDescent="0.25">
      <c r="B87" s="127"/>
      <c r="C87" s="128"/>
      <c r="D87" s="129"/>
    </row>
    <row r="88" spans="2:4" x14ac:dyDescent="0.25">
      <c r="B88" s="127"/>
      <c r="C88" s="128"/>
      <c r="D88" s="129"/>
    </row>
    <row r="89" spans="2:4" x14ac:dyDescent="0.25">
      <c r="B89" s="127"/>
      <c r="C89" s="128"/>
      <c r="D89" s="129"/>
    </row>
    <row r="90" spans="2:4" x14ac:dyDescent="0.25">
      <c r="B90" s="127"/>
      <c r="C90" s="128"/>
      <c r="D90" s="129"/>
    </row>
    <row r="91" spans="2:4" x14ac:dyDescent="0.25">
      <c r="B91" s="127"/>
      <c r="C91" s="128"/>
      <c r="D91" s="129"/>
    </row>
    <row r="92" spans="2:4" x14ac:dyDescent="0.25">
      <c r="B92" s="127"/>
      <c r="C92" s="128"/>
      <c r="D92" s="129"/>
    </row>
    <row r="93" spans="2:4" x14ac:dyDescent="0.25">
      <c r="B93" s="127"/>
      <c r="C93" s="128"/>
      <c r="D93" s="129"/>
    </row>
    <row r="94" spans="2:4" x14ac:dyDescent="0.25">
      <c r="B94" s="127"/>
      <c r="C94" s="128"/>
      <c r="D94" s="129"/>
    </row>
    <row r="95" spans="2:4" x14ac:dyDescent="0.25">
      <c r="B95" s="127"/>
      <c r="C95" s="128"/>
      <c r="D95" s="129"/>
    </row>
    <row r="96" spans="2:4" x14ac:dyDescent="0.25">
      <c r="B96" s="127"/>
      <c r="C96" s="128"/>
      <c r="D96" s="129"/>
    </row>
    <row r="97" spans="2:4" x14ac:dyDescent="0.25">
      <c r="B97" s="127"/>
      <c r="C97" s="128"/>
      <c r="D97" s="129"/>
    </row>
    <row r="98" spans="2:4" x14ac:dyDescent="0.25">
      <c r="B98" s="127"/>
      <c r="C98" s="128"/>
      <c r="D98" s="129"/>
    </row>
    <row r="99" spans="2:4" x14ac:dyDescent="0.25">
      <c r="B99" s="127"/>
      <c r="C99" s="128"/>
      <c r="D99" s="129"/>
    </row>
    <row r="100" spans="2:4" x14ac:dyDescent="0.25">
      <c r="B100" s="127"/>
      <c r="C100" s="128"/>
      <c r="D100" s="129"/>
    </row>
    <row r="101" spans="2:4" x14ac:dyDescent="0.25">
      <c r="B101" s="127"/>
      <c r="C101" s="128"/>
      <c r="D101" s="129"/>
    </row>
    <row r="102" spans="2:4" x14ac:dyDescent="0.25">
      <c r="B102" s="127"/>
      <c r="C102" s="128"/>
      <c r="D102" s="129"/>
    </row>
    <row r="103" spans="2:4" x14ac:dyDescent="0.25">
      <c r="B103" s="127"/>
      <c r="C103" s="128"/>
      <c r="D103" s="129"/>
    </row>
    <row r="104" spans="2:4" x14ac:dyDescent="0.25">
      <c r="B104" s="127"/>
      <c r="C104" s="128"/>
      <c r="D104" s="129"/>
    </row>
    <row r="105" spans="2:4" x14ac:dyDescent="0.25">
      <c r="B105" s="127"/>
      <c r="C105" s="128"/>
      <c r="D105" s="129"/>
    </row>
    <row r="106" spans="2:4" x14ac:dyDescent="0.25">
      <c r="B106" s="127"/>
      <c r="C106" s="128"/>
      <c r="D106" s="129"/>
    </row>
    <row r="107" spans="2:4" x14ac:dyDescent="0.25">
      <c r="B107" s="127"/>
      <c r="C107" s="128"/>
      <c r="D107" s="129"/>
    </row>
    <row r="108" spans="2:4" x14ac:dyDescent="0.25">
      <c r="B108" s="127"/>
      <c r="C108" s="128"/>
      <c r="D108" s="129"/>
    </row>
    <row r="109" spans="2:4" ht="15.75" thickBot="1" x14ac:dyDescent="0.3">
      <c r="B109" s="130"/>
      <c r="C109" s="131"/>
      <c r="D109" s="13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6" sqref="B6:I6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272" t="s">
        <v>1287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4"/>
    </row>
    <row r="3" spans="2:16" ht="15.75" thickBot="1" x14ac:dyDescent="0.3"/>
    <row r="4" spans="2:16" ht="21.75" thickBot="1" x14ac:dyDescent="0.4">
      <c r="B4" s="278" t="s">
        <v>1137</v>
      </c>
      <c r="C4" s="279"/>
      <c r="D4" s="279"/>
      <c r="E4" s="279"/>
      <c r="F4" s="279"/>
      <c r="G4" s="279"/>
      <c r="H4" s="279"/>
      <c r="I4" s="280"/>
      <c r="O4" s="278" t="s">
        <v>1138</v>
      </c>
      <c r="P4" s="280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28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83"/>
      <c r="D6" s="283"/>
      <c r="E6" s="283"/>
      <c r="F6" s="283"/>
      <c r="G6" s="283"/>
      <c r="H6" s="283"/>
      <c r="I6" s="282"/>
      <c r="K6" s="3"/>
      <c r="L6" s="3"/>
      <c r="M6" s="3"/>
      <c r="O6" s="281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82"/>
    </row>
    <row r="7" spans="2:16" x14ac:dyDescent="0.25">
      <c r="B7" s="3"/>
      <c r="C7" s="3"/>
      <c r="E7" s="3"/>
      <c r="F7" s="3"/>
      <c r="H7" s="15"/>
      <c r="K7" s="3"/>
      <c r="L7" s="3"/>
      <c r="M7" s="3"/>
      <c r="O7" s="3"/>
      <c r="P7" s="3"/>
    </row>
    <row r="8" spans="2:16" s="25" customFormat="1" x14ac:dyDescent="0.25">
      <c r="B8" s="158" t="s">
        <v>1110</v>
      </c>
      <c r="C8" s="113" t="s">
        <v>1111</v>
      </c>
      <c r="D8" s="159" t="s">
        <v>1077</v>
      </c>
      <c r="E8" s="160" t="s">
        <v>1112</v>
      </c>
      <c r="F8" s="160" t="s">
        <v>1113</v>
      </c>
      <c r="G8" s="113" t="s">
        <v>1114</v>
      </c>
      <c r="H8" s="159" t="s">
        <v>1115</v>
      </c>
      <c r="I8" s="161" t="s">
        <v>1116</v>
      </c>
      <c r="K8" s="155" t="s">
        <v>1090</v>
      </c>
      <c r="L8" s="156" t="s">
        <v>1144</v>
      </c>
      <c r="M8" s="157" t="s">
        <v>1124</v>
      </c>
      <c r="O8" s="26" t="s">
        <v>1110</v>
      </c>
      <c r="P8" s="28" t="s">
        <v>1111</v>
      </c>
    </row>
    <row r="9" spans="2:16" ht="7.5" customHeight="1" thickBot="1" x14ac:dyDescent="0.3">
      <c r="L9" s="41">
        <f>max_stazakategorija_id</f>
        <v>1000</v>
      </c>
      <c r="M9" s="41"/>
    </row>
    <row r="10" spans="2:16" x14ac:dyDescent="0.25">
      <c r="B10" s="134">
        <v>101</v>
      </c>
      <c r="C10" s="125" t="s">
        <v>61</v>
      </c>
      <c r="D10" s="137" t="s">
        <v>1103</v>
      </c>
      <c r="E10" s="138">
        <v>21</v>
      </c>
      <c r="F10" s="138">
        <v>34</v>
      </c>
      <c r="G10" s="125" t="s">
        <v>1104</v>
      </c>
      <c r="H10" s="137">
        <v>1</v>
      </c>
      <c r="I10" s="139">
        <v>1</v>
      </c>
      <c r="K10" s="32">
        <f>IF(B10="","",K9+1)</f>
        <v>1</v>
      </c>
      <c r="L10" s="42">
        <f>IF(K10="","",MAX(L$9:L9)+1)</f>
        <v>1001</v>
      </c>
      <c r="M10" s="34">
        <f>IF(K10="","",IFERROR(INDEX(natjecanje!S$12:S$411,MATCH(B10,natjecanje!Q$12:Q$411,0)),""))</f>
        <v>1003</v>
      </c>
      <c r="O10" s="134">
        <v>291</v>
      </c>
      <c r="P10" s="126" t="s">
        <v>1121</v>
      </c>
    </row>
    <row r="11" spans="2:16" x14ac:dyDescent="0.25">
      <c r="B11" s="135">
        <v>102</v>
      </c>
      <c r="C11" s="128" t="s">
        <v>231</v>
      </c>
      <c r="D11" s="140" t="s">
        <v>1105</v>
      </c>
      <c r="E11" s="141">
        <v>21</v>
      </c>
      <c r="F11" s="141">
        <v>34</v>
      </c>
      <c r="G11" s="128" t="s">
        <v>1104</v>
      </c>
      <c r="H11" s="140">
        <v>1</v>
      </c>
      <c r="I11" s="142">
        <v>2</v>
      </c>
      <c r="K11" s="35">
        <f t="shared" ref="K11:K59" si="0">IF(B11="","",K10+1)</f>
        <v>2</v>
      </c>
      <c r="L11" s="43">
        <f>IF(K11="","",MAX(L$9:L10)+1)</f>
        <v>1002</v>
      </c>
      <c r="M11" s="37">
        <f>IF(K11="","",IFERROR(INDEX(natjecanje!S$12:S$411,MATCH(B11,natjecanje!Q$12:Q$411,0)),""))</f>
        <v>1010</v>
      </c>
      <c r="O11" s="135"/>
      <c r="P11" s="129"/>
    </row>
    <row r="12" spans="2:16" x14ac:dyDescent="0.25">
      <c r="B12" s="135">
        <v>103</v>
      </c>
      <c r="C12" s="128" t="s">
        <v>573</v>
      </c>
      <c r="D12" s="140" t="s">
        <v>1103</v>
      </c>
      <c r="E12" s="141">
        <v>70</v>
      </c>
      <c r="F12" s="141">
        <v>99</v>
      </c>
      <c r="G12" s="128" t="s">
        <v>1106</v>
      </c>
      <c r="H12" s="140">
        <v>1</v>
      </c>
      <c r="I12" s="142">
        <v>3</v>
      </c>
      <c r="K12" s="35">
        <f t="shared" si="0"/>
        <v>3</v>
      </c>
      <c r="L12" s="43">
        <f>IF(K12="","",MAX(L$9:L11)+1)</f>
        <v>1003</v>
      </c>
      <c r="M12" s="37">
        <f>IF(K12="","",IFERROR(INDEX(natjecanje!S$12:S$411,MATCH(B12,natjecanje!Q$12:Q$411,0)),""))</f>
        <v>1008</v>
      </c>
      <c r="O12" s="135"/>
      <c r="P12" s="129"/>
    </row>
    <row r="13" spans="2:16" x14ac:dyDescent="0.25">
      <c r="B13" s="135">
        <v>104</v>
      </c>
      <c r="C13" s="128" t="s">
        <v>179</v>
      </c>
      <c r="D13" s="140" t="s">
        <v>1103</v>
      </c>
      <c r="E13" s="141">
        <v>65</v>
      </c>
      <c r="F13" s="141">
        <v>69</v>
      </c>
      <c r="G13" s="128" t="s">
        <v>1106</v>
      </c>
      <c r="H13" s="140">
        <v>1</v>
      </c>
      <c r="I13" s="142">
        <v>4</v>
      </c>
      <c r="K13" s="35">
        <f t="shared" si="0"/>
        <v>4</v>
      </c>
      <c r="L13" s="43">
        <f>IF(K13="","",MAX(L$9:L12)+1)</f>
        <v>1004</v>
      </c>
      <c r="M13" s="37">
        <f>IF(K13="","",IFERROR(INDEX(natjecanje!S$12:S$411,MATCH(B13,natjecanje!Q$12:Q$411,0)),""))</f>
        <v>1008</v>
      </c>
      <c r="O13" s="135"/>
      <c r="P13" s="129"/>
    </row>
    <row r="14" spans="2:16" x14ac:dyDescent="0.25">
      <c r="B14" s="135">
        <v>105</v>
      </c>
      <c r="C14" s="128" t="s">
        <v>167</v>
      </c>
      <c r="D14" s="140" t="s">
        <v>1103</v>
      </c>
      <c r="E14" s="141">
        <v>55</v>
      </c>
      <c r="F14" s="141">
        <v>64</v>
      </c>
      <c r="G14" s="128" t="s">
        <v>1106</v>
      </c>
      <c r="H14" s="140">
        <v>1</v>
      </c>
      <c r="I14" s="142">
        <v>5</v>
      </c>
      <c r="K14" s="35">
        <f t="shared" si="0"/>
        <v>5</v>
      </c>
      <c r="L14" s="43">
        <f>IF(K14="","",MAX(L$9:L13)+1)</f>
        <v>1005</v>
      </c>
      <c r="M14" s="37">
        <f>IF(K14="","",IFERROR(INDEX(natjecanje!S$12:S$411,MATCH(B14,natjecanje!Q$12:Q$411,0)),""))</f>
        <v>1012</v>
      </c>
      <c r="O14" s="135"/>
      <c r="P14" s="129"/>
    </row>
    <row r="15" spans="2:16" x14ac:dyDescent="0.25">
      <c r="B15" s="135">
        <v>106</v>
      </c>
      <c r="C15" s="128" t="s">
        <v>141</v>
      </c>
      <c r="D15" s="140" t="s">
        <v>1103</v>
      </c>
      <c r="E15" s="141">
        <v>45</v>
      </c>
      <c r="F15" s="141">
        <v>54</v>
      </c>
      <c r="G15" s="128" t="s">
        <v>1106</v>
      </c>
      <c r="H15" s="140">
        <v>1</v>
      </c>
      <c r="I15" s="142">
        <v>6</v>
      </c>
      <c r="K15" s="35">
        <f t="shared" si="0"/>
        <v>6</v>
      </c>
      <c r="L15" s="43">
        <f>IF(K15="","",MAX(L$9:L14)+1)</f>
        <v>1006</v>
      </c>
      <c r="M15" s="37">
        <f>IF(K15="","",IFERROR(INDEX(natjecanje!S$12:S$411,MATCH(B15,natjecanje!Q$12:Q$411,0)),""))</f>
        <v>1011</v>
      </c>
      <c r="O15" s="135"/>
      <c r="P15" s="129"/>
    </row>
    <row r="16" spans="2:16" x14ac:dyDescent="0.25">
      <c r="B16" s="135">
        <v>107</v>
      </c>
      <c r="C16" s="128" t="s">
        <v>115</v>
      </c>
      <c r="D16" s="140" t="s">
        <v>1103</v>
      </c>
      <c r="E16" s="141">
        <v>35</v>
      </c>
      <c r="F16" s="141">
        <v>44</v>
      </c>
      <c r="G16" s="128" t="s">
        <v>1106</v>
      </c>
      <c r="H16" s="140">
        <v>1</v>
      </c>
      <c r="I16" s="142">
        <v>7</v>
      </c>
      <c r="K16" s="35">
        <f t="shared" si="0"/>
        <v>7</v>
      </c>
      <c r="L16" s="43">
        <f>IF(K16="","",MAX(L$9:L15)+1)</f>
        <v>1007</v>
      </c>
      <c r="M16" s="37">
        <f>IF(K16="","",IFERROR(INDEX(natjecanje!S$12:S$411,MATCH(B16,natjecanje!Q$12:Q$411,0)),""))</f>
        <v>1002</v>
      </c>
      <c r="O16" s="135"/>
      <c r="P16" s="129"/>
    </row>
    <row r="17" spans="2:16" x14ac:dyDescent="0.25">
      <c r="B17" s="135">
        <v>108</v>
      </c>
      <c r="C17" s="128" t="s">
        <v>91</v>
      </c>
      <c r="D17" s="140" t="s">
        <v>1103</v>
      </c>
      <c r="E17" s="141">
        <v>21</v>
      </c>
      <c r="F17" s="141">
        <v>34</v>
      </c>
      <c r="G17" s="128" t="s">
        <v>1104</v>
      </c>
      <c r="H17" s="140">
        <v>1</v>
      </c>
      <c r="I17" s="142">
        <v>8</v>
      </c>
      <c r="K17" s="35">
        <f t="shared" si="0"/>
        <v>8</v>
      </c>
      <c r="L17" s="43">
        <f>IF(K17="","",MAX(L$9:L16)+1)</f>
        <v>1008</v>
      </c>
      <c r="M17" s="37">
        <f>IF(K17="","",IFERROR(INDEX(natjecanje!S$12:S$411,MATCH(B17,natjecanje!Q$12:Q$411,0)),""))</f>
        <v>1009</v>
      </c>
      <c r="O17" s="135"/>
      <c r="P17" s="129"/>
    </row>
    <row r="18" spans="2:16" x14ac:dyDescent="0.25">
      <c r="B18" s="135">
        <v>109</v>
      </c>
      <c r="C18" s="128" t="s">
        <v>50</v>
      </c>
      <c r="D18" s="140" t="s">
        <v>1103</v>
      </c>
      <c r="E18" s="141">
        <v>17</v>
      </c>
      <c r="F18" s="141">
        <v>20</v>
      </c>
      <c r="G18" s="128" t="s">
        <v>1107</v>
      </c>
      <c r="H18" s="140">
        <v>1</v>
      </c>
      <c r="I18" s="142">
        <v>9</v>
      </c>
      <c r="K18" s="35">
        <f t="shared" si="0"/>
        <v>9</v>
      </c>
      <c r="L18" s="43">
        <f>IF(K18="","",MAX(L$9:L17)+1)</f>
        <v>1009</v>
      </c>
      <c r="M18" s="37">
        <f>IF(K18="","",IFERROR(INDEX(natjecanje!S$12:S$411,MATCH(B18,natjecanje!Q$12:Q$411,0)),""))</f>
        <v>1010</v>
      </c>
      <c r="O18" s="135"/>
      <c r="P18" s="129"/>
    </row>
    <row r="19" spans="2:16" x14ac:dyDescent="0.25">
      <c r="B19" s="135">
        <v>110</v>
      </c>
      <c r="C19" s="128" t="s">
        <v>41</v>
      </c>
      <c r="D19" s="140" t="s">
        <v>1103</v>
      </c>
      <c r="E19" s="141">
        <v>15</v>
      </c>
      <c r="F19" s="141">
        <v>16</v>
      </c>
      <c r="G19" s="128" t="s">
        <v>1107</v>
      </c>
      <c r="H19" s="140">
        <v>1</v>
      </c>
      <c r="I19" s="142">
        <v>10</v>
      </c>
      <c r="K19" s="35">
        <f t="shared" si="0"/>
        <v>10</v>
      </c>
      <c r="L19" s="43">
        <f>IF(K19="","",MAX(L$9:L18)+1)</f>
        <v>1010</v>
      </c>
      <c r="M19" s="37">
        <f>IF(K19="","",IFERROR(INDEX(natjecanje!S$12:S$411,MATCH(B19,natjecanje!Q$12:Q$411,0)),""))</f>
        <v>1009</v>
      </c>
      <c r="O19" s="135"/>
      <c r="P19" s="129"/>
    </row>
    <row r="20" spans="2:16" x14ac:dyDescent="0.25">
      <c r="B20" s="135">
        <v>111</v>
      </c>
      <c r="C20" s="128" t="s">
        <v>27</v>
      </c>
      <c r="D20" s="140" t="s">
        <v>1103</v>
      </c>
      <c r="E20" s="141">
        <v>13</v>
      </c>
      <c r="F20" s="141">
        <v>14</v>
      </c>
      <c r="G20" s="128" t="s">
        <v>1107</v>
      </c>
      <c r="H20" s="140">
        <v>1</v>
      </c>
      <c r="I20" s="142">
        <v>11</v>
      </c>
      <c r="K20" s="35">
        <f t="shared" si="0"/>
        <v>11</v>
      </c>
      <c r="L20" s="43">
        <f>IF(K20="","",MAX(L$9:L19)+1)</f>
        <v>1011</v>
      </c>
      <c r="M20" s="37">
        <f>IF(K20="","",IFERROR(INDEX(natjecanje!S$12:S$411,MATCH(B20,natjecanje!Q$12:Q$411,0)),""))</f>
        <v>1006</v>
      </c>
      <c r="O20" s="135"/>
      <c r="P20" s="129"/>
    </row>
    <row r="21" spans="2:16" x14ac:dyDescent="0.25">
      <c r="B21" s="135">
        <v>112</v>
      </c>
      <c r="C21" s="128" t="s">
        <v>4</v>
      </c>
      <c r="D21" s="140" t="s">
        <v>1103</v>
      </c>
      <c r="E21" s="141">
        <v>7</v>
      </c>
      <c r="F21" s="141">
        <v>12</v>
      </c>
      <c r="G21" s="128" t="s">
        <v>1107</v>
      </c>
      <c r="H21" s="140">
        <v>1</v>
      </c>
      <c r="I21" s="142">
        <v>12</v>
      </c>
      <c r="K21" s="35">
        <f t="shared" si="0"/>
        <v>12</v>
      </c>
      <c r="L21" s="43">
        <f>IF(K21="","",MAX(L$9:L20)+1)</f>
        <v>1012</v>
      </c>
      <c r="M21" s="37">
        <f>IF(K21="","",IFERROR(INDEX(natjecanje!S$12:S$411,MATCH(B21,natjecanje!Q$12:Q$411,0)),""))</f>
        <v>1001</v>
      </c>
      <c r="O21" s="135"/>
      <c r="P21" s="129"/>
    </row>
    <row r="22" spans="2:16" x14ac:dyDescent="0.25">
      <c r="B22" s="135">
        <v>113</v>
      </c>
      <c r="C22" s="128" t="s">
        <v>874</v>
      </c>
      <c r="D22" s="140" t="s">
        <v>1105</v>
      </c>
      <c r="E22" s="141">
        <v>70</v>
      </c>
      <c r="F22" s="141">
        <v>99</v>
      </c>
      <c r="G22" s="128" t="s">
        <v>1106</v>
      </c>
      <c r="H22" s="140">
        <v>1</v>
      </c>
      <c r="I22" s="142">
        <v>13</v>
      </c>
      <c r="K22" s="35">
        <f t="shared" si="0"/>
        <v>13</v>
      </c>
      <c r="L22" s="43">
        <f>IF(K22="","",MAX(L$9:L21)+1)</f>
        <v>1013</v>
      </c>
      <c r="M22" s="37" t="str">
        <f>IF(K22="","",IFERROR(INDEX(natjecanje!S$12:S$411,MATCH(B22,natjecanje!Q$12:Q$411,0)),""))</f>
        <v/>
      </c>
      <c r="O22" s="135"/>
      <c r="P22" s="129"/>
    </row>
    <row r="23" spans="2:16" x14ac:dyDescent="0.25">
      <c r="B23" s="135">
        <v>114</v>
      </c>
      <c r="C23" s="128" t="s">
        <v>330</v>
      </c>
      <c r="D23" s="140" t="s">
        <v>1105</v>
      </c>
      <c r="E23" s="141">
        <v>65</v>
      </c>
      <c r="F23" s="141">
        <v>69</v>
      </c>
      <c r="G23" s="128" t="s">
        <v>1106</v>
      </c>
      <c r="H23" s="140">
        <v>1</v>
      </c>
      <c r="I23" s="142">
        <v>14</v>
      </c>
      <c r="K23" s="35">
        <f t="shared" si="0"/>
        <v>14</v>
      </c>
      <c r="L23" s="43">
        <f>IF(K23="","",MAX(L$9:L22)+1)</f>
        <v>1014</v>
      </c>
      <c r="M23" s="37">
        <f>IF(K23="","",IFERROR(INDEX(natjecanje!S$12:S$411,MATCH(B23,natjecanje!Q$12:Q$411,0)),""))</f>
        <v>1005</v>
      </c>
      <c r="O23" s="135"/>
      <c r="P23" s="129"/>
    </row>
    <row r="24" spans="2:16" x14ac:dyDescent="0.25">
      <c r="B24" s="135">
        <v>115</v>
      </c>
      <c r="C24" s="128" t="s">
        <v>321</v>
      </c>
      <c r="D24" s="140" t="s">
        <v>1105</v>
      </c>
      <c r="E24" s="141">
        <v>55</v>
      </c>
      <c r="F24" s="141">
        <v>64</v>
      </c>
      <c r="G24" s="128" t="s">
        <v>1106</v>
      </c>
      <c r="H24" s="140">
        <v>1</v>
      </c>
      <c r="I24" s="142">
        <v>15</v>
      </c>
      <c r="K24" s="35">
        <f t="shared" si="0"/>
        <v>15</v>
      </c>
      <c r="L24" s="43">
        <f>IF(K24="","",MAX(L$9:L23)+1)</f>
        <v>1015</v>
      </c>
      <c r="M24" s="37">
        <f>IF(K24="","",IFERROR(INDEX(natjecanje!S$12:S$411,MATCH(B24,natjecanje!Q$12:Q$411,0)),""))</f>
        <v>1008</v>
      </c>
      <c r="O24" s="135"/>
      <c r="P24" s="129"/>
    </row>
    <row r="25" spans="2:16" x14ac:dyDescent="0.25">
      <c r="B25" s="135">
        <v>116</v>
      </c>
      <c r="C25" s="128" t="s">
        <v>303</v>
      </c>
      <c r="D25" s="140" t="s">
        <v>1105</v>
      </c>
      <c r="E25" s="141">
        <v>45</v>
      </c>
      <c r="F25" s="141">
        <v>54</v>
      </c>
      <c r="G25" s="128" t="s">
        <v>1106</v>
      </c>
      <c r="H25" s="140">
        <v>1</v>
      </c>
      <c r="I25" s="142">
        <v>16</v>
      </c>
      <c r="K25" s="35">
        <f t="shared" si="0"/>
        <v>16</v>
      </c>
      <c r="L25" s="43">
        <f>IF(K25="","",MAX(L$9:L24)+1)</f>
        <v>1016</v>
      </c>
      <c r="M25" s="37">
        <f>IF(K25="","",IFERROR(INDEX(natjecanje!S$12:S$411,MATCH(B25,natjecanje!Q$12:Q$411,0)),""))</f>
        <v>1012</v>
      </c>
      <c r="O25" s="135"/>
      <c r="P25" s="129"/>
    </row>
    <row r="26" spans="2:16" x14ac:dyDescent="0.25">
      <c r="B26" s="135">
        <v>117</v>
      </c>
      <c r="C26" s="128" t="s">
        <v>269</v>
      </c>
      <c r="D26" s="140" t="s">
        <v>1105</v>
      </c>
      <c r="E26" s="141">
        <v>35</v>
      </c>
      <c r="F26" s="141">
        <v>44</v>
      </c>
      <c r="G26" s="128" t="s">
        <v>1106</v>
      </c>
      <c r="H26" s="140">
        <v>1</v>
      </c>
      <c r="I26" s="142">
        <v>17</v>
      </c>
      <c r="K26" s="35">
        <f t="shared" si="0"/>
        <v>17</v>
      </c>
      <c r="L26" s="43">
        <f>IF(K26="","",MAX(L$9:L25)+1)</f>
        <v>1017</v>
      </c>
      <c r="M26" s="37">
        <f>IF(K26="","",IFERROR(INDEX(natjecanje!S$12:S$411,MATCH(B26,natjecanje!Q$12:Q$411,0)),""))</f>
        <v>1011</v>
      </c>
      <c r="O26" s="135"/>
      <c r="P26" s="129"/>
    </row>
    <row r="27" spans="2:16" x14ac:dyDescent="0.25">
      <c r="B27" s="135">
        <v>118</v>
      </c>
      <c r="C27" s="128" t="s">
        <v>247</v>
      </c>
      <c r="D27" s="140" t="s">
        <v>1105</v>
      </c>
      <c r="E27" s="141">
        <v>21</v>
      </c>
      <c r="F27" s="141">
        <v>34</v>
      </c>
      <c r="G27" s="128" t="s">
        <v>1104</v>
      </c>
      <c r="H27" s="140">
        <v>1</v>
      </c>
      <c r="I27" s="142">
        <v>18</v>
      </c>
      <c r="K27" s="35">
        <f t="shared" si="0"/>
        <v>18</v>
      </c>
      <c r="L27" s="43">
        <f>IF(K27="","",MAX(L$9:L26)+1)</f>
        <v>1018</v>
      </c>
      <c r="M27" s="37">
        <f>IF(K27="","",IFERROR(INDEX(natjecanje!S$12:S$411,MATCH(B27,natjecanje!Q$12:Q$411,0)),""))</f>
        <v>1007</v>
      </c>
      <c r="O27" s="135"/>
      <c r="P27" s="129"/>
    </row>
    <row r="28" spans="2:16" x14ac:dyDescent="0.25">
      <c r="B28" s="135">
        <v>119</v>
      </c>
      <c r="C28" s="128" t="s">
        <v>228</v>
      </c>
      <c r="D28" s="140" t="s">
        <v>1105</v>
      </c>
      <c r="E28" s="141">
        <v>17</v>
      </c>
      <c r="F28" s="141">
        <v>20</v>
      </c>
      <c r="G28" s="128" t="s">
        <v>1107</v>
      </c>
      <c r="H28" s="140">
        <v>1</v>
      </c>
      <c r="I28" s="142">
        <v>19</v>
      </c>
      <c r="K28" s="35">
        <f t="shared" si="0"/>
        <v>19</v>
      </c>
      <c r="L28" s="43">
        <f>IF(K28="","",MAX(L$9:L27)+1)</f>
        <v>1019</v>
      </c>
      <c r="M28" s="37">
        <f>IF(K28="","",IFERROR(INDEX(natjecanje!S$12:S$411,MATCH(B28,natjecanje!Q$12:Q$411,0)),""))</f>
        <v>1011</v>
      </c>
      <c r="O28" s="135"/>
      <c r="P28" s="129"/>
    </row>
    <row r="29" spans="2:16" x14ac:dyDescent="0.25">
      <c r="B29" s="135">
        <v>120</v>
      </c>
      <c r="C29" s="128" t="s">
        <v>219</v>
      </c>
      <c r="D29" s="140" t="s">
        <v>1105</v>
      </c>
      <c r="E29" s="141">
        <v>15</v>
      </c>
      <c r="F29" s="141">
        <v>16</v>
      </c>
      <c r="G29" s="128" t="s">
        <v>1107</v>
      </c>
      <c r="H29" s="140">
        <v>1</v>
      </c>
      <c r="I29" s="142">
        <v>20</v>
      </c>
      <c r="K29" s="35">
        <f t="shared" si="0"/>
        <v>20</v>
      </c>
      <c r="L29" s="43">
        <f>IF(K29="","",MAX(L$9:L28)+1)</f>
        <v>1020</v>
      </c>
      <c r="M29" s="37">
        <f>IF(K29="","",IFERROR(INDEX(natjecanje!S$12:S$411,MATCH(B29,natjecanje!Q$12:Q$411,0)),""))</f>
        <v>1007</v>
      </c>
      <c r="O29" s="135"/>
      <c r="P29" s="129"/>
    </row>
    <row r="30" spans="2:16" x14ac:dyDescent="0.25">
      <c r="B30" s="135">
        <v>121</v>
      </c>
      <c r="C30" s="128" t="s">
        <v>210</v>
      </c>
      <c r="D30" s="140" t="s">
        <v>1105</v>
      </c>
      <c r="E30" s="141">
        <v>13</v>
      </c>
      <c r="F30" s="141">
        <v>14</v>
      </c>
      <c r="G30" s="128" t="s">
        <v>1107</v>
      </c>
      <c r="H30" s="140">
        <v>1</v>
      </c>
      <c r="I30" s="142">
        <v>21</v>
      </c>
      <c r="K30" s="35">
        <f t="shared" si="0"/>
        <v>21</v>
      </c>
      <c r="L30" s="43">
        <f>IF(K30="","",MAX(L$9:L29)+1)</f>
        <v>1021</v>
      </c>
      <c r="M30" s="37">
        <f>IF(K30="","",IFERROR(INDEX(natjecanje!S$12:S$411,MATCH(B30,natjecanje!Q$12:Q$411,0)),""))</f>
        <v>1006</v>
      </c>
      <c r="O30" s="135"/>
      <c r="P30" s="129"/>
    </row>
    <row r="31" spans="2:16" x14ac:dyDescent="0.25">
      <c r="B31" s="135">
        <v>122</v>
      </c>
      <c r="C31" s="128" t="s">
        <v>196</v>
      </c>
      <c r="D31" s="140" t="s">
        <v>1105</v>
      </c>
      <c r="E31" s="141">
        <v>7</v>
      </c>
      <c r="F31" s="141">
        <v>12</v>
      </c>
      <c r="G31" s="128" t="s">
        <v>1107</v>
      </c>
      <c r="H31" s="140">
        <v>1</v>
      </c>
      <c r="I31" s="142">
        <v>22</v>
      </c>
      <c r="K31" s="35">
        <f t="shared" si="0"/>
        <v>22</v>
      </c>
      <c r="L31" s="43">
        <f>IF(K31="","",MAX(L$9:L30)+1)</f>
        <v>1022</v>
      </c>
      <c r="M31" s="37">
        <f>IF(K31="","",IFERROR(INDEX(natjecanje!S$12:S$411,MATCH(B31,natjecanje!Q$12:Q$411,0)),""))</f>
        <v>1001</v>
      </c>
      <c r="O31" s="135"/>
      <c r="P31" s="129"/>
    </row>
    <row r="32" spans="2:16" x14ac:dyDescent="0.25">
      <c r="B32" s="135">
        <v>291</v>
      </c>
      <c r="C32" s="128" t="s">
        <v>1108</v>
      </c>
      <c r="D32" s="140" t="s">
        <v>1109</v>
      </c>
      <c r="E32" s="141">
        <v>7</v>
      </c>
      <c r="F32" s="141">
        <v>99</v>
      </c>
      <c r="G32" s="128" t="s">
        <v>1104</v>
      </c>
      <c r="H32" s="140">
        <v>0</v>
      </c>
      <c r="I32" s="142">
        <v>291</v>
      </c>
      <c r="K32" s="35">
        <f t="shared" si="0"/>
        <v>23</v>
      </c>
      <c r="L32" s="43">
        <f>IF(K32="","",MAX(L$9:L31)+1)</f>
        <v>1023</v>
      </c>
      <c r="M32" s="37">
        <f>IF(K32="","",IFERROR(INDEX(natjecanje!S$12:S$411,MATCH(B32,natjecanje!Q$12:Q$411,0)),""))</f>
        <v>1004</v>
      </c>
      <c r="O32" s="135"/>
      <c r="P32" s="129"/>
    </row>
    <row r="33" spans="2:16" x14ac:dyDescent="0.25">
      <c r="B33" s="135">
        <v>292</v>
      </c>
      <c r="C33" s="128" t="s">
        <v>3656</v>
      </c>
      <c r="D33" s="140" t="s">
        <v>1109</v>
      </c>
      <c r="E33" s="141">
        <v>7</v>
      </c>
      <c r="F33" s="141">
        <v>99</v>
      </c>
      <c r="G33" s="128" t="s">
        <v>1104</v>
      </c>
      <c r="H33" s="140">
        <v>0</v>
      </c>
      <c r="I33" s="142">
        <v>292</v>
      </c>
      <c r="K33" s="35">
        <f t="shared" si="0"/>
        <v>24</v>
      </c>
      <c r="L33" s="43">
        <f>IF(K33="","",MAX(L$9:L32)+1)</f>
        <v>1024</v>
      </c>
      <c r="M33" s="37" t="str">
        <f>IF(K33="","",IFERROR(INDEX(natjecanje!S$12:S$411,MATCH(B33,natjecanje!Q$12:Q$411,0)),""))</f>
        <v/>
      </c>
      <c r="O33" s="135"/>
      <c r="P33" s="129"/>
    </row>
    <row r="34" spans="2:16" x14ac:dyDescent="0.25">
      <c r="B34" s="135"/>
      <c r="C34" s="128"/>
      <c r="D34" s="140"/>
      <c r="E34" s="141"/>
      <c r="F34" s="141"/>
      <c r="G34" s="128"/>
      <c r="H34" s="140"/>
      <c r="I34" s="142"/>
      <c r="K34" s="35" t="str">
        <f t="shared" si="0"/>
        <v/>
      </c>
      <c r="L34" s="43" t="str">
        <f>IF(K34="","",MAX(L$9:L33)+1)</f>
        <v/>
      </c>
      <c r="M34" s="37" t="str">
        <f>IF(K34="","",IFERROR(INDEX(natjecanje!S$12:S$411,MATCH(B34,natjecanje!Q$12:Q$411,0)),""))</f>
        <v/>
      </c>
      <c r="O34" s="135"/>
      <c r="P34" s="129"/>
    </row>
    <row r="35" spans="2:16" x14ac:dyDescent="0.25">
      <c r="B35" s="135"/>
      <c r="C35" s="128"/>
      <c r="D35" s="140"/>
      <c r="E35" s="141"/>
      <c r="F35" s="141"/>
      <c r="G35" s="128"/>
      <c r="H35" s="140"/>
      <c r="I35" s="142"/>
      <c r="K35" s="35" t="str">
        <f t="shared" si="0"/>
        <v/>
      </c>
      <c r="L35" s="43" t="str">
        <f>IF(K35="","",MAX(L$9:L34)+1)</f>
        <v/>
      </c>
      <c r="M35" s="37" t="str">
        <f>IF(K35="","",IFERROR(INDEX(natjecanje!S$12:S$411,MATCH(B35,natjecanje!Q$12:Q$411,0)),""))</f>
        <v/>
      </c>
      <c r="O35" s="135"/>
      <c r="P35" s="129"/>
    </row>
    <row r="36" spans="2:16" x14ac:dyDescent="0.25">
      <c r="B36" s="135"/>
      <c r="C36" s="128"/>
      <c r="D36" s="140"/>
      <c r="E36" s="141"/>
      <c r="F36" s="141"/>
      <c r="G36" s="128"/>
      <c r="H36" s="140"/>
      <c r="I36" s="142"/>
      <c r="K36" s="35" t="str">
        <f t="shared" si="0"/>
        <v/>
      </c>
      <c r="L36" s="43" t="str">
        <f>IF(K36="","",MAX(L$9:L35)+1)</f>
        <v/>
      </c>
      <c r="M36" s="37" t="str">
        <f>IF(K36="","",IFERROR(INDEX(natjecanje!S$12:S$411,MATCH(B36,natjecanje!Q$12:Q$411,0)),""))</f>
        <v/>
      </c>
      <c r="O36" s="135"/>
      <c r="P36" s="129"/>
    </row>
    <row r="37" spans="2:16" x14ac:dyDescent="0.25">
      <c r="B37" s="135"/>
      <c r="C37" s="128"/>
      <c r="D37" s="140"/>
      <c r="E37" s="141"/>
      <c r="F37" s="141"/>
      <c r="G37" s="128"/>
      <c r="H37" s="140"/>
      <c r="I37" s="142"/>
      <c r="K37" s="35" t="str">
        <f t="shared" si="0"/>
        <v/>
      </c>
      <c r="L37" s="43" t="str">
        <f>IF(K37="","",MAX(L$9:L36)+1)</f>
        <v/>
      </c>
      <c r="M37" s="37" t="str">
        <f>IF(K37="","",IFERROR(INDEX(natjecanje!S$12:S$411,MATCH(B37,natjecanje!Q$12:Q$411,0)),""))</f>
        <v/>
      </c>
      <c r="O37" s="135"/>
      <c r="P37" s="129"/>
    </row>
    <row r="38" spans="2:16" x14ac:dyDescent="0.25">
      <c r="B38" s="135"/>
      <c r="C38" s="128"/>
      <c r="D38" s="140"/>
      <c r="E38" s="141"/>
      <c r="F38" s="141"/>
      <c r="G38" s="128"/>
      <c r="H38" s="140"/>
      <c r="I38" s="142"/>
      <c r="K38" s="35" t="str">
        <f t="shared" si="0"/>
        <v/>
      </c>
      <c r="L38" s="43" t="str">
        <f>IF(K38="","",MAX(L$9:L37)+1)</f>
        <v/>
      </c>
      <c r="M38" s="37" t="str">
        <f>IF(K38="","",IFERROR(INDEX(natjecanje!S$12:S$411,MATCH(B38,natjecanje!Q$12:Q$411,0)),""))</f>
        <v/>
      </c>
      <c r="O38" s="135"/>
      <c r="P38" s="129"/>
    </row>
    <row r="39" spans="2:16" x14ac:dyDescent="0.25">
      <c r="B39" s="135"/>
      <c r="C39" s="128"/>
      <c r="D39" s="140"/>
      <c r="E39" s="141"/>
      <c r="F39" s="141"/>
      <c r="G39" s="128"/>
      <c r="H39" s="140"/>
      <c r="I39" s="142"/>
      <c r="K39" s="35" t="str">
        <f t="shared" si="0"/>
        <v/>
      </c>
      <c r="L39" s="43" t="str">
        <f>IF(K39="","",MAX(L$9:L38)+1)</f>
        <v/>
      </c>
      <c r="M39" s="37" t="str">
        <f>IF(K39="","",IFERROR(INDEX(natjecanje!S$12:S$411,MATCH(B39,natjecanje!Q$12:Q$411,0)),""))</f>
        <v/>
      </c>
      <c r="O39" s="135"/>
      <c r="P39" s="129"/>
    </row>
    <row r="40" spans="2:16" x14ac:dyDescent="0.25">
      <c r="B40" s="135"/>
      <c r="C40" s="128"/>
      <c r="D40" s="140"/>
      <c r="E40" s="141"/>
      <c r="F40" s="141"/>
      <c r="G40" s="128"/>
      <c r="H40" s="140"/>
      <c r="I40" s="142"/>
      <c r="K40" s="35" t="str">
        <f t="shared" si="0"/>
        <v/>
      </c>
      <c r="L40" s="43" t="str">
        <f>IF(K40="","",MAX(L$9:L39)+1)</f>
        <v/>
      </c>
      <c r="M40" s="37" t="str">
        <f>IF(K40="","",IFERROR(INDEX(natjecanje!S$12:S$411,MATCH(B40,natjecanje!Q$12:Q$411,0)),""))</f>
        <v/>
      </c>
      <c r="O40" s="135"/>
      <c r="P40" s="129"/>
    </row>
    <row r="41" spans="2:16" x14ac:dyDescent="0.25">
      <c r="B41" s="135"/>
      <c r="C41" s="128"/>
      <c r="D41" s="140"/>
      <c r="E41" s="141"/>
      <c r="F41" s="141"/>
      <c r="G41" s="128"/>
      <c r="H41" s="140"/>
      <c r="I41" s="142"/>
      <c r="K41" s="35" t="str">
        <f t="shared" si="0"/>
        <v/>
      </c>
      <c r="L41" s="43" t="str">
        <f>IF(K41="","",MAX(L$9:L40)+1)</f>
        <v/>
      </c>
      <c r="M41" s="37" t="str">
        <f>IF(K41="","",IFERROR(INDEX(natjecanje!S$12:S$411,MATCH(B41,natjecanje!Q$12:Q$411,0)),""))</f>
        <v/>
      </c>
      <c r="O41" s="135"/>
      <c r="P41" s="129"/>
    </row>
    <row r="42" spans="2:16" x14ac:dyDescent="0.25">
      <c r="B42" s="135"/>
      <c r="C42" s="128"/>
      <c r="D42" s="140"/>
      <c r="E42" s="141"/>
      <c r="F42" s="141"/>
      <c r="G42" s="128"/>
      <c r="H42" s="140"/>
      <c r="I42" s="142"/>
      <c r="K42" s="35" t="str">
        <f t="shared" si="0"/>
        <v/>
      </c>
      <c r="L42" s="43" t="str">
        <f>IF(K42="","",MAX(L$9:L41)+1)</f>
        <v/>
      </c>
      <c r="M42" s="37" t="str">
        <f>IF(K42="","",IFERROR(INDEX(natjecanje!S$12:S$411,MATCH(B42,natjecanje!Q$12:Q$411,0)),""))</f>
        <v/>
      </c>
      <c r="O42" s="135"/>
      <c r="P42" s="129"/>
    </row>
    <row r="43" spans="2:16" x14ac:dyDescent="0.25">
      <c r="B43" s="135"/>
      <c r="C43" s="128"/>
      <c r="D43" s="140"/>
      <c r="E43" s="141"/>
      <c r="F43" s="141"/>
      <c r="G43" s="128"/>
      <c r="H43" s="140"/>
      <c r="I43" s="142"/>
      <c r="K43" s="35" t="str">
        <f t="shared" si="0"/>
        <v/>
      </c>
      <c r="L43" s="43" t="str">
        <f>IF(K43="","",MAX(L$9:L42)+1)</f>
        <v/>
      </c>
      <c r="M43" s="37" t="str">
        <f>IF(K43="","",IFERROR(INDEX(natjecanje!S$12:S$411,MATCH(B43,natjecanje!Q$12:Q$411,0)),""))</f>
        <v/>
      </c>
      <c r="O43" s="135"/>
      <c r="P43" s="129"/>
    </row>
    <row r="44" spans="2:16" x14ac:dyDescent="0.25">
      <c r="B44" s="135"/>
      <c r="C44" s="128"/>
      <c r="D44" s="140"/>
      <c r="E44" s="141"/>
      <c r="F44" s="141"/>
      <c r="G44" s="128"/>
      <c r="H44" s="140"/>
      <c r="I44" s="142"/>
      <c r="K44" s="35" t="str">
        <f t="shared" si="0"/>
        <v/>
      </c>
      <c r="L44" s="43" t="str">
        <f>IF(K44="","",MAX(L$9:L43)+1)</f>
        <v/>
      </c>
      <c r="M44" s="37" t="str">
        <f>IF(K44="","",IFERROR(INDEX(natjecanje!S$12:S$411,MATCH(B44,natjecanje!Q$12:Q$411,0)),""))</f>
        <v/>
      </c>
      <c r="O44" s="135"/>
      <c r="P44" s="129"/>
    </row>
    <row r="45" spans="2:16" x14ac:dyDescent="0.25">
      <c r="B45" s="135"/>
      <c r="C45" s="128"/>
      <c r="D45" s="140"/>
      <c r="E45" s="141"/>
      <c r="F45" s="141"/>
      <c r="G45" s="128"/>
      <c r="H45" s="140"/>
      <c r="I45" s="142"/>
      <c r="K45" s="35" t="str">
        <f t="shared" si="0"/>
        <v/>
      </c>
      <c r="L45" s="43" t="str">
        <f>IF(K45="","",MAX(L$9:L44)+1)</f>
        <v/>
      </c>
      <c r="M45" s="37" t="str">
        <f>IF(K45="","",IFERROR(INDEX(natjecanje!S$12:S$411,MATCH(B45,natjecanje!Q$12:Q$411,0)),""))</f>
        <v/>
      </c>
      <c r="O45" s="135"/>
      <c r="P45" s="129"/>
    </row>
    <row r="46" spans="2:16" x14ac:dyDescent="0.25">
      <c r="B46" s="135"/>
      <c r="C46" s="128"/>
      <c r="D46" s="140"/>
      <c r="E46" s="141"/>
      <c r="F46" s="141"/>
      <c r="G46" s="128"/>
      <c r="H46" s="140"/>
      <c r="I46" s="142"/>
      <c r="K46" s="35" t="str">
        <f t="shared" si="0"/>
        <v/>
      </c>
      <c r="L46" s="43" t="str">
        <f>IF(K46="","",MAX(L$9:L45)+1)</f>
        <v/>
      </c>
      <c r="M46" s="37" t="str">
        <f>IF(K46="","",IFERROR(INDEX(natjecanje!S$12:S$411,MATCH(B46,natjecanje!Q$12:Q$411,0)),""))</f>
        <v/>
      </c>
      <c r="O46" s="135"/>
      <c r="P46" s="129"/>
    </row>
    <row r="47" spans="2:16" x14ac:dyDescent="0.25">
      <c r="B47" s="135"/>
      <c r="C47" s="128"/>
      <c r="D47" s="140"/>
      <c r="E47" s="141"/>
      <c r="F47" s="141"/>
      <c r="G47" s="128"/>
      <c r="H47" s="140"/>
      <c r="I47" s="142"/>
      <c r="K47" s="35" t="str">
        <f t="shared" si="0"/>
        <v/>
      </c>
      <c r="L47" s="43" t="str">
        <f>IF(K47="","",MAX(L$9:L46)+1)</f>
        <v/>
      </c>
      <c r="M47" s="37" t="str">
        <f>IF(K47="","",IFERROR(INDEX(natjecanje!S$12:S$411,MATCH(B47,natjecanje!Q$12:Q$411,0)),""))</f>
        <v/>
      </c>
      <c r="O47" s="135"/>
      <c r="P47" s="129"/>
    </row>
    <row r="48" spans="2:16" x14ac:dyDescent="0.25">
      <c r="B48" s="135"/>
      <c r="C48" s="128"/>
      <c r="D48" s="140"/>
      <c r="E48" s="141"/>
      <c r="F48" s="141"/>
      <c r="G48" s="128"/>
      <c r="H48" s="140"/>
      <c r="I48" s="142"/>
      <c r="K48" s="35" t="str">
        <f t="shared" si="0"/>
        <v/>
      </c>
      <c r="L48" s="43" t="str">
        <f>IF(K48="","",MAX(L$9:L47)+1)</f>
        <v/>
      </c>
      <c r="M48" s="37" t="str">
        <f>IF(K48="","",IFERROR(INDEX(natjecanje!S$12:S$411,MATCH(B48,natjecanje!Q$12:Q$411,0)),""))</f>
        <v/>
      </c>
      <c r="O48" s="135"/>
      <c r="P48" s="129"/>
    </row>
    <row r="49" spans="2:16" x14ac:dyDescent="0.25">
      <c r="B49" s="135"/>
      <c r="C49" s="128"/>
      <c r="D49" s="140"/>
      <c r="E49" s="141"/>
      <c r="F49" s="141"/>
      <c r="G49" s="128"/>
      <c r="H49" s="140"/>
      <c r="I49" s="142"/>
      <c r="K49" s="35" t="str">
        <f t="shared" si="0"/>
        <v/>
      </c>
      <c r="L49" s="43" t="str">
        <f>IF(K49="","",MAX(L$9:L48)+1)</f>
        <v/>
      </c>
      <c r="M49" s="37" t="str">
        <f>IF(K49="","",IFERROR(INDEX(natjecanje!S$12:S$411,MATCH(B49,natjecanje!Q$12:Q$411,0)),""))</f>
        <v/>
      </c>
      <c r="O49" s="135"/>
      <c r="P49" s="129"/>
    </row>
    <row r="50" spans="2:16" x14ac:dyDescent="0.25">
      <c r="B50" s="135"/>
      <c r="C50" s="128"/>
      <c r="D50" s="140"/>
      <c r="E50" s="141"/>
      <c r="F50" s="141"/>
      <c r="G50" s="128"/>
      <c r="H50" s="140"/>
      <c r="I50" s="142"/>
      <c r="K50" s="35" t="str">
        <f t="shared" si="0"/>
        <v/>
      </c>
      <c r="L50" s="43" t="str">
        <f>IF(K50="","",MAX(L$9:L49)+1)</f>
        <v/>
      </c>
      <c r="M50" s="37" t="str">
        <f>IF(K50="","",IFERROR(INDEX(natjecanje!S$12:S$411,MATCH(B50,natjecanje!Q$12:Q$411,0)),""))</f>
        <v/>
      </c>
      <c r="O50" s="135"/>
      <c r="P50" s="129"/>
    </row>
    <row r="51" spans="2:16" x14ac:dyDescent="0.25">
      <c r="B51" s="135"/>
      <c r="C51" s="128"/>
      <c r="D51" s="140"/>
      <c r="E51" s="141"/>
      <c r="F51" s="141"/>
      <c r="G51" s="128"/>
      <c r="H51" s="140"/>
      <c r="I51" s="142"/>
      <c r="K51" s="35" t="str">
        <f t="shared" si="0"/>
        <v/>
      </c>
      <c r="L51" s="43" t="str">
        <f>IF(K51="","",MAX(L$9:L50)+1)</f>
        <v/>
      </c>
      <c r="M51" s="37" t="str">
        <f>IF(K51="","",IFERROR(INDEX(natjecanje!S$12:S$411,MATCH(B51,natjecanje!Q$12:Q$411,0)),""))</f>
        <v/>
      </c>
      <c r="O51" s="135"/>
      <c r="P51" s="129"/>
    </row>
    <row r="52" spans="2:16" x14ac:dyDescent="0.25">
      <c r="B52" s="135"/>
      <c r="C52" s="128"/>
      <c r="D52" s="140"/>
      <c r="E52" s="141"/>
      <c r="F52" s="141"/>
      <c r="G52" s="128"/>
      <c r="H52" s="140"/>
      <c r="I52" s="142"/>
      <c r="K52" s="35" t="str">
        <f t="shared" si="0"/>
        <v/>
      </c>
      <c r="L52" s="43" t="str">
        <f>IF(K52="","",MAX(L$9:L51)+1)</f>
        <v/>
      </c>
      <c r="M52" s="37" t="str">
        <f>IF(K52="","",IFERROR(INDEX(natjecanje!S$12:S$411,MATCH(B52,natjecanje!Q$12:Q$411,0)),""))</f>
        <v/>
      </c>
      <c r="O52" s="135"/>
      <c r="P52" s="129"/>
    </row>
    <row r="53" spans="2:16" x14ac:dyDescent="0.25">
      <c r="B53" s="135"/>
      <c r="C53" s="128"/>
      <c r="D53" s="140"/>
      <c r="E53" s="141"/>
      <c r="F53" s="141"/>
      <c r="G53" s="128"/>
      <c r="H53" s="140"/>
      <c r="I53" s="142"/>
      <c r="K53" s="35" t="str">
        <f t="shared" si="0"/>
        <v/>
      </c>
      <c r="L53" s="43" t="str">
        <f>IF(K53="","",MAX(L$9:L52)+1)</f>
        <v/>
      </c>
      <c r="M53" s="37" t="str">
        <f>IF(K53="","",IFERROR(INDEX(natjecanje!S$12:S$411,MATCH(B53,natjecanje!Q$12:Q$411,0)),""))</f>
        <v/>
      </c>
      <c r="O53" s="135"/>
      <c r="P53" s="129"/>
    </row>
    <row r="54" spans="2:16" x14ac:dyDescent="0.25">
      <c r="B54" s="135"/>
      <c r="C54" s="128"/>
      <c r="D54" s="140"/>
      <c r="E54" s="141"/>
      <c r="F54" s="141"/>
      <c r="G54" s="128"/>
      <c r="H54" s="140"/>
      <c r="I54" s="142"/>
      <c r="K54" s="35" t="str">
        <f t="shared" si="0"/>
        <v/>
      </c>
      <c r="L54" s="43" t="str">
        <f>IF(K54="","",MAX(L$9:L53)+1)</f>
        <v/>
      </c>
      <c r="M54" s="37" t="str">
        <f>IF(K54="","",IFERROR(INDEX(natjecanje!S$12:S$411,MATCH(B54,natjecanje!Q$12:Q$411,0)),""))</f>
        <v/>
      </c>
      <c r="O54" s="135"/>
      <c r="P54" s="129"/>
    </row>
    <row r="55" spans="2:16" x14ac:dyDescent="0.25">
      <c r="B55" s="135"/>
      <c r="C55" s="128"/>
      <c r="D55" s="140"/>
      <c r="E55" s="141"/>
      <c r="F55" s="141"/>
      <c r="G55" s="128"/>
      <c r="H55" s="140"/>
      <c r="I55" s="142"/>
      <c r="K55" s="35" t="str">
        <f t="shared" si="0"/>
        <v/>
      </c>
      <c r="L55" s="43" t="str">
        <f>IF(K55="","",MAX(L$9:L54)+1)</f>
        <v/>
      </c>
      <c r="M55" s="37" t="str">
        <f>IF(K55="","",IFERROR(INDEX(natjecanje!S$12:S$411,MATCH(B55,natjecanje!Q$12:Q$411,0)),""))</f>
        <v/>
      </c>
      <c r="O55" s="135"/>
      <c r="P55" s="129"/>
    </row>
    <row r="56" spans="2:16" x14ac:dyDescent="0.25">
      <c r="B56" s="135"/>
      <c r="C56" s="128"/>
      <c r="D56" s="140"/>
      <c r="E56" s="141"/>
      <c r="F56" s="141"/>
      <c r="G56" s="128"/>
      <c r="H56" s="140"/>
      <c r="I56" s="142"/>
      <c r="K56" s="35" t="str">
        <f t="shared" si="0"/>
        <v/>
      </c>
      <c r="L56" s="43" t="str">
        <f>IF(K56="","",MAX(L$9:L55)+1)</f>
        <v/>
      </c>
      <c r="M56" s="37" t="str">
        <f>IF(K56="","",IFERROR(INDEX(natjecanje!S$12:S$411,MATCH(B56,natjecanje!Q$12:Q$411,0)),""))</f>
        <v/>
      </c>
      <c r="O56" s="135"/>
      <c r="P56" s="129"/>
    </row>
    <row r="57" spans="2:16" x14ac:dyDescent="0.25">
      <c r="B57" s="135"/>
      <c r="C57" s="128"/>
      <c r="D57" s="140"/>
      <c r="E57" s="141"/>
      <c r="F57" s="141"/>
      <c r="G57" s="128"/>
      <c r="H57" s="140"/>
      <c r="I57" s="142"/>
      <c r="K57" s="35" t="str">
        <f t="shared" si="0"/>
        <v/>
      </c>
      <c r="L57" s="43" t="str">
        <f>IF(K57="","",MAX(L$9:L56)+1)</f>
        <v/>
      </c>
      <c r="M57" s="37" t="str">
        <f>IF(K57="","",IFERROR(INDEX(natjecanje!S$12:S$411,MATCH(B57,natjecanje!Q$12:Q$411,0)),""))</f>
        <v/>
      </c>
      <c r="O57" s="135"/>
      <c r="P57" s="129"/>
    </row>
    <row r="58" spans="2:16" x14ac:dyDescent="0.25">
      <c r="B58" s="135"/>
      <c r="C58" s="128"/>
      <c r="D58" s="140"/>
      <c r="E58" s="141"/>
      <c r="F58" s="141"/>
      <c r="G58" s="128"/>
      <c r="H58" s="140"/>
      <c r="I58" s="142"/>
      <c r="K58" s="35" t="str">
        <f t="shared" si="0"/>
        <v/>
      </c>
      <c r="L58" s="43" t="str">
        <f>IF(K58="","",MAX(L$9:L57)+1)</f>
        <v/>
      </c>
      <c r="M58" s="37" t="str">
        <f>IF(K58="","",IFERROR(INDEX(natjecanje!S$12:S$411,MATCH(B58,natjecanje!Q$12:Q$411,0)),""))</f>
        <v/>
      </c>
      <c r="O58" s="135"/>
      <c r="P58" s="129"/>
    </row>
    <row r="59" spans="2:16" ht="15.75" thickBot="1" x14ac:dyDescent="0.3">
      <c r="B59" s="136"/>
      <c r="C59" s="131"/>
      <c r="D59" s="143"/>
      <c r="E59" s="144"/>
      <c r="F59" s="144"/>
      <c r="G59" s="131"/>
      <c r="H59" s="143"/>
      <c r="I59" s="145"/>
      <c r="K59" s="38" t="str">
        <f t="shared" si="0"/>
        <v/>
      </c>
      <c r="L59" s="44" t="str">
        <f>IF(K59="","",MAX(L$9:L58)+1)</f>
        <v/>
      </c>
      <c r="M59" s="40" t="str">
        <f>IF(K59="","",IFERROR(INDEX(natjecanje!S$12:S$411,MATCH(B59,natjecanje!Q$12:Q$411,0)),""))</f>
        <v/>
      </c>
      <c r="O59" s="136"/>
      <c r="P59" s="132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39"/>
  <sheetViews>
    <sheetView workbookViewId="0">
      <selection activeCell="G30" sqref="G30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72" t="s">
        <v>1173</v>
      </c>
      <c r="C2" s="274"/>
    </row>
    <row r="3" spans="2:3" ht="15.75" thickBot="1" x14ac:dyDescent="0.3"/>
    <row r="4" spans="2:3" ht="21.75" thickBot="1" x14ac:dyDescent="0.4">
      <c r="B4" s="278" t="s">
        <v>1137</v>
      </c>
      <c r="C4" s="280"/>
    </row>
    <row r="5" spans="2:3" ht="15.75" thickBot="1" x14ac:dyDescent="0.3"/>
    <row r="6" spans="2:3" ht="110.25" customHeight="1" thickBot="1" x14ac:dyDescent="0.3">
      <c r="B6" s="284" t="s">
        <v>1174</v>
      </c>
      <c r="C6" s="285"/>
    </row>
    <row r="8" spans="2:3" x14ac:dyDescent="0.25">
      <c r="B8" s="30" t="s">
        <v>1167</v>
      </c>
      <c r="C8" s="31" t="s">
        <v>1166</v>
      </c>
    </row>
    <row r="9" spans="2:3" ht="7.5" customHeight="1" thickBot="1" x14ac:dyDescent="0.3">
      <c r="B9" s="3"/>
      <c r="C9" s="3"/>
    </row>
    <row r="10" spans="2:3" x14ac:dyDescent="0.25">
      <c r="B10" s="124">
        <v>1</v>
      </c>
      <c r="C10" s="126" t="s">
        <v>1175</v>
      </c>
    </row>
    <row r="11" spans="2:3" x14ac:dyDescent="0.25">
      <c r="B11" s="127">
        <v>2</v>
      </c>
      <c r="C11" s="129" t="s">
        <v>1192</v>
      </c>
    </row>
    <row r="12" spans="2:3" x14ac:dyDescent="0.25">
      <c r="B12" s="127">
        <v>3</v>
      </c>
      <c r="C12" s="129" t="s">
        <v>1176</v>
      </c>
    </row>
    <row r="13" spans="2:3" x14ac:dyDescent="0.25">
      <c r="B13" s="127">
        <v>4</v>
      </c>
      <c r="C13" s="129" t="s">
        <v>1193</v>
      </c>
    </row>
    <row r="14" spans="2:3" x14ac:dyDescent="0.25">
      <c r="B14" s="127">
        <v>5</v>
      </c>
      <c r="C14" s="129" t="s">
        <v>1177</v>
      </c>
    </row>
    <row r="15" spans="2:3" x14ac:dyDescent="0.25">
      <c r="B15" s="127">
        <v>6</v>
      </c>
      <c r="C15" s="129" t="s">
        <v>1194</v>
      </c>
    </row>
    <row r="16" spans="2:3" x14ac:dyDescent="0.25">
      <c r="B16" s="127">
        <v>7</v>
      </c>
      <c r="C16" s="129" t="s">
        <v>1178</v>
      </c>
    </row>
    <row r="17" spans="2:3" x14ac:dyDescent="0.25">
      <c r="B17" s="127">
        <v>8</v>
      </c>
      <c r="C17" s="129" t="s">
        <v>1195</v>
      </c>
    </row>
    <row r="18" spans="2:3" x14ac:dyDescent="0.25">
      <c r="B18" s="127">
        <v>9</v>
      </c>
      <c r="C18" s="129" t="s">
        <v>1181</v>
      </c>
    </row>
    <row r="19" spans="2:3" x14ac:dyDescent="0.25">
      <c r="B19" s="127">
        <v>10</v>
      </c>
      <c r="C19" s="129" t="s">
        <v>1196</v>
      </c>
    </row>
    <row r="20" spans="2:3" x14ac:dyDescent="0.25">
      <c r="B20" s="127">
        <v>11</v>
      </c>
      <c r="C20" s="129" t="s">
        <v>1179</v>
      </c>
    </row>
    <row r="21" spans="2:3" x14ac:dyDescent="0.25">
      <c r="B21" s="127">
        <v>12</v>
      </c>
      <c r="C21" s="129" t="s">
        <v>1197</v>
      </c>
    </row>
    <row r="22" spans="2:3" x14ac:dyDescent="0.25">
      <c r="B22" s="127">
        <v>13</v>
      </c>
      <c r="C22" s="129" t="s">
        <v>1180</v>
      </c>
    </row>
    <row r="23" spans="2:3" x14ac:dyDescent="0.25">
      <c r="B23" s="127">
        <v>14</v>
      </c>
      <c r="C23" s="129" t="s">
        <v>1198</v>
      </c>
    </row>
    <row r="24" spans="2:3" x14ac:dyDescent="0.25">
      <c r="B24" s="127"/>
      <c r="C24" s="129"/>
    </row>
    <row r="25" spans="2:3" x14ac:dyDescent="0.25">
      <c r="B25" s="127"/>
      <c r="C25" s="129"/>
    </row>
    <row r="26" spans="2:3" x14ac:dyDescent="0.25">
      <c r="B26" s="127"/>
      <c r="C26" s="129"/>
    </row>
    <row r="27" spans="2:3" x14ac:dyDescent="0.25">
      <c r="B27" s="127"/>
      <c r="C27" s="129"/>
    </row>
    <row r="28" spans="2:3" x14ac:dyDescent="0.25">
      <c r="B28" s="127"/>
      <c r="C28" s="129"/>
    </row>
    <row r="29" spans="2:3" x14ac:dyDescent="0.25">
      <c r="B29" s="127"/>
      <c r="C29" s="129"/>
    </row>
    <row r="30" spans="2:3" x14ac:dyDescent="0.25">
      <c r="B30" s="127"/>
      <c r="C30" s="129"/>
    </row>
    <row r="31" spans="2:3" x14ac:dyDescent="0.25">
      <c r="B31" s="127"/>
      <c r="C31" s="129"/>
    </row>
    <row r="32" spans="2:3" x14ac:dyDescent="0.25">
      <c r="B32" s="127"/>
      <c r="C32" s="129"/>
    </row>
    <row r="33" spans="2:3" x14ac:dyDescent="0.25">
      <c r="B33" s="127"/>
      <c r="C33" s="129"/>
    </row>
    <row r="34" spans="2:3" x14ac:dyDescent="0.25">
      <c r="B34" s="127"/>
      <c r="C34" s="129"/>
    </row>
    <row r="35" spans="2:3" x14ac:dyDescent="0.25">
      <c r="B35" s="127"/>
      <c r="C35" s="129"/>
    </row>
    <row r="36" spans="2:3" x14ac:dyDescent="0.25">
      <c r="B36" s="127"/>
      <c r="C36" s="129"/>
    </row>
    <row r="37" spans="2:3" x14ac:dyDescent="0.25">
      <c r="B37" s="127"/>
      <c r="C37" s="129"/>
    </row>
    <row r="38" spans="2:3" x14ac:dyDescent="0.25">
      <c r="B38" s="127"/>
      <c r="C38" s="129"/>
    </row>
    <row r="39" spans="2:3" ht="15.75" thickBot="1" x14ac:dyDescent="0.3">
      <c r="B39" s="130"/>
      <c r="C39" s="13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/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72" t="s">
        <v>1204</v>
      </c>
      <c r="C2" s="273"/>
      <c r="D2" s="273"/>
      <c r="E2" s="274"/>
    </row>
    <row r="3" spans="2:5" ht="15.75" thickBot="1" x14ac:dyDescent="0.3"/>
    <row r="4" spans="2:5" ht="21.75" thickBot="1" x14ac:dyDescent="0.4">
      <c r="B4" s="278" t="s">
        <v>1137</v>
      </c>
      <c r="C4" s="279"/>
      <c r="D4" s="279"/>
      <c r="E4" s="280"/>
    </row>
    <row r="5" spans="2:5" ht="15.75" thickBot="1" x14ac:dyDescent="0.3"/>
    <row r="6" spans="2:5" ht="91.5" customHeight="1" thickBot="1" x14ac:dyDescent="0.3">
      <c r="B6" s="284" t="s">
        <v>1272</v>
      </c>
      <c r="C6" s="286"/>
      <c r="D6" s="286"/>
      <c r="E6" s="285"/>
    </row>
    <row r="8" spans="2:5" x14ac:dyDescent="0.25">
      <c r="B8" s="30" t="s">
        <v>1205</v>
      </c>
      <c r="C8" s="113" t="s">
        <v>1111</v>
      </c>
      <c r="D8" s="113" t="s">
        <v>1081</v>
      </c>
      <c r="E8" s="31" t="s">
        <v>1206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24">
        <v>1</v>
      </c>
      <c r="C10" s="125" t="s">
        <v>1207</v>
      </c>
      <c r="D10" s="125" t="s">
        <v>1208</v>
      </c>
      <c r="E10" s="126">
        <v>0</v>
      </c>
    </row>
    <row r="11" spans="2:5" x14ac:dyDescent="0.25">
      <c r="B11" s="127">
        <v>2</v>
      </c>
      <c r="C11" s="128" t="s">
        <v>1209</v>
      </c>
      <c r="D11" s="128" t="s">
        <v>1273</v>
      </c>
      <c r="E11" s="129" t="s">
        <v>1210</v>
      </c>
    </row>
    <row r="12" spans="2:5" x14ac:dyDescent="0.25">
      <c r="B12" s="127">
        <v>3</v>
      </c>
      <c r="C12" s="128" t="s">
        <v>1211</v>
      </c>
      <c r="D12" s="128" t="s">
        <v>1212</v>
      </c>
      <c r="E12" s="129">
        <v>3</v>
      </c>
    </row>
    <row r="13" spans="2:5" x14ac:dyDescent="0.25">
      <c r="B13" s="127">
        <v>4</v>
      </c>
      <c r="C13" s="128" t="s">
        <v>1213</v>
      </c>
      <c r="D13" s="128" t="s">
        <v>1214</v>
      </c>
      <c r="E13" s="129">
        <v>2</v>
      </c>
    </row>
    <row r="14" spans="2:5" x14ac:dyDescent="0.25">
      <c r="B14" s="127">
        <v>5</v>
      </c>
      <c r="C14" s="128" t="s">
        <v>1215</v>
      </c>
      <c r="D14" s="128" t="s">
        <v>1216</v>
      </c>
      <c r="E14" s="129">
        <v>4</v>
      </c>
    </row>
    <row r="15" spans="2:5" x14ac:dyDescent="0.25">
      <c r="B15" s="127">
        <v>6</v>
      </c>
      <c r="C15" s="128" t="s">
        <v>1217</v>
      </c>
      <c r="D15" s="128" t="s">
        <v>1218</v>
      </c>
      <c r="E15" s="129">
        <v>1</v>
      </c>
    </row>
    <row r="16" spans="2:5" x14ac:dyDescent="0.25">
      <c r="B16" s="127"/>
      <c r="C16" s="128"/>
      <c r="D16" s="128"/>
      <c r="E16" s="129"/>
    </row>
    <row r="17" spans="2:5" x14ac:dyDescent="0.25">
      <c r="B17" s="127"/>
      <c r="C17" s="128"/>
      <c r="D17" s="128"/>
      <c r="E17" s="129"/>
    </row>
    <row r="18" spans="2:5" x14ac:dyDescent="0.25">
      <c r="B18" s="127"/>
      <c r="C18" s="128"/>
      <c r="D18" s="128"/>
      <c r="E18" s="129"/>
    </row>
    <row r="19" spans="2:5" x14ac:dyDescent="0.25">
      <c r="B19" s="127"/>
      <c r="C19" s="128"/>
      <c r="D19" s="128"/>
      <c r="E19" s="129"/>
    </row>
    <row r="20" spans="2:5" x14ac:dyDescent="0.25">
      <c r="B20" s="127"/>
      <c r="C20" s="128"/>
      <c r="D20" s="128"/>
      <c r="E20" s="129"/>
    </row>
    <row r="21" spans="2:5" x14ac:dyDescent="0.25">
      <c r="B21" s="127"/>
      <c r="C21" s="128"/>
      <c r="D21" s="128"/>
      <c r="E21" s="129"/>
    </row>
    <row r="22" spans="2:5" x14ac:dyDescent="0.25">
      <c r="B22" s="127"/>
      <c r="C22" s="128"/>
      <c r="D22" s="128"/>
      <c r="E22" s="129"/>
    </row>
    <row r="23" spans="2:5" x14ac:dyDescent="0.25">
      <c r="B23" s="127"/>
      <c r="C23" s="128"/>
      <c r="D23" s="128"/>
      <c r="E23" s="129"/>
    </row>
    <row r="24" spans="2:5" x14ac:dyDescent="0.25">
      <c r="B24" s="127"/>
      <c r="C24" s="128"/>
      <c r="D24" s="128"/>
      <c r="E24" s="129"/>
    </row>
    <row r="25" spans="2:5" x14ac:dyDescent="0.25">
      <c r="B25" s="127"/>
      <c r="C25" s="128"/>
      <c r="D25" s="128"/>
      <c r="E25" s="129"/>
    </row>
    <row r="26" spans="2:5" x14ac:dyDescent="0.25">
      <c r="B26" s="127"/>
      <c r="C26" s="128"/>
      <c r="D26" s="128"/>
      <c r="E26" s="129"/>
    </row>
    <row r="27" spans="2:5" x14ac:dyDescent="0.25">
      <c r="B27" s="127"/>
      <c r="C27" s="128"/>
      <c r="D27" s="128"/>
      <c r="E27" s="129"/>
    </row>
    <row r="28" spans="2:5" x14ac:dyDescent="0.25">
      <c r="B28" s="127"/>
      <c r="C28" s="128"/>
      <c r="D28" s="128"/>
      <c r="E28" s="129"/>
    </row>
    <row r="29" spans="2:5" ht="15.75" thickBot="1" x14ac:dyDescent="0.3">
      <c r="B29" s="130"/>
      <c r="C29" s="131"/>
      <c r="D29" s="131"/>
      <c r="E29" s="13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A1:CZ402"/>
  <sheetViews>
    <sheetView workbookViewId="0">
      <selection activeCell="L8" sqref="L8"/>
    </sheetView>
  </sheetViews>
  <sheetFormatPr defaultRowHeight="15" x14ac:dyDescent="0.25"/>
  <cols>
    <col min="1" max="16384" width="9.140625" style="173"/>
  </cols>
  <sheetData>
    <row r="1" spans="1:104" x14ac:dyDescent="0.25">
      <c r="A1" s="173">
        <v>1</v>
      </c>
      <c r="B1" s="173">
        <f>A1+1</f>
        <v>2</v>
      </c>
      <c r="C1" s="173">
        <f t="shared" ref="C1:BN1" si="0">B1+1</f>
        <v>3</v>
      </c>
      <c r="D1" s="173">
        <f t="shared" si="0"/>
        <v>4</v>
      </c>
      <c r="E1" s="173">
        <f t="shared" si="0"/>
        <v>5</v>
      </c>
      <c r="F1" s="173">
        <f t="shared" si="0"/>
        <v>6</v>
      </c>
      <c r="G1" s="173">
        <f t="shared" si="0"/>
        <v>7</v>
      </c>
      <c r="H1" s="173">
        <f t="shared" si="0"/>
        <v>8</v>
      </c>
      <c r="I1" s="173">
        <f t="shared" si="0"/>
        <v>9</v>
      </c>
      <c r="J1" s="173">
        <f t="shared" si="0"/>
        <v>10</v>
      </c>
      <c r="K1" s="173">
        <f t="shared" si="0"/>
        <v>11</v>
      </c>
      <c r="L1" s="173">
        <f t="shared" si="0"/>
        <v>12</v>
      </c>
      <c r="M1" s="173">
        <f t="shared" si="0"/>
        <v>13</v>
      </c>
      <c r="N1" s="173">
        <f t="shared" si="0"/>
        <v>14</v>
      </c>
      <c r="O1" s="173">
        <f t="shared" si="0"/>
        <v>15</v>
      </c>
      <c r="P1" s="173">
        <f t="shared" si="0"/>
        <v>16</v>
      </c>
      <c r="Q1" s="173">
        <f t="shared" si="0"/>
        <v>17</v>
      </c>
      <c r="R1" s="173">
        <f t="shared" si="0"/>
        <v>18</v>
      </c>
      <c r="S1" s="173">
        <f t="shared" si="0"/>
        <v>19</v>
      </c>
      <c r="T1" s="173">
        <f t="shared" si="0"/>
        <v>20</v>
      </c>
      <c r="U1" s="173">
        <f t="shared" si="0"/>
        <v>21</v>
      </c>
      <c r="V1" s="173">
        <f t="shared" si="0"/>
        <v>22</v>
      </c>
      <c r="W1" s="173">
        <f t="shared" si="0"/>
        <v>23</v>
      </c>
      <c r="X1" s="173">
        <f t="shared" si="0"/>
        <v>24</v>
      </c>
      <c r="Y1" s="173">
        <f t="shared" si="0"/>
        <v>25</v>
      </c>
      <c r="Z1" s="173">
        <f t="shared" si="0"/>
        <v>26</v>
      </c>
      <c r="AA1" s="173">
        <f t="shared" si="0"/>
        <v>27</v>
      </c>
      <c r="AB1" s="173">
        <f t="shared" si="0"/>
        <v>28</v>
      </c>
      <c r="AC1" s="173">
        <f t="shared" si="0"/>
        <v>29</v>
      </c>
      <c r="AD1" s="173">
        <f t="shared" si="0"/>
        <v>30</v>
      </c>
      <c r="AE1" s="173">
        <f t="shared" si="0"/>
        <v>31</v>
      </c>
      <c r="AF1" s="173">
        <f t="shared" si="0"/>
        <v>32</v>
      </c>
      <c r="AG1" s="173">
        <f t="shared" si="0"/>
        <v>33</v>
      </c>
      <c r="AH1" s="173">
        <f t="shared" si="0"/>
        <v>34</v>
      </c>
      <c r="AI1" s="173">
        <f t="shared" si="0"/>
        <v>35</v>
      </c>
      <c r="AJ1" s="173">
        <f t="shared" si="0"/>
        <v>36</v>
      </c>
      <c r="AK1" s="173">
        <f t="shared" si="0"/>
        <v>37</v>
      </c>
      <c r="AL1" s="173">
        <f t="shared" si="0"/>
        <v>38</v>
      </c>
      <c r="AM1" s="173">
        <f t="shared" si="0"/>
        <v>39</v>
      </c>
      <c r="AN1" s="173">
        <f t="shared" si="0"/>
        <v>40</v>
      </c>
      <c r="AO1" s="173">
        <f t="shared" si="0"/>
        <v>41</v>
      </c>
      <c r="AP1" s="173">
        <f t="shared" si="0"/>
        <v>42</v>
      </c>
      <c r="AQ1" s="173">
        <f t="shared" si="0"/>
        <v>43</v>
      </c>
      <c r="AR1" s="173">
        <f t="shared" si="0"/>
        <v>44</v>
      </c>
      <c r="AS1" s="173">
        <f t="shared" si="0"/>
        <v>45</v>
      </c>
      <c r="AT1" s="173">
        <f t="shared" si="0"/>
        <v>46</v>
      </c>
      <c r="AU1" s="173">
        <f t="shared" si="0"/>
        <v>47</v>
      </c>
      <c r="AV1" s="173">
        <f t="shared" si="0"/>
        <v>48</v>
      </c>
      <c r="AW1" s="173">
        <f t="shared" si="0"/>
        <v>49</v>
      </c>
      <c r="AX1" s="173">
        <f t="shared" si="0"/>
        <v>50</v>
      </c>
      <c r="AY1" s="173">
        <f t="shared" si="0"/>
        <v>51</v>
      </c>
      <c r="AZ1" s="173">
        <f t="shared" si="0"/>
        <v>52</v>
      </c>
      <c r="BA1" s="173">
        <f t="shared" si="0"/>
        <v>53</v>
      </c>
      <c r="BB1" s="173">
        <f t="shared" si="0"/>
        <v>54</v>
      </c>
      <c r="BC1" s="173">
        <f t="shared" si="0"/>
        <v>55</v>
      </c>
      <c r="BD1" s="173">
        <f t="shared" si="0"/>
        <v>56</v>
      </c>
      <c r="BE1" s="173">
        <f t="shared" si="0"/>
        <v>57</v>
      </c>
      <c r="BF1" s="173">
        <f t="shared" si="0"/>
        <v>58</v>
      </c>
      <c r="BG1" s="173">
        <f t="shared" si="0"/>
        <v>59</v>
      </c>
      <c r="BH1" s="173">
        <f t="shared" si="0"/>
        <v>60</v>
      </c>
      <c r="BI1" s="173">
        <f t="shared" si="0"/>
        <v>61</v>
      </c>
      <c r="BJ1" s="173">
        <f t="shared" si="0"/>
        <v>62</v>
      </c>
      <c r="BK1" s="173">
        <f t="shared" si="0"/>
        <v>63</v>
      </c>
      <c r="BL1" s="173">
        <f t="shared" si="0"/>
        <v>64</v>
      </c>
      <c r="BM1" s="173">
        <f t="shared" si="0"/>
        <v>65</v>
      </c>
      <c r="BN1" s="173">
        <f t="shared" si="0"/>
        <v>66</v>
      </c>
      <c r="BO1" s="173">
        <f t="shared" ref="BO1:CZ1" si="1">BN1+1</f>
        <v>67</v>
      </c>
      <c r="BP1" s="173">
        <f t="shared" si="1"/>
        <v>68</v>
      </c>
      <c r="BQ1" s="173">
        <f t="shared" si="1"/>
        <v>69</v>
      </c>
      <c r="BR1" s="173">
        <f t="shared" si="1"/>
        <v>70</v>
      </c>
      <c r="BS1" s="173">
        <f t="shared" si="1"/>
        <v>71</v>
      </c>
      <c r="BT1" s="173">
        <f t="shared" si="1"/>
        <v>72</v>
      </c>
      <c r="BU1" s="173">
        <f t="shared" si="1"/>
        <v>73</v>
      </c>
      <c r="BV1" s="173">
        <f t="shared" si="1"/>
        <v>74</v>
      </c>
      <c r="BW1" s="173">
        <f t="shared" si="1"/>
        <v>75</v>
      </c>
      <c r="BX1" s="173">
        <f t="shared" si="1"/>
        <v>76</v>
      </c>
      <c r="BY1" s="173">
        <f t="shared" si="1"/>
        <v>77</v>
      </c>
      <c r="BZ1" s="173">
        <f t="shared" si="1"/>
        <v>78</v>
      </c>
      <c r="CA1" s="173">
        <f t="shared" si="1"/>
        <v>79</v>
      </c>
      <c r="CB1" s="173">
        <f t="shared" si="1"/>
        <v>80</v>
      </c>
      <c r="CC1" s="173">
        <f t="shared" si="1"/>
        <v>81</v>
      </c>
      <c r="CD1" s="173">
        <f t="shared" si="1"/>
        <v>82</v>
      </c>
      <c r="CE1" s="173">
        <f t="shared" si="1"/>
        <v>83</v>
      </c>
      <c r="CF1" s="173">
        <f t="shared" si="1"/>
        <v>84</v>
      </c>
      <c r="CG1" s="173">
        <f t="shared" si="1"/>
        <v>85</v>
      </c>
      <c r="CH1" s="173">
        <f t="shared" si="1"/>
        <v>86</v>
      </c>
      <c r="CI1" s="173">
        <f t="shared" si="1"/>
        <v>87</v>
      </c>
      <c r="CJ1" s="173">
        <f t="shared" si="1"/>
        <v>88</v>
      </c>
      <c r="CK1" s="173">
        <f t="shared" si="1"/>
        <v>89</v>
      </c>
      <c r="CL1" s="173">
        <f t="shared" si="1"/>
        <v>90</v>
      </c>
      <c r="CM1" s="173">
        <f t="shared" si="1"/>
        <v>91</v>
      </c>
      <c r="CN1" s="173">
        <f t="shared" si="1"/>
        <v>92</v>
      </c>
      <c r="CO1" s="173">
        <f t="shared" si="1"/>
        <v>93</v>
      </c>
      <c r="CP1" s="173">
        <f t="shared" si="1"/>
        <v>94</v>
      </c>
      <c r="CQ1" s="173">
        <f t="shared" si="1"/>
        <v>95</v>
      </c>
      <c r="CR1" s="173">
        <f t="shared" si="1"/>
        <v>96</v>
      </c>
      <c r="CS1" s="173">
        <f t="shared" si="1"/>
        <v>97</v>
      </c>
      <c r="CT1" s="173">
        <f t="shared" si="1"/>
        <v>98</v>
      </c>
      <c r="CU1" s="173">
        <f t="shared" si="1"/>
        <v>99</v>
      </c>
      <c r="CV1" s="173">
        <f t="shared" si="1"/>
        <v>100</v>
      </c>
      <c r="CW1" s="173">
        <f t="shared" si="1"/>
        <v>101</v>
      </c>
      <c r="CX1" s="173">
        <f t="shared" si="1"/>
        <v>102</v>
      </c>
      <c r="CY1" s="173">
        <f t="shared" si="1"/>
        <v>103</v>
      </c>
      <c r="CZ1" s="173">
        <f t="shared" si="1"/>
        <v>104</v>
      </c>
    </row>
    <row r="2" spans="1:104" x14ac:dyDescent="0.25">
      <c r="A2" s="174" t="s">
        <v>1294</v>
      </c>
      <c r="B2" s="175" t="s">
        <v>1295</v>
      </c>
      <c r="C2" s="175" t="s">
        <v>1296</v>
      </c>
      <c r="D2" s="175" t="s">
        <v>1297</v>
      </c>
      <c r="E2" s="175" t="s">
        <v>1298</v>
      </c>
      <c r="F2" s="175" t="s">
        <v>1299</v>
      </c>
      <c r="G2" s="175" t="s">
        <v>1300</v>
      </c>
      <c r="H2" s="175" t="s">
        <v>1301</v>
      </c>
      <c r="I2" s="175" t="s">
        <v>1302</v>
      </c>
      <c r="J2" s="175" t="s">
        <v>1303</v>
      </c>
      <c r="K2" s="175" t="s">
        <v>1304</v>
      </c>
      <c r="L2" s="175" t="s">
        <v>1305</v>
      </c>
      <c r="M2" s="175" t="s">
        <v>1306</v>
      </c>
      <c r="N2" s="175" t="s">
        <v>1307</v>
      </c>
      <c r="O2" s="175" t="s">
        <v>1308</v>
      </c>
      <c r="P2" s="175" t="s">
        <v>1309</v>
      </c>
      <c r="Q2" s="175" t="s">
        <v>1310</v>
      </c>
      <c r="R2" s="175" t="s">
        <v>1311</v>
      </c>
      <c r="S2" s="175" t="s">
        <v>1312</v>
      </c>
      <c r="T2" s="175" t="s">
        <v>1313</v>
      </c>
      <c r="U2" s="175" t="s">
        <v>1314</v>
      </c>
      <c r="V2" s="175" t="s">
        <v>1315</v>
      </c>
      <c r="W2" s="175" t="s">
        <v>1316</v>
      </c>
      <c r="X2" s="175" t="s">
        <v>1317</v>
      </c>
      <c r="Y2" s="175" t="s">
        <v>1318</v>
      </c>
      <c r="Z2" s="175" t="s">
        <v>1319</v>
      </c>
      <c r="AA2" s="175" t="s">
        <v>1320</v>
      </c>
      <c r="AB2" s="175" t="s">
        <v>1321</v>
      </c>
      <c r="AC2" s="175" t="s">
        <v>1322</v>
      </c>
      <c r="AD2" s="175" t="s">
        <v>1323</v>
      </c>
      <c r="AE2" s="175" t="s">
        <v>1309</v>
      </c>
      <c r="AF2" s="175" t="s">
        <v>1324</v>
      </c>
      <c r="AG2" s="175" t="s">
        <v>1325</v>
      </c>
      <c r="AH2" s="175" t="s">
        <v>1326</v>
      </c>
      <c r="AI2" s="175" t="s">
        <v>1327</v>
      </c>
      <c r="AJ2" s="175" t="s">
        <v>1328</v>
      </c>
      <c r="AK2" s="175" t="s">
        <v>1329</v>
      </c>
      <c r="AL2" s="175" t="s">
        <v>1330</v>
      </c>
      <c r="AM2" s="175" t="s">
        <v>1331</v>
      </c>
      <c r="AN2" s="175" t="s">
        <v>1332</v>
      </c>
      <c r="AO2" s="175" t="s">
        <v>1127</v>
      </c>
      <c r="AP2" s="175" t="s">
        <v>1128</v>
      </c>
      <c r="AQ2" s="175" t="s">
        <v>1333</v>
      </c>
      <c r="AR2" s="175" t="s">
        <v>1334</v>
      </c>
      <c r="AS2" s="175" t="s">
        <v>1335</v>
      </c>
      <c r="AT2" s="175" t="s">
        <v>1336</v>
      </c>
      <c r="AU2" s="175" t="s">
        <v>1337</v>
      </c>
      <c r="AV2" s="175" t="s">
        <v>1338</v>
      </c>
      <c r="AW2" s="175" t="s">
        <v>1339</v>
      </c>
      <c r="AX2" s="175" t="s">
        <v>1340</v>
      </c>
      <c r="AY2" s="175" t="s">
        <v>1341</v>
      </c>
      <c r="AZ2" s="175" t="s">
        <v>1342</v>
      </c>
      <c r="BA2" s="175" t="s">
        <v>1343</v>
      </c>
      <c r="BB2" s="175" t="s">
        <v>1344</v>
      </c>
      <c r="BC2" s="175" t="s">
        <v>1345</v>
      </c>
      <c r="BD2" s="175" t="s">
        <v>1346</v>
      </c>
      <c r="BE2" s="175" t="s">
        <v>1347</v>
      </c>
      <c r="BF2" s="175" t="s">
        <v>1348</v>
      </c>
      <c r="BG2" s="175" t="s">
        <v>1349</v>
      </c>
      <c r="BH2" s="175" t="s">
        <v>1350</v>
      </c>
      <c r="BI2" s="175" t="s">
        <v>1351</v>
      </c>
      <c r="BJ2" s="175" t="s">
        <v>1352</v>
      </c>
      <c r="BK2" s="175" t="s">
        <v>1353</v>
      </c>
      <c r="BL2" s="175" t="s">
        <v>1354</v>
      </c>
      <c r="BM2" s="175" t="s">
        <v>1355</v>
      </c>
      <c r="BN2" s="175" t="s">
        <v>1356</v>
      </c>
      <c r="BO2" s="175" t="s">
        <v>1357</v>
      </c>
      <c r="BP2" s="175"/>
      <c r="BQ2" s="175"/>
      <c r="BR2" s="175"/>
      <c r="BS2" s="175"/>
      <c r="BT2" s="175"/>
      <c r="BU2" s="175"/>
      <c r="BV2" s="175"/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5"/>
      <c r="CV2" s="175"/>
      <c r="CW2" s="175"/>
      <c r="CX2" s="175"/>
      <c r="CY2" s="175"/>
      <c r="CZ2" s="176"/>
    </row>
    <row r="3" spans="1:104" x14ac:dyDescent="0.25">
      <c r="A3" s="177"/>
      <c r="B3" s="178" t="s">
        <v>1377</v>
      </c>
      <c r="C3" s="178" t="s">
        <v>1378</v>
      </c>
      <c r="D3" s="178" t="s">
        <v>8</v>
      </c>
      <c r="E3" s="178" t="s">
        <v>9</v>
      </c>
      <c r="F3" s="178"/>
      <c r="G3" s="178" t="s">
        <v>1103</v>
      </c>
      <c r="H3" s="178"/>
      <c r="I3" s="178" t="s">
        <v>1379</v>
      </c>
      <c r="J3" s="178" t="s">
        <v>1380</v>
      </c>
      <c r="K3" s="178" t="s">
        <v>1381</v>
      </c>
      <c r="L3" s="178" t="s">
        <v>1382</v>
      </c>
      <c r="M3" s="178" t="s">
        <v>1379</v>
      </c>
      <c r="N3" s="178" t="s">
        <v>1383</v>
      </c>
      <c r="O3" s="178" t="s">
        <v>1358</v>
      </c>
      <c r="P3" s="178" t="s">
        <v>1260</v>
      </c>
      <c r="Q3" s="178" t="s">
        <v>1359</v>
      </c>
      <c r="R3" s="178" t="s">
        <v>1384</v>
      </c>
      <c r="S3" s="178" t="s">
        <v>4</v>
      </c>
      <c r="T3" s="178" t="s">
        <v>4</v>
      </c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 t="s">
        <v>1379</v>
      </c>
      <c r="AK3" s="178" t="s">
        <v>1385</v>
      </c>
      <c r="AL3" s="178" t="s">
        <v>1379</v>
      </c>
      <c r="AM3" s="178" t="s">
        <v>1383</v>
      </c>
      <c r="AN3" s="178" t="s">
        <v>4</v>
      </c>
      <c r="AO3" s="178" t="s">
        <v>1386</v>
      </c>
      <c r="AP3" s="178" t="s">
        <v>1387</v>
      </c>
      <c r="AQ3" s="178" t="s">
        <v>1388</v>
      </c>
      <c r="AR3" s="178" t="s">
        <v>1389</v>
      </c>
      <c r="AS3" s="178"/>
      <c r="AT3" s="178" t="s">
        <v>1381</v>
      </c>
      <c r="AU3" s="178" t="s">
        <v>1390</v>
      </c>
      <c r="AV3" s="178" t="s">
        <v>1391</v>
      </c>
      <c r="AW3" s="178" t="s">
        <v>1392</v>
      </c>
      <c r="AX3" s="178" t="s">
        <v>1393</v>
      </c>
      <c r="AY3" s="178" t="s">
        <v>1394</v>
      </c>
      <c r="AZ3" s="178" t="s">
        <v>1395</v>
      </c>
      <c r="BA3" s="178" t="s">
        <v>1396</v>
      </c>
      <c r="BB3" s="178" t="s">
        <v>1397</v>
      </c>
      <c r="BC3" s="178" t="s">
        <v>1398</v>
      </c>
      <c r="BD3" s="178" t="s">
        <v>1399</v>
      </c>
      <c r="BE3" s="178" t="s">
        <v>1400</v>
      </c>
      <c r="BF3" s="178" t="s">
        <v>1401</v>
      </c>
      <c r="BG3" s="178" t="s">
        <v>1402</v>
      </c>
      <c r="BH3" s="178" t="s">
        <v>1403</v>
      </c>
      <c r="BI3" s="178" t="s">
        <v>1404</v>
      </c>
      <c r="BJ3" s="178" t="s">
        <v>1405</v>
      </c>
      <c r="BK3" s="178"/>
      <c r="BL3" s="178"/>
      <c r="BM3" s="178"/>
      <c r="BN3" s="178"/>
      <c r="BO3" s="178"/>
      <c r="BP3" s="178"/>
      <c r="BQ3" s="178"/>
      <c r="BR3" s="178"/>
      <c r="BS3" s="178"/>
      <c r="BT3" s="178"/>
      <c r="BU3" s="178"/>
      <c r="BV3" s="178"/>
      <c r="BW3" s="178"/>
      <c r="BX3" s="178"/>
      <c r="BY3" s="178"/>
      <c r="BZ3" s="178"/>
      <c r="CA3" s="178"/>
      <c r="CB3" s="178"/>
      <c r="CC3" s="178"/>
      <c r="CD3" s="178"/>
      <c r="CE3" s="178"/>
      <c r="CF3" s="178"/>
      <c r="CG3" s="178"/>
      <c r="CH3" s="178"/>
      <c r="CI3" s="178"/>
      <c r="CJ3" s="178"/>
      <c r="CK3" s="178"/>
      <c r="CL3" s="178"/>
      <c r="CM3" s="178"/>
      <c r="CN3" s="178"/>
      <c r="CO3" s="178"/>
      <c r="CP3" s="178"/>
      <c r="CQ3" s="178"/>
      <c r="CR3" s="178"/>
      <c r="CS3" s="178"/>
      <c r="CT3" s="178"/>
      <c r="CU3" s="178"/>
      <c r="CV3" s="178"/>
      <c r="CW3" s="178"/>
      <c r="CX3" s="178"/>
      <c r="CY3" s="178"/>
      <c r="CZ3" s="179"/>
    </row>
    <row r="4" spans="1:104" x14ac:dyDescent="0.25">
      <c r="A4" s="180"/>
      <c r="B4" s="181" t="s">
        <v>1406</v>
      </c>
      <c r="C4" s="181" t="s">
        <v>1407</v>
      </c>
      <c r="D4" s="181" t="s">
        <v>136</v>
      </c>
      <c r="E4" s="181" t="s">
        <v>194</v>
      </c>
      <c r="F4" s="181"/>
      <c r="G4" s="181" t="s">
        <v>1103</v>
      </c>
      <c r="H4" s="181"/>
      <c r="I4" s="181" t="s">
        <v>1379</v>
      </c>
      <c r="J4" s="181" t="s">
        <v>1408</v>
      </c>
      <c r="K4" s="181" t="s">
        <v>1409</v>
      </c>
      <c r="L4" s="181" t="s">
        <v>1410</v>
      </c>
      <c r="M4" s="181" t="s">
        <v>1379</v>
      </c>
      <c r="N4" s="181" t="s">
        <v>1411</v>
      </c>
      <c r="O4" s="181" t="s">
        <v>1360</v>
      </c>
      <c r="P4" s="181" t="s">
        <v>13</v>
      </c>
      <c r="Q4" s="181" t="s">
        <v>1359</v>
      </c>
      <c r="R4" s="181" t="s">
        <v>1384</v>
      </c>
      <c r="S4" s="181" t="s">
        <v>4</v>
      </c>
      <c r="T4" s="181" t="s">
        <v>4</v>
      </c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 t="s">
        <v>1379</v>
      </c>
      <c r="AK4" s="181" t="s">
        <v>1385</v>
      </c>
      <c r="AL4" s="181" t="s">
        <v>1379</v>
      </c>
      <c r="AM4" s="181" t="s">
        <v>1383</v>
      </c>
      <c r="AN4" s="181" t="s">
        <v>4</v>
      </c>
      <c r="AO4" s="181" t="s">
        <v>1386</v>
      </c>
      <c r="AP4" s="181" t="s">
        <v>1387</v>
      </c>
      <c r="AQ4" s="181" t="s">
        <v>1388</v>
      </c>
      <c r="AR4" s="181" t="s">
        <v>1411</v>
      </c>
      <c r="AS4" s="181"/>
      <c r="AT4" s="181" t="s">
        <v>1409</v>
      </c>
      <c r="AU4" s="181" t="s">
        <v>1390</v>
      </c>
      <c r="AV4" s="181" t="s">
        <v>1412</v>
      </c>
      <c r="AW4" s="181" t="s">
        <v>1392</v>
      </c>
      <c r="AX4" s="181" t="s">
        <v>1413</v>
      </c>
      <c r="AY4" s="181" t="s">
        <v>1394</v>
      </c>
      <c r="AZ4" s="181" t="s">
        <v>1414</v>
      </c>
      <c r="BA4" s="181" t="s">
        <v>1396</v>
      </c>
      <c r="BB4" s="181" t="s">
        <v>1415</v>
      </c>
      <c r="BC4" s="181" t="s">
        <v>1398</v>
      </c>
      <c r="BD4" s="181" t="s">
        <v>1416</v>
      </c>
      <c r="BE4" s="181" t="s">
        <v>1400</v>
      </c>
      <c r="BF4" s="181" t="s">
        <v>1417</v>
      </c>
      <c r="BG4" s="181" t="s">
        <v>1402</v>
      </c>
      <c r="BH4" s="181" t="s">
        <v>1418</v>
      </c>
      <c r="BI4" s="181" t="s">
        <v>1404</v>
      </c>
      <c r="BJ4" s="181" t="s">
        <v>1419</v>
      </c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2"/>
    </row>
    <row r="5" spans="1:104" x14ac:dyDescent="0.25">
      <c r="A5" s="180"/>
      <c r="B5" s="181" t="s">
        <v>1420</v>
      </c>
      <c r="C5" s="181" t="s">
        <v>1421</v>
      </c>
      <c r="D5" s="181" t="s">
        <v>433</v>
      </c>
      <c r="E5" s="181" t="s">
        <v>57</v>
      </c>
      <c r="F5" s="181"/>
      <c r="G5" s="181" t="s">
        <v>1103</v>
      </c>
      <c r="H5" s="181"/>
      <c r="I5" s="181" t="s">
        <v>1379</v>
      </c>
      <c r="J5" s="181" t="s">
        <v>1422</v>
      </c>
      <c r="K5" s="181" t="s">
        <v>1423</v>
      </c>
      <c r="L5" s="181" t="s">
        <v>1424</v>
      </c>
      <c r="M5" s="181" t="s">
        <v>1379</v>
      </c>
      <c r="N5" s="181" t="s">
        <v>1383</v>
      </c>
      <c r="O5" s="181" t="s">
        <v>1358</v>
      </c>
      <c r="P5" s="181" t="s">
        <v>1260</v>
      </c>
      <c r="Q5" s="181" t="s">
        <v>1359</v>
      </c>
      <c r="R5" s="181" t="s">
        <v>1384</v>
      </c>
      <c r="S5" s="181" t="s">
        <v>4</v>
      </c>
      <c r="T5" s="181" t="s">
        <v>4</v>
      </c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 t="s">
        <v>1379</v>
      </c>
      <c r="AK5" s="181" t="s">
        <v>1385</v>
      </c>
      <c r="AL5" s="181" t="s">
        <v>1379</v>
      </c>
      <c r="AM5" s="181" t="s">
        <v>1383</v>
      </c>
      <c r="AN5" s="181" t="s">
        <v>4</v>
      </c>
      <c r="AO5" s="181" t="s">
        <v>1386</v>
      </c>
      <c r="AP5" s="181" t="s">
        <v>1387</v>
      </c>
      <c r="AQ5" s="181" t="s">
        <v>1388</v>
      </c>
      <c r="AR5" s="181" t="s">
        <v>1383</v>
      </c>
      <c r="AS5" s="181"/>
      <c r="AT5" s="181" t="s">
        <v>1423</v>
      </c>
      <c r="AU5" s="181" t="s">
        <v>1390</v>
      </c>
      <c r="AV5" s="181" t="s">
        <v>1425</v>
      </c>
      <c r="AW5" s="181" t="s">
        <v>1392</v>
      </c>
      <c r="AX5" s="181" t="s">
        <v>1426</v>
      </c>
      <c r="AY5" s="181" t="s">
        <v>1394</v>
      </c>
      <c r="AZ5" s="181" t="s">
        <v>1427</v>
      </c>
      <c r="BA5" s="181" t="s">
        <v>1396</v>
      </c>
      <c r="BB5" s="181" t="s">
        <v>1428</v>
      </c>
      <c r="BC5" s="181" t="s">
        <v>1398</v>
      </c>
      <c r="BD5" s="181" t="s">
        <v>1429</v>
      </c>
      <c r="BE5" s="181" t="s">
        <v>1400</v>
      </c>
      <c r="BF5" s="181" t="s">
        <v>1430</v>
      </c>
      <c r="BG5" s="181" t="s">
        <v>1402</v>
      </c>
      <c r="BH5" s="181" t="s">
        <v>1431</v>
      </c>
      <c r="BI5" s="181" t="s">
        <v>1404</v>
      </c>
      <c r="BJ5" s="181" t="s">
        <v>1432</v>
      </c>
      <c r="BK5" s="181"/>
      <c r="BL5" s="181"/>
      <c r="BM5" s="181"/>
      <c r="BN5" s="181"/>
      <c r="BO5" s="181"/>
      <c r="BP5" s="181"/>
      <c r="BQ5" s="181"/>
      <c r="BR5" s="181"/>
      <c r="BS5" s="181"/>
      <c r="BT5" s="181"/>
      <c r="BU5" s="181"/>
      <c r="BV5" s="181"/>
      <c r="BW5" s="181"/>
      <c r="BX5" s="181"/>
      <c r="BY5" s="181"/>
      <c r="BZ5" s="181"/>
      <c r="CA5" s="181"/>
      <c r="CB5" s="181"/>
      <c r="CC5" s="181"/>
      <c r="CD5" s="181"/>
      <c r="CE5" s="181"/>
      <c r="CF5" s="181"/>
      <c r="CG5" s="181"/>
      <c r="CH5" s="181"/>
      <c r="CI5" s="181"/>
      <c r="CJ5" s="181"/>
      <c r="CK5" s="181"/>
      <c r="CL5" s="181"/>
      <c r="CM5" s="181"/>
      <c r="CN5" s="181"/>
      <c r="CO5" s="181"/>
      <c r="CP5" s="181"/>
      <c r="CQ5" s="181"/>
      <c r="CR5" s="181"/>
      <c r="CS5" s="181"/>
      <c r="CT5" s="181"/>
      <c r="CU5" s="181"/>
      <c r="CV5" s="181"/>
      <c r="CW5" s="181"/>
      <c r="CX5" s="181"/>
      <c r="CY5" s="181"/>
      <c r="CZ5" s="182"/>
    </row>
    <row r="6" spans="1:104" x14ac:dyDescent="0.25">
      <c r="A6" s="180"/>
      <c r="B6" s="181" t="s">
        <v>1433</v>
      </c>
      <c r="C6" s="181" t="s">
        <v>1434</v>
      </c>
      <c r="D6" s="181" t="s">
        <v>392</v>
      </c>
      <c r="E6" s="181" t="s">
        <v>9</v>
      </c>
      <c r="F6" s="181"/>
      <c r="G6" s="181" t="s">
        <v>1103</v>
      </c>
      <c r="H6" s="181"/>
      <c r="I6" s="181" t="s">
        <v>1379</v>
      </c>
      <c r="J6" s="181" t="s">
        <v>1435</v>
      </c>
      <c r="K6" s="181" t="s">
        <v>1423</v>
      </c>
      <c r="L6" s="181" t="s">
        <v>1436</v>
      </c>
      <c r="M6" s="181" t="s">
        <v>1379</v>
      </c>
      <c r="N6" s="181" t="s">
        <v>1383</v>
      </c>
      <c r="O6" s="181" t="s">
        <v>1358</v>
      </c>
      <c r="P6" s="181" t="s">
        <v>1260</v>
      </c>
      <c r="Q6" s="181" t="s">
        <v>1359</v>
      </c>
      <c r="R6" s="181" t="s">
        <v>1384</v>
      </c>
      <c r="S6" s="181" t="s">
        <v>4</v>
      </c>
      <c r="T6" s="181" t="s">
        <v>4</v>
      </c>
      <c r="U6" s="181"/>
      <c r="V6" s="181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1"/>
      <c r="AI6" s="181"/>
      <c r="AJ6" s="181" t="s">
        <v>1379</v>
      </c>
      <c r="AK6" s="181" t="s">
        <v>1385</v>
      </c>
      <c r="AL6" s="181" t="s">
        <v>1379</v>
      </c>
      <c r="AM6" s="181" t="s">
        <v>1383</v>
      </c>
      <c r="AN6" s="181" t="s">
        <v>4</v>
      </c>
      <c r="AO6" s="181" t="s">
        <v>1386</v>
      </c>
      <c r="AP6" s="181" t="s">
        <v>1387</v>
      </c>
      <c r="AQ6" s="181" t="s">
        <v>1388</v>
      </c>
      <c r="AR6" s="181" t="s">
        <v>1437</v>
      </c>
      <c r="AS6" s="181"/>
      <c r="AT6" s="181" t="s">
        <v>1423</v>
      </c>
      <c r="AU6" s="181" t="s">
        <v>1390</v>
      </c>
      <c r="AV6" s="181" t="s">
        <v>1438</v>
      </c>
      <c r="AW6" s="181" t="s">
        <v>1392</v>
      </c>
      <c r="AX6" s="181" t="s">
        <v>1439</v>
      </c>
      <c r="AY6" s="181" t="s">
        <v>1394</v>
      </c>
      <c r="AZ6" s="181" t="s">
        <v>1440</v>
      </c>
      <c r="BA6" s="181" t="s">
        <v>1396</v>
      </c>
      <c r="BB6" s="181" t="s">
        <v>1441</v>
      </c>
      <c r="BC6" s="181" t="s">
        <v>1398</v>
      </c>
      <c r="BD6" s="181" t="s">
        <v>1442</v>
      </c>
      <c r="BE6" s="181" t="s">
        <v>1400</v>
      </c>
      <c r="BF6" s="181" t="s">
        <v>1443</v>
      </c>
      <c r="BG6" s="181" t="s">
        <v>1402</v>
      </c>
      <c r="BH6" s="181" t="s">
        <v>1444</v>
      </c>
      <c r="BI6" s="181" t="s">
        <v>1404</v>
      </c>
      <c r="BJ6" s="181" t="s">
        <v>1445</v>
      </c>
      <c r="BK6" s="181"/>
      <c r="BL6" s="181"/>
      <c r="BM6" s="181"/>
      <c r="BN6" s="181"/>
      <c r="BO6" s="181"/>
      <c r="BP6" s="181"/>
      <c r="BQ6" s="181"/>
      <c r="BR6" s="181"/>
      <c r="BS6" s="181"/>
      <c r="BT6" s="181"/>
      <c r="BU6" s="181"/>
      <c r="BV6" s="181"/>
      <c r="BW6" s="181"/>
      <c r="BX6" s="181"/>
      <c r="BY6" s="181"/>
      <c r="BZ6" s="181"/>
      <c r="CA6" s="181"/>
      <c r="CB6" s="181"/>
      <c r="CC6" s="181"/>
      <c r="CD6" s="181"/>
      <c r="CE6" s="181"/>
      <c r="CF6" s="181"/>
      <c r="CG6" s="181"/>
      <c r="CH6" s="181"/>
      <c r="CI6" s="181"/>
      <c r="CJ6" s="181"/>
      <c r="CK6" s="181"/>
      <c r="CL6" s="181"/>
      <c r="CM6" s="181"/>
      <c r="CN6" s="181"/>
      <c r="CO6" s="181"/>
      <c r="CP6" s="181"/>
      <c r="CQ6" s="181"/>
      <c r="CR6" s="181"/>
      <c r="CS6" s="181"/>
      <c r="CT6" s="181"/>
      <c r="CU6" s="181"/>
      <c r="CV6" s="181"/>
      <c r="CW6" s="181"/>
      <c r="CX6" s="181"/>
      <c r="CY6" s="181"/>
      <c r="CZ6" s="182"/>
    </row>
    <row r="7" spans="1:104" x14ac:dyDescent="0.25">
      <c r="A7" s="180"/>
      <c r="B7" s="181" t="s">
        <v>1446</v>
      </c>
      <c r="C7" s="181" t="s">
        <v>1447</v>
      </c>
      <c r="D7" s="181" t="s">
        <v>5</v>
      </c>
      <c r="E7" s="181" t="s">
        <v>16</v>
      </c>
      <c r="F7" s="181"/>
      <c r="G7" s="181" t="s">
        <v>1103</v>
      </c>
      <c r="H7" s="181"/>
      <c r="I7" s="181" t="s">
        <v>1379</v>
      </c>
      <c r="J7" s="181" t="s">
        <v>1448</v>
      </c>
      <c r="K7" s="181" t="s">
        <v>1423</v>
      </c>
      <c r="L7" s="181" t="s">
        <v>1449</v>
      </c>
      <c r="M7" s="181" t="s">
        <v>1379</v>
      </c>
      <c r="N7" s="181" t="s">
        <v>1388</v>
      </c>
      <c r="O7" s="181" t="s">
        <v>7</v>
      </c>
      <c r="P7" s="181" t="s">
        <v>7</v>
      </c>
      <c r="Q7" s="181" t="s">
        <v>1359</v>
      </c>
      <c r="R7" s="181" t="s">
        <v>1384</v>
      </c>
      <c r="S7" s="181" t="s">
        <v>4</v>
      </c>
      <c r="T7" s="181" t="s">
        <v>4</v>
      </c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 t="s">
        <v>1379</v>
      </c>
      <c r="AK7" s="181" t="s">
        <v>1385</v>
      </c>
      <c r="AL7" s="181" t="s">
        <v>1379</v>
      </c>
      <c r="AM7" s="181" t="s">
        <v>1383</v>
      </c>
      <c r="AN7" s="181" t="s">
        <v>4</v>
      </c>
      <c r="AO7" s="181" t="s">
        <v>1386</v>
      </c>
      <c r="AP7" s="181" t="s">
        <v>1387</v>
      </c>
      <c r="AQ7" s="181" t="s">
        <v>1388</v>
      </c>
      <c r="AR7" s="181" t="s">
        <v>1450</v>
      </c>
      <c r="AS7" s="181"/>
      <c r="AT7" s="181" t="s">
        <v>1423</v>
      </c>
      <c r="AU7" s="181" t="s">
        <v>1390</v>
      </c>
      <c r="AV7" s="181" t="s">
        <v>1451</v>
      </c>
      <c r="AW7" s="181" t="s">
        <v>1392</v>
      </c>
      <c r="AX7" s="181" t="s">
        <v>1452</v>
      </c>
      <c r="AY7" s="181" t="s">
        <v>1394</v>
      </c>
      <c r="AZ7" s="181" t="s">
        <v>1453</v>
      </c>
      <c r="BA7" s="181" t="s">
        <v>1396</v>
      </c>
      <c r="BB7" s="181" t="s">
        <v>1454</v>
      </c>
      <c r="BC7" s="181" t="s">
        <v>1398</v>
      </c>
      <c r="BD7" s="181" t="s">
        <v>1455</v>
      </c>
      <c r="BE7" s="181" t="s">
        <v>1400</v>
      </c>
      <c r="BF7" s="181" t="s">
        <v>1456</v>
      </c>
      <c r="BG7" s="181" t="s">
        <v>1402</v>
      </c>
      <c r="BH7" s="181" t="s">
        <v>1457</v>
      </c>
      <c r="BI7" s="181" t="s">
        <v>1404</v>
      </c>
      <c r="BJ7" s="181" t="s">
        <v>1458</v>
      </c>
      <c r="BK7" s="181"/>
      <c r="BL7" s="181"/>
      <c r="BM7" s="181"/>
      <c r="BN7" s="181"/>
      <c r="BO7" s="181"/>
      <c r="BP7" s="181"/>
      <c r="BQ7" s="181"/>
      <c r="BR7" s="181"/>
      <c r="BS7" s="181"/>
      <c r="BT7" s="181"/>
      <c r="BU7" s="181"/>
      <c r="BV7" s="181"/>
      <c r="BW7" s="181"/>
      <c r="BX7" s="181"/>
      <c r="BY7" s="181"/>
      <c r="BZ7" s="181"/>
      <c r="CA7" s="181"/>
      <c r="CB7" s="181"/>
      <c r="CC7" s="181"/>
      <c r="CD7" s="181"/>
      <c r="CE7" s="181"/>
      <c r="CF7" s="181"/>
      <c r="CG7" s="181"/>
      <c r="CH7" s="181"/>
      <c r="CI7" s="181"/>
      <c r="CJ7" s="181"/>
      <c r="CK7" s="181"/>
      <c r="CL7" s="181"/>
      <c r="CM7" s="181"/>
      <c r="CN7" s="181"/>
      <c r="CO7" s="181"/>
      <c r="CP7" s="181"/>
      <c r="CQ7" s="181"/>
      <c r="CR7" s="181"/>
      <c r="CS7" s="181"/>
      <c r="CT7" s="181"/>
      <c r="CU7" s="181"/>
      <c r="CV7" s="181"/>
      <c r="CW7" s="181"/>
      <c r="CX7" s="181"/>
      <c r="CY7" s="181"/>
      <c r="CZ7" s="182"/>
    </row>
    <row r="8" spans="1:104" x14ac:dyDescent="0.25">
      <c r="A8" s="180"/>
      <c r="B8" s="181"/>
      <c r="C8" s="181" t="s">
        <v>1459</v>
      </c>
      <c r="D8" s="181"/>
      <c r="E8" s="181" t="s">
        <v>1361</v>
      </c>
      <c r="F8" s="181"/>
      <c r="G8" s="181" t="s">
        <v>1103</v>
      </c>
      <c r="H8" s="181"/>
      <c r="I8" s="181" t="s">
        <v>1379</v>
      </c>
      <c r="J8" s="181" t="s">
        <v>1460</v>
      </c>
      <c r="K8" s="181"/>
      <c r="L8" s="181"/>
      <c r="M8" s="181" t="s">
        <v>1379</v>
      </c>
      <c r="N8" s="181"/>
      <c r="O8" s="181"/>
      <c r="P8" s="181"/>
      <c r="Q8" s="181"/>
      <c r="R8" s="181" t="s">
        <v>1384</v>
      </c>
      <c r="S8" s="181" t="s">
        <v>4</v>
      </c>
      <c r="T8" s="181" t="s">
        <v>4</v>
      </c>
      <c r="U8" s="181"/>
      <c r="V8" s="181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1"/>
      <c r="AI8" s="181"/>
      <c r="AJ8" s="181" t="s">
        <v>1379</v>
      </c>
      <c r="AK8" s="181" t="s">
        <v>1385</v>
      </c>
      <c r="AL8" s="181" t="s">
        <v>1379</v>
      </c>
      <c r="AM8" s="181" t="s">
        <v>1383</v>
      </c>
      <c r="AN8" s="181" t="s">
        <v>4</v>
      </c>
      <c r="AO8" s="181" t="s">
        <v>1386</v>
      </c>
      <c r="AP8" s="181" t="s">
        <v>1387</v>
      </c>
      <c r="AQ8" s="181" t="s">
        <v>1388</v>
      </c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1"/>
      <c r="BC8" s="181"/>
      <c r="BD8" s="181"/>
      <c r="BE8" s="181"/>
      <c r="BF8" s="181"/>
      <c r="BG8" s="181"/>
      <c r="BH8" s="181"/>
      <c r="BI8" s="181"/>
      <c r="BJ8" s="181"/>
      <c r="BK8" s="181"/>
      <c r="BL8" s="181"/>
      <c r="BM8" s="181"/>
      <c r="BN8" s="181"/>
      <c r="BO8" s="181"/>
      <c r="BP8" s="181"/>
      <c r="BQ8" s="181"/>
      <c r="BR8" s="181"/>
      <c r="BS8" s="181"/>
      <c r="BT8" s="181"/>
      <c r="BU8" s="181"/>
      <c r="BV8" s="181"/>
      <c r="BW8" s="181"/>
      <c r="BX8" s="181"/>
      <c r="BY8" s="181"/>
      <c r="BZ8" s="181"/>
      <c r="CA8" s="181"/>
      <c r="CB8" s="181"/>
      <c r="CC8" s="181"/>
      <c r="CD8" s="181"/>
      <c r="CE8" s="181"/>
      <c r="CF8" s="181"/>
      <c r="CG8" s="181"/>
      <c r="CH8" s="181"/>
      <c r="CI8" s="181"/>
      <c r="CJ8" s="181"/>
      <c r="CK8" s="181"/>
      <c r="CL8" s="181"/>
      <c r="CM8" s="181"/>
      <c r="CN8" s="181"/>
      <c r="CO8" s="181"/>
      <c r="CP8" s="181"/>
      <c r="CQ8" s="181"/>
      <c r="CR8" s="181"/>
      <c r="CS8" s="181"/>
      <c r="CT8" s="181"/>
      <c r="CU8" s="181"/>
      <c r="CV8" s="181"/>
      <c r="CW8" s="181"/>
      <c r="CX8" s="181"/>
      <c r="CY8" s="181"/>
      <c r="CZ8" s="182"/>
    </row>
    <row r="9" spans="1:104" x14ac:dyDescent="0.25">
      <c r="A9" s="180"/>
      <c r="B9" s="181"/>
      <c r="C9" s="181" t="s">
        <v>1461</v>
      </c>
      <c r="D9" s="181"/>
      <c r="E9" s="181" t="s">
        <v>1361</v>
      </c>
      <c r="F9" s="181"/>
      <c r="G9" s="181" t="s">
        <v>1103</v>
      </c>
      <c r="H9" s="181"/>
      <c r="I9" s="181" t="s">
        <v>1379</v>
      </c>
      <c r="J9" s="181" t="s">
        <v>1462</v>
      </c>
      <c r="K9" s="181"/>
      <c r="L9" s="181"/>
      <c r="M9" s="181" t="s">
        <v>1379</v>
      </c>
      <c r="N9" s="181"/>
      <c r="O9" s="181"/>
      <c r="P9" s="181"/>
      <c r="Q9" s="181"/>
      <c r="R9" s="181" t="s">
        <v>1384</v>
      </c>
      <c r="S9" s="181" t="s">
        <v>4</v>
      </c>
      <c r="T9" s="181" t="s">
        <v>4</v>
      </c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 t="s">
        <v>1379</v>
      </c>
      <c r="AK9" s="181" t="s">
        <v>1385</v>
      </c>
      <c r="AL9" s="181" t="s">
        <v>1379</v>
      </c>
      <c r="AM9" s="181" t="s">
        <v>1383</v>
      </c>
      <c r="AN9" s="181" t="s">
        <v>4</v>
      </c>
      <c r="AO9" s="181" t="s">
        <v>1386</v>
      </c>
      <c r="AP9" s="181" t="s">
        <v>1387</v>
      </c>
      <c r="AQ9" s="181" t="s">
        <v>1388</v>
      </c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2"/>
    </row>
    <row r="10" spans="1:104" x14ac:dyDescent="0.25">
      <c r="A10" s="180"/>
      <c r="B10" s="181" t="s">
        <v>1463</v>
      </c>
      <c r="C10" s="181" t="s">
        <v>1464</v>
      </c>
      <c r="D10" s="181" t="s">
        <v>38</v>
      </c>
      <c r="E10" s="181" t="s">
        <v>39</v>
      </c>
      <c r="F10" s="181"/>
      <c r="G10" s="181" t="s">
        <v>1103</v>
      </c>
      <c r="H10" s="181"/>
      <c r="I10" s="181" t="s">
        <v>1379</v>
      </c>
      <c r="J10" s="181" t="s">
        <v>1465</v>
      </c>
      <c r="K10" s="181" t="s">
        <v>1466</v>
      </c>
      <c r="L10" s="181" t="s">
        <v>1467</v>
      </c>
      <c r="M10" s="181" t="s">
        <v>1379</v>
      </c>
      <c r="N10" s="181" t="s">
        <v>1383</v>
      </c>
      <c r="O10" s="181" t="s">
        <v>1358</v>
      </c>
      <c r="P10" s="181" t="s">
        <v>1260</v>
      </c>
      <c r="Q10" s="181" t="s">
        <v>1359</v>
      </c>
      <c r="R10" s="181" t="s">
        <v>1468</v>
      </c>
      <c r="S10" s="181" t="s">
        <v>27</v>
      </c>
      <c r="T10" s="181" t="s">
        <v>27</v>
      </c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 t="s">
        <v>1379</v>
      </c>
      <c r="AK10" s="181" t="s">
        <v>1385</v>
      </c>
      <c r="AL10" s="181" t="s">
        <v>1379</v>
      </c>
      <c r="AM10" s="181" t="s">
        <v>1437</v>
      </c>
      <c r="AN10" s="181" t="s">
        <v>27</v>
      </c>
      <c r="AO10" s="181" t="s">
        <v>1469</v>
      </c>
      <c r="AP10" s="181" t="s">
        <v>1387</v>
      </c>
      <c r="AQ10" s="181" t="s">
        <v>1470</v>
      </c>
      <c r="AR10" s="181" t="s">
        <v>1389</v>
      </c>
      <c r="AS10" s="181"/>
      <c r="AT10" s="181" t="s">
        <v>1466</v>
      </c>
      <c r="AU10" s="181" t="s">
        <v>1471</v>
      </c>
      <c r="AV10" s="181" t="s">
        <v>1472</v>
      </c>
      <c r="AW10" s="181" t="s">
        <v>1473</v>
      </c>
      <c r="AX10" s="181" t="s">
        <v>1474</v>
      </c>
      <c r="AY10" s="181" t="s">
        <v>1392</v>
      </c>
      <c r="AZ10" s="181" t="s">
        <v>1475</v>
      </c>
      <c r="BA10" s="181" t="s">
        <v>1476</v>
      </c>
      <c r="BB10" s="181" t="s">
        <v>1477</v>
      </c>
      <c r="BC10" s="181" t="s">
        <v>1396</v>
      </c>
      <c r="BD10" s="181" t="s">
        <v>1478</v>
      </c>
      <c r="BE10" s="181" t="s">
        <v>1479</v>
      </c>
      <c r="BF10" s="181" t="s">
        <v>1480</v>
      </c>
      <c r="BG10" s="181" t="s">
        <v>1481</v>
      </c>
      <c r="BH10" s="181" t="s">
        <v>1482</v>
      </c>
      <c r="BI10" s="181" t="s">
        <v>1483</v>
      </c>
      <c r="BJ10" s="181" t="s">
        <v>1484</v>
      </c>
      <c r="BK10" s="181" t="s">
        <v>1404</v>
      </c>
      <c r="BL10" s="181" t="s">
        <v>1485</v>
      </c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2"/>
    </row>
    <row r="11" spans="1:104" x14ac:dyDescent="0.25">
      <c r="A11" s="180"/>
      <c r="B11" s="181" t="s">
        <v>1486</v>
      </c>
      <c r="C11" s="181" t="s">
        <v>1487</v>
      </c>
      <c r="D11" s="181" t="s">
        <v>1</v>
      </c>
      <c r="E11" s="181" t="s">
        <v>2</v>
      </c>
      <c r="F11" s="181"/>
      <c r="G11" s="181" t="s">
        <v>1103</v>
      </c>
      <c r="H11" s="181"/>
      <c r="I11" s="181" t="s">
        <v>1379</v>
      </c>
      <c r="J11" s="181" t="s">
        <v>1488</v>
      </c>
      <c r="K11" s="181" t="s">
        <v>1489</v>
      </c>
      <c r="L11" s="181" t="s">
        <v>1490</v>
      </c>
      <c r="M11" s="181" t="s">
        <v>1379</v>
      </c>
      <c r="N11" s="181" t="s">
        <v>1389</v>
      </c>
      <c r="O11" s="181" t="s">
        <v>1362</v>
      </c>
      <c r="P11" s="181" t="s">
        <v>3</v>
      </c>
      <c r="Q11" s="181" t="s">
        <v>1359</v>
      </c>
      <c r="R11" s="181" t="s">
        <v>1468</v>
      </c>
      <c r="S11" s="181" t="s">
        <v>27</v>
      </c>
      <c r="T11" s="181" t="s">
        <v>27</v>
      </c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 t="s">
        <v>1379</v>
      </c>
      <c r="AK11" s="181" t="s">
        <v>1385</v>
      </c>
      <c r="AL11" s="181" t="s">
        <v>1379</v>
      </c>
      <c r="AM11" s="181" t="s">
        <v>1437</v>
      </c>
      <c r="AN11" s="181" t="s">
        <v>27</v>
      </c>
      <c r="AO11" s="181" t="s">
        <v>1469</v>
      </c>
      <c r="AP11" s="181" t="s">
        <v>1387</v>
      </c>
      <c r="AQ11" s="181" t="s">
        <v>1470</v>
      </c>
      <c r="AR11" s="181" t="s">
        <v>1411</v>
      </c>
      <c r="AS11" s="181"/>
      <c r="AT11" s="181" t="s">
        <v>1489</v>
      </c>
      <c r="AU11" s="181" t="s">
        <v>1471</v>
      </c>
      <c r="AV11" s="181" t="s">
        <v>1491</v>
      </c>
      <c r="AW11" s="181" t="s">
        <v>1473</v>
      </c>
      <c r="AX11" s="181" t="s">
        <v>1492</v>
      </c>
      <c r="AY11" s="181" t="s">
        <v>1392</v>
      </c>
      <c r="AZ11" s="181" t="s">
        <v>1493</v>
      </c>
      <c r="BA11" s="181" t="s">
        <v>1476</v>
      </c>
      <c r="BB11" s="181" t="s">
        <v>1494</v>
      </c>
      <c r="BC11" s="181" t="s">
        <v>1396</v>
      </c>
      <c r="BD11" s="181" t="s">
        <v>1495</v>
      </c>
      <c r="BE11" s="181" t="s">
        <v>1479</v>
      </c>
      <c r="BF11" s="181" t="s">
        <v>1496</v>
      </c>
      <c r="BG11" s="181" t="s">
        <v>1481</v>
      </c>
      <c r="BH11" s="181" t="s">
        <v>1497</v>
      </c>
      <c r="BI11" s="181" t="s">
        <v>1483</v>
      </c>
      <c r="BJ11" s="181" t="s">
        <v>1498</v>
      </c>
      <c r="BK11" s="181" t="s">
        <v>1404</v>
      </c>
      <c r="BL11" s="181" t="s">
        <v>1499</v>
      </c>
      <c r="BM11" s="181"/>
      <c r="BN11" s="181"/>
      <c r="BO11" s="181"/>
      <c r="BP11" s="181"/>
      <c r="BQ11" s="181"/>
      <c r="BR11" s="181"/>
      <c r="BS11" s="181"/>
      <c r="BT11" s="181"/>
      <c r="BU11" s="181"/>
      <c r="BV11" s="181"/>
      <c r="BW11" s="181"/>
      <c r="BX11" s="181"/>
      <c r="BY11" s="181"/>
      <c r="BZ11" s="181"/>
      <c r="CA11" s="181"/>
      <c r="CB11" s="181"/>
      <c r="CC11" s="181"/>
      <c r="CD11" s="181"/>
      <c r="CE11" s="181"/>
      <c r="CF11" s="181"/>
      <c r="CG11" s="181"/>
      <c r="CH11" s="181"/>
      <c r="CI11" s="181"/>
      <c r="CJ11" s="181"/>
      <c r="CK11" s="181"/>
      <c r="CL11" s="181"/>
      <c r="CM11" s="181"/>
      <c r="CN11" s="181"/>
      <c r="CO11" s="181"/>
      <c r="CP11" s="181"/>
      <c r="CQ11" s="181"/>
      <c r="CR11" s="181"/>
      <c r="CS11" s="181"/>
      <c r="CT11" s="181"/>
      <c r="CU11" s="181"/>
      <c r="CV11" s="181"/>
      <c r="CW11" s="181"/>
      <c r="CX11" s="181"/>
      <c r="CY11" s="181"/>
      <c r="CZ11" s="182"/>
    </row>
    <row r="12" spans="1:104" x14ac:dyDescent="0.25">
      <c r="A12" s="180"/>
      <c r="B12" s="181" t="s">
        <v>1500</v>
      </c>
      <c r="C12" s="181" t="s">
        <v>1501</v>
      </c>
      <c r="D12" s="181" t="s">
        <v>20</v>
      </c>
      <c r="E12" s="181" t="s">
        <v>21</v>
      </c>
      <c r="F12" s="181"/>
      <c r="G12" s="181" t="s">
        <v>1103</v>
      </c>
      <c r="H12" s="181"/>
      <c r="I12" s="181" t="s">
        <v>1379</v>
      </c>
      <c r="J12" s="181" t="s">
        <v>1502</v>
      </c>
      <c r="K12" s="181" t="s">
        <v>1503</v>
      </c>
      <c r="L12" s="181" t="s">
        <v>1504</v>
      </c>
      <c r="M12" s="181" t="s">
        <v>1379</v>
      </c>
      <c r="N12" s="181" t="s">
        <v>1383</v>
      </c>
      <c r="O12" s="181" t="s">
        <v>1358</v>
      </c>
      <c r="P12" s="181" t="s">
        <v>1260</v>
      </c>
      <c r="Q12" s="181" t="s">
        <v>1359</v>
      </c>
      <c r="R12" s="181" t="s">
        <v>1468</v>
      </c>
      <c r="S12" s="181" t="s">
        <v>27</v>
      </c>
      <c r="T12" s="181" t="s">
        <v>27</v>
      </c>
      <c r="U12" s="181"/>
      <c r="V12" s="181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1"/>
      <c r="AI12" s="181"/>
      <c r="AJ12" s="181" t="s">
        <v>1379</v>
      </c>
      <c r="AK12" s="181" t="s">
        <v>1385</v>
      </c>
      <c r="AL12" s="181" t="s">
        <v>1379</v>
      </c>
      <c r="AM12" s="181" t="s">
        <v>1437</v>
      </c>
      <c r="AN12" s="181" t="s">
        <v>27</v>
      </c>
      <c r="AO12" s="181" t="s">
        <v>1469</v>
      </c>
      <c r="AP12" s="181" t="s">
        <v>1387</v>
      </c>
      <c r="AQ12" s="181" t="s">
        <v>1470</v>
      </c>
      <c r="AR12" s="181" t="s">
        <v>1383</v>
      </c>
      <c r="AS12" s="181"/>
      <c r="AT12" s="181" t="s">
        <v>1503</v>
      </c>
      <c r="AU12" s="181" t="s">
        <v>1471</v>
      </c>
      <c r="AV12" s="181" t="s">
        <v>1505</v>
      </c>
      <c r="AW12" s="181" t="s">
        <v>1473</v>
      </c>
      <c r="AX12" s="181" t="s">
        <v>1506</v>
      </c>
      <c r="AY12" s="181" t="s">
        <v>1392</v>
      </c>
      <c r="AZ12" s="181" t="s">
        <v>1507</v>
      </c>
      <c r="BA12" s="181" t="s">
        <v>1476</v>
      </c>
      <c r="BB12" s="181" t="s">
        <v>1508</v>
      </c>
      <c r="BC12" s="181" t="s">
        <v>1396</v>
      </c>
      <c r="BD12" s="181" t="s">
        <v>1509</v>
      </c>
      <c r="BE12" s="181" t="s">
        <v>1479</v>
      </c>
      <c r="BF12" s="181" t="s">
        <v>1510</v>
      </c>
      <c r="BG12" s="181" t="s">
        <v>1481</v>
      </c>
      <c r="BH12" s="181" t="s">
        <v>1511</v>
      </c>
      <c r="BI12" s="181" t="s">
        <v>1483</v>
      </c>
      <c r="BJ12" s="181" t="s">
        <v>1512</v>
      </c>
      <c r="BK12" s="181" t="s">
        <v>1404</v>
      </c>
      <c r="BL12" s="181" t="s">
        <v>1513</v>
      </c>
      <c r="BM12" s="181"/>
      <c r="BN12" s="181"/>
      <c r="BO12" s="181"/>
      <c r="BP12" s="181"/>
      <c r="BQ12" s="181"/>
      <c r="BR12" s="181"/>
      <c r="BS12" s="181"/>
      <c r="BT12" s="181"/>
      <c r="BU12" s="181"/>
      <c r="BV12" s="181"/>
      <c r="BW12" s="181"/>
      <c r="BX12" s="181"/>
      <c r="BY12" s="181"/>
      <c r="BZ12" s="181"/>
      <c r="CA12" s="181"/>
      <c r="CB12" s="181"/>
      <c r="CC12" s="181"/>
      <c r="CD12" s="181"/>
      <c r="CE12" s="181"/>
      <c r="CF12" s="181"/>
      <c r="CG12" s="181"/>
      <c r="CH12" s="181"/>
      <c r="CI12" s="181"/>
      <c r="CJ12" s="181"/>
      <c r="CK12" s="181"/>
      <c r="CL12" s="181"/>
      <c r="CM12" s="181"/>
      <c r="CN12" s="181"/>
      <c r="CO12" s="181"/>
      <c r="CP12" s="181"/>
      <c r="CQ12" s="181"/>
      <c r="CR12" s="181"/>
      <c r="CS12" s="181"/>
      <c r="CT12" s="181"/>
      <c r="CU12" s="181"/>
      <c r="CV12" s="181"/>
      <c r="CW12" s="181"/>
      <c r="CX12" s="181"/>
      <c r="CY12" s="181"/>
      <c r="CZ12" s="182"/>
    </row>
    <row r="13" spans="1:104" x14ac:dyDescent="0.25">
      <c r="A13" s="180"/>
      <c r="B13" s="181"/>
      <c r="C13" s="181" t="s">
        <v>1514</v>
      </c>
      <c r="D13" s="181"/>
      <c r="E13" s="181" t="s">
        <v>1361</v>
      </c>
      <c r="F13" s="181"/>
      <c r="G13" s="181" t="s">
        <v>1103</v>
      </c>
      <c r="H13" s="181"/>
      <c r="I13" s="181" t="s">
        <v>1379</v>
      </c>
      <c r="J13" s="181" t="s">
        <v>1515</v>
      </c>
      <c r="K13" s="181"/>
      <c r="L13" s="181"/>
      <c r="M13" s="181" t="s">
        <v>1379</v>
      </c>
      <c r="N13" s="181"/>
      <c r="O13" s="181"/>
      <c r="P13" s="181"/>
      <c r="Q13" s="181"/>
      <c r="R13" s="181" t="s">
        <v>1468</v>
      </c>
      <c r="S13" s="181" t="s">
        <v>27</v>
      </c>
      <c r="T13" s="181" t="s">
        <v>27</v>
      </c>
      <c r="U13" s="181"/>
      <c r="V13" s="181"/>
      <c r="W13" s="181"/>
      <c r="X13" s="181"/>
      <c r="Y13" s="181"/>
      <c r="Z13" s="181"/>
      <c r="AA13" s="181"/>
      <c r="AB13" s="181"/>
      <c r="AC13" s="181"/>
      <c r="AD13" s="181"/>
      <c r="AE13" s="181"/>
      <c r="AF13" s="181"/>
      <c r="AG13" s="181"/>
      <c r="AH13" s="181"/>
      <c r="AI13" s="181"/>
      <c r="AJ13" s="181" t="s">
        <v>1379</v>
      </c>
      <c r="AK13" s="181" t="s">
        <v>1385</v>
      </c>
      <c r="AL13" s="181" t="s">
        <v>1379</v>
      </c>
      <c r="AM13" s="181" t="s">
        <v>1437</v>
      </c>
      <c r="AN13" s="181" t="s">
        <v>27</v>
      </c>
      <c r="AO13" s="181" t="s">
        <v>1469</v>
      </c>
      <c r="AP13" s="181" t="s">
        <v>1387</v>
      </c>
      <c r="AQ13" s="181" t="s">
        <v>1470</v>
      </c>
      <c r="AR13" s="181"/>
      <c r="AS13" s="181"/>
      <c r="AT13" s="181"/>
      <c r="AU13" s="181"/>
      <c r="AV13" s="181"/>
      <c r="AW13" s="181"/>
      <c r="AX13" s="181"/>
      <c r="AY13" s="181"/>
      <c r="AZ13" s="181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  <c r="BQ13" s="181"/>
      <c r="BR13" s="181"/>
      <c r="BS13" s="181"/>
      <c r="BT13" s="181"/>
      <c r="BU13" s="181"/>
      <c r="BV13" s="181"/>
      <c r="BW13" s="181"/>
      <c r="BX13" s="181"/>
      <c r="BY13" s="181"/>
      <c r="BZ13" s="181"/>
      <c r="CA13" s="181"/>
      <c r="CB13" s="181"/>
      <c r="CC13" s="181"/>
      <c r="CD13" s="181"/>
      <c r="CE13" s="181"/>
      <c r="CF13" s="181"/>
      <c r="CG13" s="181"/>
      <c r="CH13" s="181"/>
      <c r="CI13" s="181"/>
      <c r="CJ13" s="181"/>
      <c r="CK13" s="181"/>
      <c r="CL13" s="181"/>
      <c r="CM13" s="181"/>
      <c r="CN13" s="181"/>
      <c r="CO13" s="181"/>
      <c r="CP13" s="181"/>
      <c r="CQ13" s="181"/>
      <c r="CR13" s="181"/>
      <c r="CS13" s="181"/>
      <c r="CT13" s="181"/>
      <c r="CU13" s="181"/>
      <c r="CV13" s="181"/>
      <c r="CW13" s="181"/>
      <c r="CX13" s="181"/>
      <c r="CY13" s="181"/>
      <c r="CZ13" s="182"/>
    </row>
    <row r="14" spans="1:104" x14ac:dyDescent="0.25">
      <c r="A14" s="180"/>
      <c r="B14" s="181" t="s">
        <v>1516</v>
      </c>
      <c r="C14" s="181" t="s">
        <v>1517</v>
      </c>
      <c r="D14" s="181" t="s">
        <v>5</v>
      </c>
      <c r="E14" s="181" t="s">
        <v>6</v>
      </c>
      <c r="F14" s="181"/>
      <c r="G14" s="181" t="s">
        <v>1103</v>
      </c>
      <c r="H14" s="181"/>
      <c r="I14" s="181" t="s">
        <v>1379</v>
      </c>
      <c r="J14" s="181" t="s">
        <v>1518</v>
      </c>
      <c r="K14" s="181"/>
      <c r="L14" s="181"/>
      <c r="M14" s="181" t="s">
        <v>1411</v>
      </c>
      <c r="N14" s="181" t="s">
        <v>1388</v>
      </c>
      <c r="O14" s="181" t="s">
        <v>7</v>
      </c>
      <c r="P14" s="181" t="s">
        <v>7</v>
      </c>
      <c r="Q14" s="181" t="s">
        <v>1359</v>
      </c>
      <c r="R14" s="181" t="s">
        <v>1468</v>
      </c>
      <c r="S14" s="181" t="s">
        <v>27</v>
      </c>
      <c r="T14" s="181" t="s">
        <v>27</v>
      </c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 t="s">
        <v>1379</v>
      </c>
      <c r="AK14" s="181" t="s">
        <v>1385</v>
      </c>
      <c r="AL14" s="181" t="s">
        <v>1379</v>
      </c>
      <c r="AM14" s="181" t="s">
        <v>1437</v>
      </c>
      <c r="AN14" s="181" t="s">
        <v>27</v>
      </c>
      <c r="AO14" s="181" t="s">
        <v>1469</v>
      </c>
      <c r="AP14" s="181" t="s">
        <v>1387</v>
      </c>
      <c r="AQ14" s="181" t="s">
        <v>1470</v>
      </c>
      <c r="AR14" s="181"/>
      <c r="AS14" s="181"/>
      <c r="AT14" s="181"/>
      <c r="AU14" s="181" t="s">
        <v>1471</v>
      </c>
      <c r="AV14" s="181" t="s">
        <v>1519</v>
      </c>
      <c r="AW14" s="181" t="s">
        <v>1473</v>
      </c>
      <c r="AX14" s="181" t="s">
        <v>1520</v>
      </c>
      <c r="AY14" s="181" t="s">
        <v>1392</v>
      </c>
      <c r="AZ14" s="181" t="s">
        <v>1521</v>
      </c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2"/>
    </row>
    <row r="15" spans="1:104" x14ac:dyDescent="0.25">
      <c r="A15" s="180"/>
      <c r="B15" s="181"/>
      <c r="C15" s="181" t="s">
        <v>1522</v>
      </c>
      <c r="D15" s="181"/>
      <c r="E15" s="181" t="s">
        <v>1361</v>
      </c>
      <c r="F15" s="181"/>
      <c r="G15" s="181" t="s">
        <v>1103</v>
      </c>
      <c r="H15" s="181"/>
      <c r="I15" s="181" t="s">
        <v>1379</v>
      </c>
      <c r="J15" s="181" t="s">
        <v>1523</v>
      </c>
      <c r="K15" s="181"/>
      <c r="L15" s="181"/>
      <c r="M15" s="181" t="s">
        <v>1379</v>
      </c>
      <c r="N15" s="181"/>
      <c r="O15" s="181"/>
      <c r="P15" s="181"/>
      <c r="Q15" s="181"/>
      <c r="R15" s="181" t="s">
        <v>1468</v>
      </c>
      <c r="S15" s="181" t="s">
        <v>27</v>
      </c>
      <c r="T15" s="181" t="s">
        <v>27</v>
      </c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 t="s">
        <v>1379</v>
      </c>
      <c r="AK15" s="181" t="s">
        <v>1385</v>
      </c>
      <c r="AL15" s="181" t="s">
        <v>1379</v>
      </c>
      <c r="AM15" s="181" t="s">
        <v>1437</v>
      </c>
      <c r="AN15" s="181" t="s">
        <v>27</v>
      </c>
      <c r="AO15" s="181" t="s">
        <v>1469</v>
      </c>
      <c r="AP15" s="181" t="s">
        <v>1387</v>
      </c>
      <c r="AQ15" s="181" t="s">
        <v>1470</v>
      </c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2"/>
    </row>
    <row r="16" spans="1:104" x14ac:dyDescent="0.25">
      <c r="A16" s="180"/>
      <c r="B16" s="181" t="s">
        <v>1524</v>
      </c>
      <c r="C16" s="181" t="s">
        <v>1525</v>
      </c>
      <c r="D16" s="181" t="s">
        <v>20</v>
      </c>
      <c r="E16" s="181" t="s">
        <v>40</v>
      </c>
      <c r="F16" s="181"/>
      <c r="G16" s="181" t="s">
        <v>1103</v>
      </c>
      <c r="H16" s="181"/>
      <c r="I16" s="181" t="s">
        <v>1379</v>
      </c>
      <c r="J16" s="181" t="s">
        <v>1526</v>
      </c>
      <c r="K16" s="181" t="s">
        <v>1527</v>
      </c>
      <c r="L16" s="181" t="s">
        <v>1528</v>
      </c>
      <c r="M16" s="181" t="s">
        <v>1379</v>
      </c>
      <c r="N16" s="181" t="s">
        <v>1383</v>
      </c>
      <c r="O16" s="181" t="s">
        <v>1358</v>
      </c>
      <c r="P16" s="181" t="s">
        <v>1260</v>
      </c>
      <c r="Q16" s="181" t="s">
        <v>1359</v>
      </c>
      <c r="R16" s="181" t="s">
        <v>1470</v>
      </c>
      <c r="S16" s="181" t="s">
        <v>41</v>
      </c>
      <c r="T16" s="181" t="s">
        <v>41</v>
      </c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 t="s">
        <v>1379</v>
      </c>
      <c r="AK16" s="181" t="s">
        <v>1385</v>
      </c>
      <c r="AL16" s="181" t="s">
        <v>1379</v>
      </c>
      <c r="AM16" s="181" t="s">
        <v>1450</v>
      </c>
      <c r="AN16" s="181" t="s">
        <v>41</v>
      </c>
      <c r="AO16" s="181" t="s">
        <v>1529</v>
      </c>
      <c r="AP16" s="181" t="s">
        <v>1530</v>
      </c>
      <c r="AQ16" s="181" t="s">
        <v>1531</v>
      </c>
      <c r="AR16" s="181" t="s">
        <v>1389</v>
      </c>
      <c r="AS16" s="181"/>
      <c r="AT16" s="181" t="s">
        <v>1527</v>
      </c>
      <c r="AU16" s="181" t="s">
        <v>1473</v>
      </c>
      <c r="AV16" s="181" t="s">
        <v>1532</v>
      </c>
      <c r="AW16" s="181" t="s">
        <v>1533</v>
      </c>
      <c r="AX16" s="181" t="s">
        <v>1534</v>
      </c>
      <c r="AY16" s="181" t="s">
        <v>1535</v>
      </c>
      <c r="AZ16" s="181" t="s">
        <v>1536</v>
      </c>
      <c r="BA16" s="181" t="s">
        <v>1537</v>
      </c>
      <c r="BB16" s="181" t="s">
        <v>1538</v>
      </c>
      <c r="BC16" s="181" t="s">
        <v>1539</v>
      </c>
      <c r="BD16" s="181" t="s">
        <v>1540</v>
      </c>
      <c r="BE16" s="181" t="s">
        <v>1541</v>
      </c>
      <c r="BF16" s="181" t="s">
        <v>1542</v>
      </c>
      <c r="BG16" s="181" t="s">
        <v>1479</v>
      </c>
      <c r="BH16" s="181" t="s">
        <v>1543</v>
      </c>
      <c r="BI16" s="181" t="s">
        <v>1544</v>
      </c>
      <c r="BJ16" s="181" t="s">
        <v>1545</v>
      </c>
      <c r="BK16" s="181" t="s">
        <v>1546</v>
      </c>
      <c r="BL16" s="181" t="s">
        <v>1547</v>
      </c>
      <c r="BM16" s="181" t="s">
        <v>1548</v>
      </c>
      <c r="BN16" s="181" t="s">
        <v>1549</v>
      </c>
      <c r="BO16" s="181" t="s">
        <v>1483</v>
      </c>
      <c r="BP16" s="181" t="s">
        <v>1550</v>
      </c>
      <c r="BQ16" s="181" t="s">
        <v>1404</v>
      </c>
      <c r="BR16" s="181" t="s">
        <v>1551</v>
      </c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2"/>
    </row>
    <row r="17" spans="1:104" x14ac:dyDescent="0.25">
      <c r="A17" s="180"/>
      <c r="B17" s="181" t="s">
        <v>1552</v>
      </c>
      <c r="C17" s="181" t="s">
        <v>1553</v>
      </c>
      <c r="D17" s="181" t="s">
        <v>42</v>
      </c>
      <c r="E17" s="181" t="s">
        <v>43</v>
      </c>
      <c r="F17" s="181"/>
      <c r="G17" s="181" t="s">
        <v>1103</v>
      </c>
      <c r="H17" s="181"/>
      <c r="I17" s="181" t="s">
        <v>1379</v>
      </c>
      <c r="J17" s="181" t="s">
        <v>1554</v>
      </c>
      <c r="K17" s="181" t="s">
        <v>1555</v>
      </c>
      <c r="L17" s="181" t="s">
        <v>1556</v>
      </c>
      <c r="M17" s="181" t="s">
        <v>1379</v>
      </c>
      <c r="N17" s="181" t="s">
        <v>1437</v>
      </c>
      <c r="O17" s="181" t="s">
        <v>1363</v>
      </c>
      <c r="P17" s="181" t="s">
        <v>26</v>
      </c>
      <c r="Q17" s="181" t="s">
        <v>1359</v>
      </c>
      <c r="R17" s="181" t="s">
        <v>1470</v>
      </c>
      <c r="S17" s="181" t="s">
        <v>41</v>
      </c>
      <c r="T17" s="181" t="s">
        <v>41</v>
      </c>
      <c r="U17" s="181"/>
      <c r="V17" s="181"/>
      <c r="W17" s="181"/>
      <c r="X17" s="181"/>
      <c r="Y17" s="181"/>
      <c r="Z17" s="181"/>
      <c r="AA17" s="181"/>
      <c r="AB17" s="181"/>
      <c r="AC17" s="181"/>
      <c r="AD17" s="181"/>
      <c r="AE17" s="181"/>
      <c r="AF17" s="181"/>
      <c r="AG17" s="181"/>
      <c r="AH17" s="181"/>
      <c r="AI17" s="181"/>
      <c r="AJ17" s="181" t="s">
        <v>1379</v>
      </c>
      <c r="AK17" s="181" t="s">
        <v>1385</v>
      </c>
      <c r="AL17" s="181" t="s">
        <v>1379</v>
      </c>
      <c r="AM17" s="181" t="s">
        <v>1450</v>
      </c>
      <c r="AN17" s="181" t="s">
        <v>41</v>
      </c>
      <c r="AO17" s="181" t="s">
        <v>1529</v>
      </c>
      <c r="AP17" s="181" t="s">
        <v>1530</v>
      </c>
      <c r="AQ17" s="181" t="s">
        <v>1531</v>
      </c>
      <c r="AR17" s="181" t="s">
        <v>1411</v>
      </c>
      <c r="AS17" s="181"/>
      <c r="AT17" s="181" t="s">
        <v>1555</v>
      </c>
      <c r="AU17" s="181" t="s">
        <v>1473</v>
      </c>
      <c r="AV17" s="181" t="s">
        <v>1557</v>
      </c>
      <c r="AW17" s="181" t="s">
        <v>1533</v>
      </c>
      <c r="AX17" s="181" t="s">
        <v>1558</v>
      </c>
      <c r="AY17" s="181" t="s">
        <v>1535</v>
      </c>
      <c r="AZ17" s="181" t="s">
        <v>1559</v>
      </c>
      <c r="BA17" s="181" t="s">
        <v>1537</v>
      </c>
      <c r="BB17" s="181" t="s">
        <v>1560</v>
      </c>
      <c r="BC17" s="181" t="s">
        <v>1539</v>
      </c>
      <c r="BD17" s="181" t="s">
        <v>1561</v>
      </c>
      <c r="BE17" s="181" t="s">
        <v>1541</v>
      </c>
      <c r="BF17" s="181" t="s">
        <v>1562</v>
      </c>
      <c r="BG17" s="181" t="s">
        <v>1479</v>
      </c>
      <c r="BH17" s="181" t="s">
        <v>1563</v>
      </c>
      <c r="BI17" s="181" t="s">
        <v>1544</v>
      </c>
      <c r="BJ17" s="181" t="s">
        <v>1564</v>
      </c>
      <c r="BK17" s="181" t="s">
        <v>1546</v>
      </c>
      <c r="BL17" s="181" t="s">
        <v>1565</v>
      </c>
      <c r="BM17" s="181" t="s">
        <v>1548</v>
      </c>
      <c r="BN17" s="181" t="s">
        <v>1566</v>
      </c>
      <c r="BO17" s="181" t="s">
        <v>1483</v>
      </c>
      <c r="BP17" s="181" t="s">
        <v>1567</v>
      </c>
      <c r="BQ17" s="181" t="s">
        <v>1404</v>
      </c>
      <c r="BR17" s="181" t="s">
        <v>1568</v>
      </c>
      <c r="BS17" s="181"/>
      <c r="BT17" s="181"/>
      <c r="BU17" s="181"/>
      <c r="BV17" s="181"/>
      <c r="BW17" s="181"/>
      <c r="BX17" s="181"/>
      <c r="BY17" s="181"/>
      <c r="BZ17" s="181"/>
      <c r="CA17" s="181"/>
      <c r="CB17" s="181"/>
      <c r="CC17" s="181"/>
      <c r="CD17" s="181"/>
      <c r="CE17" s="181"/>
      <c r="CF17" s="181"/>
      <c r="CG17" s="181"/>
      <c r="CH17" s="181"/>
      <c r="CI17" s="181"/>
      <c r="CJ17" s="181"/>
      <c r="CK17" s="181"/>
      <c r="CL17" s="181"/>
      <c r="CM17" s="181"/>
      <c r="CN17" s="181"/>
      <c r="CO17" s="181"/>
      <c r="CP17" s="181"/>
      <c r="CQ17" s="181"/>
      <c r="CR17" s="181"/>
      <c r="CS17" s="181"/>
      <c r="CT17" s="181"/>
      <c r="CU17" s="181"/>
      <c r="CV17" s="181"/>
      <c r="CW17" s="181"/>
      <c r="CX17" s="181"/>
      <c r="CY17" s="181"/>
      <c r="CZ17" s="182"/>
    </row>
    <row r="18" spans="1:104" x14ac:dyDescent="0.25">
      <c r="A18" s="180"/>
      <c r="B18" s="181" t="s">
        <v>1569</v>
      </c>
      <c r="C18" s="181" t="s">
        <v>1570</v>
      </c>
      <c r="D18" s="181" t="s">
        <v>413</v>
      </c>
      <c r="E18" s="181" t="s">
        <v>412</v>
      </c>
      <c r="F18" s="181"/>
      <c r="G18" s="181" t="s">
        <v>1103</v>
      </c>
      <c r="H18" s="181"/>
      <c r="I18" s="181" t="s">
        <v>1379</v>
      </c>
      <c r="J18" s="181" t="s">
        <v>1571</v>
      </c>
      <c r="K18" s="181" t="s">
        <v>1572</v>
      </c>
      <c r="L18" s="181" t="s">
        <v>1573</v>
      </c>
      <c r="M18" s="181" t="s">
        <v>1379</v>
      </c>
      <c r="N18" s="181" t="s">
        <v>1383</v>
      </c>
      <c r="O18" s="181" t="s">
        <v>1358</v>
      </c>
      <c r="P18" s="181" t="s">
        <v>1260</v>
      </c>
      <c r="Q18" s="181" t="s">
        <v>1359</v>
      </c>
      <c r="R18" s="181" t="s">
        <v>1470</v>
      </c>
      <c r="S18" s="181" t="s">
        <v>41</v>
      </c>
      <c r="T18" s="181" t="s">
        <v>41</v>
      </c>
      <c r="U18" s="181"/>
      <c r="V18" s="181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1"/>
      <c r="AI18" s="181"/>
      <c r="AJ18" s="181" t="s">
        <v>1379</v>
      </c>
      <c r="AK18" s="181" t="s">
        <v>1385</v>
      </c>
      <c r="AL18" s="181" t="s">
        <v>1379</v>
      </c>
      <c r="AM18" s="181" t="s">
        <v>1450</v>
      </c>
      <c r="AN18" s="181" t="s">
        <v>41</v>
      </c>
      <c r="AO18" s="181" t="s">
        <v>1529</v>
      </c>
      <c r="AP18" s="181" t="s">
        <v>1530</v>
      </c>
      <c r="AQ18" s="181" t="s">
        <v>1531</v>
      </c>
      <c r="AR18" s="181" t="s">
        <v>1383</v>
      </c>
      <c r="AS18" s="181"/>
      <c r="AT18" s="181" t="s">
        <v>1572</v>
      </c>
      <c r="AU18" s="181" t="s">
        <v>1473</v>
      </c>
      <c r="AV18" s="181" t="s">
        <v>1574</v>
      </c>
      <c r="AW18" s="181" t="s">
        <v>1533</v>
      </c>
      <c r="AX18" s="181" t="s">
        <v>1536</v>
      </c>
      <c r="AY18" s="181" t="s">
        <v>1535</v>
      </c>
      <c r="AZ18" s="181" t="s">
        <v>1575</v>
      </c>
      <c r="BA18" s="181" t="s">
        <v>1537</v>
      </c>
      <c r="BB18" s="181" t="s">
        <v>1576</v>
      </c>
      <c r="BC18" s="181" t="s">
        <v>1539</v>
      </c>
      <c r="BD18" s="181" t="s">
        <v>1577</v>
      </c>
      <c r="BE18" s="181" t="s">
        <v>1541</v>
      </c>
      <c r="BF18" s="181" t="s">
        <v>1578</v>
      </c>
      <c r="BG18" s="181" t="s">
        <v>1479</v>
      </c>
      <c r="BH18" s="181" t="s">
        <v>1579</v>
      </c>
      <c r="BI18" s="181" t="s">
        <v>1544</v>
      </c>
      <c r="BJ18" s="181" t="s">
        <v>1580</v>
      </c>
      <c r="BK18" s="181" t="s">
        <v>1546</v>
      </c>
      <c r="BL18" s="181" t="s">
        <v>1581</v>
      </c>
      <c r="BM18" s="181" t="s">
        <v>1548</v>
      </c>
      <c r="BN18" s="181" t="s">
        <v>1582</v>
      </c>
      <c r="BO18" s="181" t="s">
        <v>1483</v>
      </c>
      <c r="BP18" s="181" t="s">
        <v>1583</v>
      </c>
      <c r="BQ18" s="181" t="s">
        <v>1404</v>
      </c>
      <c r="BR18" s="181" t="s">
        <v>1584</v>
      </c>
      <c r="BS18" s="181"/>
      <c r="BT18" s="181"/>
      <c r="BU18" s="181"/>
      <c r="BV18" s="181"/>
      <c r="BW18" s="181"/>
      <c r="BX18" s="181"/>
      <c r="BY18" s="181"/>
      <c r="BZ18" s="181"/>
      <c r="CA18" s="181"/>
      <c r="CB18" s="181"/>
      <c r="CC18" s="181"/>
      <c r="CD18" s="181"/>
      <c r="CE18" s="181"/>
      <c r="CF18" s="181"/>
      <c r="CG18" s="181"/>
      <c r="CH18" s="181"/>
      <c r="CI18" s="181"/>
      <c r="CJ18" s="181"/>
      <c r="CK18" s="181"/>
      <c r="CL18" s="181"/>
      <c r="CM18" s="181"/>
      <c r="CN18" s="181"/>
      <c r="CO18" s="181"/>
      <c r="CP18" s="181"/>
      <c r="CQ18" s="181"/>
      <c r="CR18" s="181"/>
      <c r="CS18" s="181"/>
      <c r="CT18" s="181"/>
      <c r="CU18" s="181"/>
      <c r="CV18" s="181"/>
      <c r="CW18" s="181"/>
      <c r="CX18" s="181"/>
      <c r="CY18" s="181"/>
      <c r="CZ18" s="182"/>
    </row>
    <row r="19" spans="1:104" x14ac:dyDescent="0.25">
      <c r="A19" s="180"/>
      <c r="B19" s="181" t="s">
        <v>1585</v>
      </c>
      <c r="C19" s="181" t="s">
        <v>1586</v>
      </c>
      <c r="D19" s="181" t="s">
        <v>36</v>
      </c>
      <c r="E19" s="181" t="s">
        <v>37</v>
      </c>
      <c r="F19" s="181"/>
      <c r="G19" s="181" t="s">
        <v>1103</v>
      </c>
      <c r="H19" s="181"/>
      <c r="I19" s="181" t="s">
        <v>1379</v>
      </c>
      <c r="J19" s="181" t="s">
        <v>1587</v>
      </c>
      <c r="K19" s="181" t="s">
        <v>1588</v>
      </c>
      <c r="L19" s="181" t="s">
        <v>1589</v>
      </c>
      <c r="M19" s="181" t="s">
        <v>1379</v>
      </c>
      <c r="N19" s="181" t="s">
        <v>1383</v>
      </c>
      <c r="O19" s="181" t="s">
        <v>1358</v>
      </c>
      <c r="P19" s="181" t="s">
        <v>1260</v>
      </c>
      <c r="Q19" s="181" t="s">
        <v>1359</v>
      </c>
      <c r="R19" s="181" t="s">
        <v>1470</v>
      </c>
      <c r="S19" s="181" t="s">
        <v>41</v>
      </c>
      <c r="T19" s="181" t="s">
        <v>41</v>
      </c>
      <c r="U19" s="181"/>
      <c r="V19" s="181"/>
      <c r="W19" s="181"/>
      <c r="X19" s="181"/>
      <c r="Y19" s="181"/>
      <c r="Z19" s="181"/>
      <c r="AA19" s="181"/>
      <c r="AB19" s="181"/>
      <c r="AC19" s="181"/>
      <c r="AD19" s="181"/>
      <c r="AE19" s="181"/>
      <c r="AF19" s="181"/>
      <c r="AG19" s="181"/>
      <c r="AH19" s="181"/>
      <c r="AI19" s="181"/>
      <c r="AJ19" s="181" t="s">
        <v>1379</v>
      </c>
      <c r="AK19" s="181" t="s">
        <v>1385</v>
      </c>
      <c r="AL19" s="181" t="s">
        <v>1379</v>
      </c>
      <c r="AM19" s="181" t="s">
        <v>1450</v>
      </c>
      <c r="AN19" s="181" t="s">
        <v>41</v>
      </c>
      <c r="AO19" s="181" t="s">
        <v>1529</v>
      </c>
      <c r="AP19" s="181" t="s">
        <v>1530</v>
      </c>
      <c r="AQ19" s="181" t="s">
        <v>1531</v>
      </c>
      <c r="AR19" s="181" t="s">
        <v>1437</v>
      </c>
      <c r="AS19" s="181"/>
      <c r="AT19" s="181" t="s">
        <v>1588</v>
      </c>
      <c r="AU19" s="181" t="s">
        <v>1473</v>
      </c>
      <c r="AV19" s="181" t="s">
        <v>1590</v>
      </c>
      <c r="AW19" s="181" t="s">
        <v>1533</v>
      </c>
      <c r="AX19" s="181" t="s">
        <v>1591</v>
      </c>
      <c r="AY19" s="181" t="s">
        <v>1535</v>
      </c>
      <c r="AZ19" s="181" t="s">
        <v>1592</v>
      </c>
      <c r="BA19" s="181" t="s">
        <v>1537</v>
      </c>
      <c r="BB19" s="181" t="s">
        <v>1593</v>
      </c>
      <c r="BC19" s="181" t="s">
        <v>1539</v>
      </c>
      <c r="BD19" s="181" t="s">
        <v>1594</v>
      </c>
      <c r="BE19" s="181" t="s">
        <v>1541</v>
      </c>
      <c r="BF19" s="181" t="s">
        <v>1595</v>
      </c>
      <c r="BG19" s="181" t="s">
        <v>1479</v>
      </c>
      <c r="BH19" s="181" t="s">
        <v>1596</v>
      </c>
      <c r="BI19" s="181" t="s">
        <v>1544</v>
      </c>
      <c r="BJ19" s="181" t="s">
        <v>1597</v>
      </c>
      <c r="BK19" s="181" t="s">
        <v>1546</v>
      </c>
      <c r="BL19" s="181" t="s">
        <v>1598</v>
      </c>
      <c r="BM19" s="181" t="s">
        <v>1548</v>
      </c>
      <c r="BN19" s="181" t="s">
        <v>1599</v>
      </c>
      <c r="BO19" s="181" t="s">
        <v>1483</v>
      </c>
      <c r="BP19" s="181" t="s">
        <v>1600</v>
      </c>
      <c r="BQ19" s="181" t="s">
        <v>1404</v>
      </c>
      <c r="BR19" s="181" t="s">
        <v>1601</v>
      </c>
      <c r="BS19" s="181"/>
      <c r="BT19" s="181"/>
      <c r="BU19" s="181"/>
      <c r="BV19" s="181"/>
      <c r="BW19" s="181"/>
      <c r="BX19" s="181"/>
      <c r="BY19" s="181"/>
      <c r="BZ19" s="181"/>
      <c r="CA19" s="181"/>
      <c r="CB19" s="181"/>
      <c r="CC19" s="181"/>
      <c r="CD19" s="181"/>
      <c r="CE19" s="181"/>
      <c r="CF19" s="181"/>
      <c r="CG19" s="181"/>
      <c r="CH19" s="181"/>
      <c r="CI19" s="181"/>
      <c r="CJ19" s="181"/>
      <c r="CK19" s="181"/>
      <c r="CL19" s="181"/>
      <c r="CM19" s="181"/>
      <c r="CN19" s="181"/>
      <c r="CO19" s="181"/>
      <c r="CP19" s="181"/>
      <c r="CQ19" s="181"/>
      <c r="CR19" s="181"/>
      <c r="CS19" s="181"/>
      <c r="CT19" s="181"/>
      <c r="CU19" s="181"/>
      <c r="CV19" s="181"/>
      <c r="CW19" s="181"/>
      <c r="CX19" s="181"/>
      <c r="CY19" s="181"/>
      <c r="CZ19" s="182"/>
    </row>
    <row r="20" spans="1:104" x14ac:dyDescent="0.25">
      <c r="A20" s="180"/>
      <c r="B20" s="181" t="s">
        <v>1602</v>
      </c>
      <c r="C20" s="181" t="s">
        <v>1603</v>
      </c>
      <c r="D20" s="181" t="s">
        <v>905</v>
      </c>
      <c r="E20" s="181" t="s">
        <v>114</v>
      </c>
      <c r="F20" s="181"/>
      <c r="G20" s="181" t="s">
        <v>1103</v>
      </c>
      <c r="H20" s="181"/>
      <c r="I20" s="181" t="s">
        <v>1379</v>
      </c>
      <c r="J20" s="181" t="s">
        <v>1604</v>
      </c>
      <c r="K20" s="181" t="s">
        <v>1605</v>
      </c>
      <c r="L20" s="181" t="s">
        <v>1606</v>
      </c>
      <c r="M20" s="181" t="s">
        <v>1379</v>
      </c>
      <c r="N20" s="181" t="s">
        <v>1411</v>
      </c>
      <c r="O20" s="181" t="s">
        <v>1360</v>
      </c>
      <c r="P20" s="181" t="s">
        <v>13</v>
      </c>
      <c r="Q20" s="181" t="s">
        <v>1359</v>
      </c>
      <c r="R20" s="181" t="s">
        <v>1470</v>
      </c>
      <c r="S20" s="181" t="s">
        <v>41</v>
      </c>
      <c r="T20" s="181" t="s">
        <v>41</v>
      </c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 t="s">
        <v>1379</v>
      </c>
      <c r="AK20" s="181" t="s">
        <v>1385</v>
      </c>
      <c r="AL20" s="181" t="s">
        <v>1379</v>
      </c>
      <c r="AM20" s="181" t="s">
        <v>1450</v>
      </c>
      <c r="AN20" s="181" t="s">
        <v>41</v>
      </c>
      <c r="AO20" s="181" t="s">
        <v>1529</v>
      </c>
      <c r="AP20" s="181" t="s">
        <v>1530</v>
      </c>
      <c r="AQ20" s="181" t="s">
        <v>1531</v>
      </c>
      <c r="AR20" s="181" t="s">
        <v>1450</v>
      </c>
      <c r="AS20" s="181"/>
      <c r="AT20" s="181" t="s">
        <v>1605</v>
      </c>
      <c r="AU20" s="181" t="s">
        <v>1473</v>
      </c>
      <c r="AV20" s="181" t="s">
        <v>1607</v>
      </c>
      <c r="AW20" s="181" t="s">
        <v>1533</v>
      </c>
      <c r="AX20" s="181" t="s">
        <v>1608</v>
      </c>
      <c r="AY20" s="181" t="s">
        <v>1535</v>
      </c>
      <c r="AZ20" s="181" t="s">
        <v>1609</v>
      </c>
      <c r="BA20" s="181" t="s">
        <v>1537</v>
      </c>
      <c r="BB20" s="181" t="s">
        <v>1610</v>
      </c>
      <c r="BC20" s="181" t="s">
        <v>1539</v>
      </c>
      <c r="BD20" s="181" t="s">
        <v>1611</v>
      </c>
      <c r="BE20" s="181" t="s">
        <v>1541</v>
      </c>
      <c r="BF20" s="181" t="s">
        <v>1612</v>
      </c>
      <c r="BG20" s="181" t="s">
        <v>1479</v>
      </c>
      <c r="BH20" s="181" t="s">
        <v>1613</v>
      </c>
      <c r="BI20" s="181" t="s">
        <v>1544</v>
      </c>
      <c r="BJ20" s="181" t="s">
        <v>1614</v>
      </c>
      <c r="BK20" s="181" t="s">
        <v>1546</v>
      </c>
      <c r="BL20" s="181" t="s">
        <v>1615</v>
      </c>
      <c r="BM20" s="181" t="s">
        <v>1548</v>
      </c>
      <c r="BN20" s="181" t="s">
        <v>1616</v>
      </c>
      <c r="BO20" s="181" t="s">
        <v>1483</v>
      </c>
      <c r="BP20" s="181" t="s">
        <v>1617</v>
      </c>
      <c r="BQ20" s="181" t="s">
        <v>1404</v>
      </c>
      <c r="BR20" s="181" t="s">
        <v>1618</v>
      </c>
      <c r="BS20" s="181"/>
      <c r="BT20" s="181"/>
      <c r="BU20" s="181"/>
      <c r="BV20" s="181"/>
      <c r="BW20" s="181"/>
      <c r="BX20" s="181"/>
      <c r="BY20" s="181"/>
      <c r="BZ20" s="181"/>
      <c r="CA20" s="181"/>
      <c r="CB20" s="181"/>
      <c r="CC20" s="181"/>
      <c r="CD20" s="181"/>
      <c r="CE20" s="181"/>
      <c r="CF20" s="181"/>
      <c r="CG20" s="181"/>
      <c r="CH20" s="181"/>
      <c r="CI20" s="181"/>
      <c r="CJ20" s="181"/>
      <c r="CK20" s="181"/>
      <c r="CL20" s="181"/>
      <c r="CM20" s="181"/>
      <c r="CN20" s="181"/>
      <c r="CO20" s="181"/>
      <c r="CP20" s="181"/>
      <c r="CQ20" s="181"/>
      <c r="CR20" s="181"/>
      <c r="CS20" s="181"/>
      <c r="CT20" s="181"/>
      <c r="CU20" s="181"/>
      <c r="CV20" s="181"/>
      <c r="CW20" s="181"/>
      <c r="CX20" s="181"/>
      <c r="CY20" s="181"/>
      <c r="CZ20" s="182"/>
    </row>
    <row r="21" spans="1:104" x14ac:dyDescent="0.25">
      <c r="A21" s="180"/>
      <c r="B21" s="181" t="s">
        <v>1619</v>
      </c>
      <c r="C21" s="181" t="s">
        <v>1620</v>
      </c>
      <c r="D21" s="181" t="s">
        <v>901</v>
      </c>
      <c r="E21" s="181" t="s">
        <v>131</v>
      </c>
      <c r="F21" s="181"/>
      <c r="G21" s="181" t="s">
        <v>1103</v>
      </c>
      <c r="H21" s="181"/>
      <c r="I21" s="181" t="s">
        <v>1379</v>
      </c>
      <c r="J21" s="181" t="s">
        <v>1621</v>
      </c>
      <c r="K21" s="181" t="s">
        <v>1622</v>
      </c>
      <c r="L21" s="181" t="s">
        <v>1623</v>
      </c>
      <c r="M21" s="181" t="s">
        <v>1379</v>
      </c>
      <c r="N21" s="181" t="s">
        <v>1411</v>
      </c>
      <c r="O21" s="181" t="s">
        <v>1360</v>
      </c>
      <c r="P21" s="181" t="s">
        <v>13</v>
      </c>
      <c r="Q21" s="181" t="s">
        <v>1359</v>
      </c>
      <c r="R21" s="181" t="s">
        <v>1470</v>
      </c>
      <c r="S21" s="181" t="s">
        <v>41</v>
      </c>
      <c r="T21" s="181" t="s">
        <v>41</v>
      </c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 t="s">
        <v>1379</v>
      </c>
      <c r="AK21" s="181" t="s">
        <v>1385</v>
      </c>
      <c r="AL21" s="181" t="s">
        <v>1379</v>
      </c>
      <c r="AM21" s="181" t="s">
        <v>1450</v>
      </c>
      <c r="AN21" s="181" t="s">
        <v>41</v>
      </c>
      <c r="AO21" s="181" t="s">
        <v>1529</v>
      </c>
      <c r="AP21" s="181" t="s">
        <v>1530</v>
      </c>
      <c r="AQ21" s="181" t="s">
        <v>1531</v>
      </c>
      <c r="AR21" s="181" t="s">
        <v>1624</v>
      </c>
      <c r="AS21" s="181"/>
      <c r="AT21" s="181" t="s">
        <v>1622</v>
      </c>
      <c r="AU21" s="181" t="s">
        <v>1473</v>
      </c>
      <c r="AV21" s="181" t="s">
        <v>1625</v>
      </c>
      <c r="AW21" s="181" t="s">
        <v>1533</v>
      </c>
      <c r="AX21" s="181" t="s">
        <v>1626</v>
      </c>
      <c r="AY21" s="181" t="s">
        <v>1535</v>
      </c>
      <c r="AZ21" s="181" t="s">
        <v>1627</v>
      </c>
      <c r="BA21" s="181" t="s">
        <v>1537</v>
      </c>
      <c r="BB21" s="181" t="s">
        <v>1628</v>
      </c>
      <c r="BC21" s="181" t="s">
        <v>1539</v>
      </c>
      <c r="BD21" s="181" t="s">
        <v>1629</v>
      </c>
      <c r="BE21" s="181" t="s">
        <v>1541</v>
      </c>
      <c r="BF21" s="181" t="s">
        <v>1630</v>
      </c>
      <c r="BG21" s="181" t="s">
        <v>1479</v>
      </c>
      <c r="BH21" s="181" t="s">
        <v>1631</v>
      </c>
      <c r="BI21" s="181" t="s">
        <v>1544</v>
      </c>
      <c r="BJ21" s="181" t="s">
        <v>1632</v>
      </c>
      <c r="BK21" s="181" t="s">
        <v>1546</v>
      </c>
      <c r="BL21" s="181" t="s">
        <v>1633</v>
      </c>
      <c r="BM21" s="181" t="s">
        <v>1548</v>
      </c>
      <c r="BN21" s="181" t="s">
        <v>1634</v>
      </c>
      <c r="BO21" s="181" t="s">
        <v>1483</v>
      </c>
      <c r="BP21" s="181" t="s">
        <v>1635</v>
      </c>
      <c r="BQ21" s="181" t="s">
        <v>1404</v>
      </c>
      <c r="BR21" s="181" t="s">
        <v>1636</v>
      </c>
      <c r="BS21" s="181"/>
      <c r="BT21" s="181"/>
      <c r="BU21" s="181"/>
      <c r="BV21" s="181"/>
      <c r="BW21" s="181"/>
      <c r="BX21" s="181"/>
      <c r="BY21" s="181"/>
      <c r="BZ21" s="181"/>
      <c r="CA21" s="181"/>
      <c r="CB21" s="181"/>
      <c r="CC21" s="181"/>
      <c r="CD21" s="181"/>
      <c r="CE21" s="181"/>
      <c r="CF21" s="181"/>
      <c r="CG21" s="181"/>
      <c r="CH21" s="181"/>
      <c r="CI21" s="181"/>
      <c r="CJ21" s="181"/>
      <c r="CK21" s="181"/>
      <c r="CL21" s="181"/>
      <c r="CM21" s="181"/>
      <c r="CN21" s="181"/>
      <c r="CO21" s="181"/>
      <c r="CP21" s="181"/>
      <c r="CQ21" s="181"/>
      <c r="CR21" s="181"/>
      <c r="CS21" s="181"/>
      <c r="CT21" s="181"/>
      <c r="CU21" s="181"/>
      <c r="CV21" s="181"/>
      <c r="CW21" s="181"/>
      <c r="CX21" s="181"/>
      <c r="CY21" s="181"/>
      <c r="CZ21" s="182"/>
    </row>
    <row r="22" spans="1:104" x14ac:dyDescent="0.25">
      <c r="A22" s="180"/>
      <c r="B22" s="181" t="s">
        <v>1637</v>
      </c>
      <c r="C22" s="181" t="s">
        <v>1638</v>
      </c>
      <c r="D22" s="181" t="s">
        <v>409</v>
      </c>
      <c r="E22" s="181" t="s">
        <v>410</v>
      </c>
      <c r="F22" s="181"/>
      <c r="G22" s="181" t="s">
        <v>1103</v>
      </c>
      <c r="H22" s="181"/>
      <c r="I22" s="181" t="s">
        <v>1379</v>
      </c>
      <c r="J22" s="181" t="s">
        <v>1639</v>
      </c>
      <c r="K22" s="181" t="s">
        <v>1640</v>
      </c>
      <c r="L22" s="181" t="s">
        <v>1641</v>
      </c>
      <c r="M22" s="181" t="s">
        <v>1379</v>
      </c>
      <c r="N22" s="181" t="s">
        <v>1383</v>
      </c>
      <c r="O22" s="181" t="s">
        <v>1358</v>
      </c>
      <c r="P22" s="181" t="s">
        <v>1260</v>
      </c>
      <c r="Q22" s="181" t="s">
        <v>1359</v>
      </c>
      <c r="R22" s="181" t="s">
        <v>1470</v>
      </c>
      <c r="S22" s="181" t="s">
        <v>41</v>
      </c>
      <c r="T22" s="181" t="s">
        <v>41</v>
      </c>
      <c r="U22" s="181"/>
      <c r="V22" s="181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1"/>
      <c r="AI22" s="181"/>
      <c r="AJ22" s="181" t="s">
        <v>1379</v>
      </c>
      <c r="AK22" s="181" t="s">
        <v>1385</v>
      </c>
      <c r="AL22" s="181" t="s">
        <v>1379</v>
      </c>
      <c r="AM22" s="181" t="s">
        <v>1450</v>
      </c>
      <c r="AN22" s="181" t="s">
        <v>41</v>
      </c>
      <c r="AO22" s="181" t="s">
        <v>1529</v>
      </c>
      <c r="AP22" s="181" t="s">
        <v>1530</v>
      </c>
      <c r="AQ22" s="181" t="s">
        <v>1531</v>
      </c>
      <c r="AR22" s="181" t="s">
        <v>1642</v>
      </c>
      <c r="AS22" s="181"/>
      <c r="AT22" s="181" t="s">
        <v>1640</v>
      </c>
      <c r="AU22" s="181" t="s">
        <v>1473</v>
      </c>
      <c r="AV22" s="181" t="s">
        <v>1643</v>
      </c>
      <c r="AW22" s="181" t="s">
        <v>1533</v>
      </c>
      <c r="AX22" s="181" t="s">
        <v>1644</v>
      </c>
      <c r="AY22" s="181" t="s">
        <v>1535</v>
      </c>
      <c r="AZ22" s="181" t="s">
        <v>1645</v>
      </c>
      <c r="BA22" s="181" t="s">
        <v>1537</v>
      </c>
      <c r="BB22" s="181" t="s">
        <v>1565</v>
      </c>
      <c r="BC22" s="181" t="s">
        <v>1539</v>
      </c>
      <c r="BD22" s="181" t="s">
        <v>1646</v>
      </c>
      <c r="BE22" s="181" t="s">
        <v>1541</v>
      </c>
      <c r="BF22" s="181" t="s">
        <v>1647</v>
      </c>
      <c r="BG22" s="181" t="s">
        <v>1479</v>
      </c>
      <c r="BH22" s="181" t="s">
        <v>1648</v>
      </c>
      <c r="BI22" s="181" t="s">
        <v>1544</v>
      </c>
      <c r="BJ22" s="181" t="s">
        <v>1649</v>
      </c>
      <c r="BK22" s="181" t="s">
        <v>1546</v>
      </c>
      <c r="BL22" s="181" t="s">
        <v>1650</v>
      </c>
      <c r="BM22" s="181" t="s">
        <v>1548</v>
      </c>
      <c r="BN22" s="181" t="s">
        <v>1651</v>
      </c>
      <c r="BO22" s="181" t="s">
        <v>1483</v>
      </c>
      <c r="BP22" s="181" t="s">
        <v>1652</v>
      </c>
      <c r="BQ22" s="181" t="s">
        <v>1404</v>
      </c>
      <c r="BR22" s="181" t="s">
        <v>1653</v>
      </c>
      <c r="BS22" s="181"/>
      <c r="BT22" s="181"/>
      <c r="BU22" s="181"/>
      <c r="BV22" s="181"/>
      <c r="BW22" s="181"/>
      <c r="BX22" s="181"/>
      <c r="BY22" s="181"/>
      <c r="BZ22" s="181"/>
      <c r="CA22" s="181"/>
      <c r="CB22" s="181"/>
      <c r="CC22" s="181"/>
      <c r="CD22" s="181"/>
      <c r="CE22" s="181"/>
      <c r="CF22" s="181"/>
      <c r="CG22" s="181"/>
      <c r="CH22" s="181"/>
      <c r="CI22" s="181"/>
      <c r="CJ22" s="181"/>
      <c r="CK22" s="181"/>
      <c r="CL22" s="181"/>
      <c r="CM22" s="181"/>
      <c r="CN22" s="181"/>
      <c r="CO22" s="181"/>
      <c r="CP22" s="181"/>
      <c r="CQ22" s="181"/>
      <c r="CR22" s="181"/>
      <c r="CS22" s="181"/>
      <c r="CT22" s="181"/>
      <c r="CU22" s="181"/>
      <c r="CV22" s="181"/>
      <c r="CW22" s="181"/>
      <c r="CX22" s="181"/>
      <c r="CY22" s="181"/>
      <c r="CZ22" s="182"/>
    </row>
    <row r="23" spans="1:104" x14ac:dyDescent="0.25">
      <c r="A23" s="180"/>
      <c r="B23" s="181" t="s">
        <v>1654</v>
      </c>
      <c r="C23" s="181" t="s">
        <v>1548</v>
      </c>
      <c r="D23" s="181" t="s">
        <v>1064</v>
      </c>
      <c r="E23" s="181" t="s">
        <v>1063</v>
      </c>
      <c r="F23" s="181"/>
      <c r="G23" s="181" t="s">
        <v>1103</v>
      </c>
      <c r="H23" s="181"/>
      <c r="I23" s="181" t="s">
        <v>1379</v>
      </c>
      <c r="J23" s="181" t="s">
        <v>1655</v>
      </c>
      <c r="K23" s="181"/>
      <c r="L23" s="181"/>
      <c r="M23" s="181" t="s">
        <v>1411</v>
      </c>
      <c r="N23" s="181" t="s">
        <v>1411</v>
      </c>
      <c r="O23" s="181" t="s">
        <v>1360</v>
      </c>
      <c r="P23" s="181" t="s">
        <v>13</v>
      </c>
      <c r="Q23" s="181" t="s">
        <v>1359</v>
      </c>
      <c r="R23" s="181" t="s">
        <v>1470</v>
      </c>
      <c r="S23" s="181" t="s">
        <v>41</v>
      </c>
      <c r="T23" s="181" t="s">
        <v>41</v>
      </c>
      <c r="U23" s="181"/>
      <c r="V23" s="181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181"/>
      <c r="AH23" s="181"/>
      <c r="AI23" s="181"/>
      <c r="AJ23" s="181" t="s">
        <v>1379</v>
      </c>
      <c r="AK23" s="181" t="s">
        <v>1385</v>
      </c>
      <c r="AL23" s="181" t="s">
        <v>1379</v>
      </c>
      <c r="AM23" s="181" t="s">
        <v>1450</v>
      </c>
      <c r="AN23" s="181" t="s">
        <v>41</v>
      </c>
      <c r="AO23" s="181" t="s">
        <v>1529</v>
      </c>
      <c r="AP23" s="181" t="s">
        <v>1530</v>
      </c>
      <c r="AQ23" s="181" t="s">
        <v>1531</v>
      </c>
      <c r="AR23" s="181"/>
      <c r="AS23" s="181"/>
      <c r="AT23" s="181"/>
      <c r="AU23" s="181"/>
      <c r="AV23" s="181"/>
      <c r="AW23" s="181"/>
      <c r="AX23" s="181"/>
      <c r="AY23" s="181"/>
      <c r="AZ23" s="181"/>
      <c r="BA23" s="181"/>
      <c r="BB23" s="181"/>
      <c r="BC23" s="181"/>
      <c r="BD23" s="181"/>
      <c r="BE23" s="181"/>
      <c r="BF23" s="181"/>
      <c r="BG23" s="181"/>
      <c r="BH23" s="181"/>
      <c r="BI23" s="181"/>
      <c r="BJ23" s="181"/>
      <c r="BK23" s="181"/>
      <c r="BL23" s="181"/>
      <c r="BM23" s="181"/>
      <c r="BN23" s="181"/>
      <c r="BO23" s="181"/>
      <c r="BP23" s="181"/>
      <c r="BQ23" s="181"/>
      <c r="BR23" s="181"/>
      <c r="BS23" s="181"/>
      <c r="BT23" s="181"/>
      <c r="BU23" s="181"/>
      <c r="BV23" s="181"/>
      <c r="BW23" s="181"/>
      <c r="BX23" s="181"/>
      <c r="BY23" s="181"/>
      <c r="BZ23" s="181"/>
      <c r="CA23" s="181"/>
      <c r="CB23" s="181"/>
      <c r="CC23" s="181"/>
      <c r="CD23" s="181"/>
      <c r="CE23" s="181"/>
      <c r="CF23" s="181"/>
      <c r="CG23" s="181"/>
      <c r="CH23" s="181"/>
      <c r="CI23" s="181"/>
      <c r="CJ23" s="181"/>
      <c r="CK23" s="181"/>
      <c r="CL23" s="181"/>
      <c r="CM23" s="181"/>
      <c r="CN23" s="181"/>
      <c r="CO23" s="181"/>
      <c r="CP23" s="181"/>
      <c r="CQ23" s="181"/>
      <c r="CR23" s="181"/>
      <c r="CS23" s="181"/>
      <c r="CT23" s="181"/>
      <c r="CU23" s="181"/>
      <c r="CV23" s="181"/>
      <c r="CW23" s="181"/>
      <c r="CX23" s="181"/>
      <c r="CY23" s="181"/>
      <c r="CZ23" s="182"/>
    </row>
    <row r="24" spans="1:104" x14ac:dyDescent="0.25">
      <c r="A24" s="180"/>
      <c r="B24" s="181"/>
      <c r="C24" s="181" t="s">
        <v>1656</v>
      </c>
      <c r="D24" s="181"/>
      <c r="E24" s="181" t="s">
        <v>1361</v>
      </c>
      <c r="F24" s="181"/>
      <c r="G24" s="181" t="s">
        <v>1103</v>
      </c>
      <c r="H24" s="181"/>
      <c r="I24" s="181" t="s">
        <v>1379</v>
      </c>
      <c r="J24" s="181" t="s">
        <v>1657</v>
      </c>
      <c r="K24" s="181"/>
      <c r="L24" s="181"/>
      <c r="M24" s="181" t="s">
        <v>1379</v>
      </c>
      <c r="N24" s="181"/>
      <c r="O24" s="181"/>
      <c r="P24" s="181"/>
      <c r="Q24" s="181"/>
      <c r="R24" s="181" t="s">
        <v>1470</v>
      </c>
      <c r="S24" s="181" t="s">
        <v>41</v>
      </c>
      <c r="T24" s="181" t="s">
        <v>41</v>
      </c>
      <c r="U24" s="181"/>
      <c r="V24" s="181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1"/>
      <c r="AI24" s="181"/>
      <c r="AJ24" s="181" t="s">
        <v>1379</v>
      </c>
      <c r="AK24" s="181" t="s">
        <v>1385</v>
      </c>
      <c r="AL24" s="181" t="s">
        <v>1379</v>
      </c>
      <c r="AM24" s="181" t="s">
        <v>1450</v>
      </c>
      <c r="AN24" s="181" t="s">
        <v>41</v>
      </c>
      <c r="AO24" s="181" t="s">
        <v>1529</v>
      </c>
      <c r="AP24" s="181" t="s">
        <v>1530</v>
      </c>
      <c r="AQ24" s="181" t="s">
        <v>1531</v>
      </c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  <c r="BC24" s="181"/>
      <c r="BD24" s="181"/>
      <c r="BE24" s="181"/>
      <c r="BF24" s="181"/>
      <c r="BG24" s="181"/>
      <c r="BH24" s="181"/>
      <c r="BI24" s="181"/>
      <c r="BJ24" s="181"/>
      <c r="BK24" s="181"/>
      <c r="BL24" s="181"/>
      <c r="BM24" s="181"/>
      <c r="BN24" s="181"/>
      <c r="BO24" s="181"/>
      <c r="BP24" s="181"/>
      <c r="BQ24" s="181"/>
      <c r="BR24" s="181"/>
      <c r="BS24" s="181"/>
      <c r="BT24" s="181"/>
      <c r="BU24" s="181"/>
      <c r="BV24" s="181"/>
      <c r="BW24" s="181"/>
      <c r="BX24" s="181"/>
      <c r="BY24" s="181"/>
      <c r="BZ24" s="181"/>
      <c r="CA24" s="181"/>
      <c r="CB24" s="181"/>
      <c r="CC24" s="181"/>
      <c r="CD24" s="181"/>
      <c r="CE24" s="181"/>
      <c r="CF24" s="181"/>
      <c r="CG24" s="181"/>
      <c r="CH24" s="181"/>
      <c r="CI24" s="181"/>
      <c r="CJ24" s="181"/>
      <c r="CK24" s="181"/>
      <c r="CL24" s="181"/>
      <c r="CM24" s="181"/>
      <c r="CN24" s="181"/>
      <c r="CO24" s="181"/>
      <c r="CP24" s="181"/>
      <c r="CQ24" s="181"/>
      <c r="CR24" s="181"/>
      <c r="CS24" s="181"/>
      <c r="CT24" s="181"/>
      <c r="CU24" s="181"/>
      <c r="CV24" s="181"/>
      <c r="CW24" s="181"/>
      <c r="CX24" s="181"/>
      <c r="CY24" s="181"/>
      <c r="CZ24" s="182"/>
    </row>
    <row r="25" spans="1:104" x14ac:dyDescent="0.25">
      <c r="A25" s="180"/>
      <c r="B25" s="181"/>
      <c r="C25" s="181" t="s">
        <v>1658</v>
      </c>
      <c r="D25" s="181"/>
      <c r="E25" s="181" t="s">
        <v>1361</v>
      </c>
      <c r="F25" s="181"/>
      <c r="G25" s="181" t="s">
        <v>1103</v>
      </c>
      <c r="H25" s="181"/>
      <c r="I25" s="181" t="s">
        <v>1379</v>
      </c>
      <c r="J25" s="181" t="s">
        <v>1659</v>
      </c>
      <c r="K25" s="181"/>
      <c r="L25" s="181"/>
      <c r="M25" s="181" t="s">
        <v>1379</v>
      </c>
      <c r="N25" s="181"/>
      <c r="O25" s="181"/>
      <c r="P25" s="181"/>
      <c r="Q25" s="181"/>
      <c r="R25" s="181" t="s">
        <v>1470</v>
      </c>
      <c r="S25" s="181" t="s">
        <v>41</v>
      </c>
      <c r="T25" s="181" t="s">
        <v>41</v>
      </c>
      <c r="U25" s="181"/>
      <c r="V25" s="181"/>
      <c r="W25" s="181"/>
      <c r="X25" s="181"/>
      <c r="Y25" s="181"/>
      <c r="Z25" s="181"/>
      <c r="AA25" s="181"/>
      <c r="AB25" s="181"/>
      <c r="AC25" s="181"/>
      <c r="AD25" s="181"/>
      <c r="AE25" s="181"/>
      <c r="AF25" s="181"/>
      <c r="AG25" s="181"/>
      <c r="AH25" s="181"/>
      <c r="AI25" s="181"/>
      <c r="AJ25" s="181" t="s">
        <v>1379</v>
      </c>
      <c r="AK25" s="181" t="s">
        <v>1385</v>
      </c>
      <c r="AL25" s="181" t="s">
        <v>1379</v>
      </c>
      <c r="AM25" s="181" t="s">
        <v>1450</v>
      </c>
      <c r="AN25" s="181" t="s">
        <v>41</v>
      </c>
      <c r="AO25" s="181" t="s">
        <v>1529</v>
      </c>
      <c r="AP25" s="181" t="s">
        <v>1530</v>
      </c>
      <c r="AQ25" s="181" t="s">
        <v>1531</v>
      </c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  <c r="BC25" s="181"/>
      <c r="BD25" s="181"/>
      <c r="BE25" s="181"/>
      <c r="BF25" s="181"/>
      <c r="BG25" s="181"/>
      <c r="BH25" s="181"/>
      <c r="BI25" s="181"/>
      <c r="BJ25" s="181"/>
      <c r="BK25" s="181"/>
      <c r="BL25" s="181"/>
      <c r="BM25" s="181"/>
      <c r="BN25" s="181"/>
      <c r="BO25" s="181"/>
      <c r="BP25" s="181"/>
      <c r="BQ25" s="181"/>
      <c r="BR25" s="181"/>
      <c r="BS25" s="181"/>
      <c r="BT25" s="181"/>
      <c r="BU25" s="181"/>
      <c r="BV25" s="181"/>
      <c r="BW25" s="181"/>
      <c r="BX25" s="181"/>
      <c r="BY25" s="181"/>
      <c r="BZ25" s="181"/>
      <c r="CA25" s="181"/>
      <c r="CB25" s="181"/>
      <c r="CC25" s="181"/>
      <c r="CD25" s="181"/>
      <c r="CE25" s="181"/>
      <c r="CF25" s="181"/>
      <c r="CG25" s="181"/>
      <c r="CH25" s="181"/>
      <c r="CI25" s="181"/>
      <c r="CJ25" s="181"/>
      <c r="CK25" s="181"/>
      <c r="CL25" s="181"/>
      <c r="CM25" s="181"/>
      <c r="CN25" s="181"/>
      <c r="CO25" s="181"/>
      <c r="CP25" s="181"/>
      <c r="CQ25" s="181"/>
      <c r="CR25" s="181"/>
      <c r="CS25" s="181"/>
      <c r="CT25" s="181"/>
      <c r="CU25" s="181"/>
      <c r="CV25" s="181"/>
      <c r="CW25" s="181"/>
      <c r="CX25" s="181"/>
      <c r="CY25" s="181"/>
      <c r="CZ25" s="182"/>
    </row>
    <row r="26" spans="1:104" x14ac:dyDescent="0.25">
      <c r="A26" s="180"/>
      <c r="B26" s="181" t="s">
        <v>1660</v>
      </c>
      <c r="C26" s="181" t="s">
        <v>1481</v>
      </c>
      <c r="D26" s="181" t="s">
        <v>53</v>
      </c>
      <c r="E26" s="181" t="s">
        <v>58</v>
      </c>
      <c r="F26" s="181"/>
      <c r="G26" s="181" t="s">
        <v>1103</v>
      </c>
      <c r="H26" s="181"/>
      <c r="I26" s="181" t="s">
        <v>1379</v>
      </c>
      <c r="J26" s="181" t="s">
        <v>1518</v>
      </c>
      <c r="K26" s="181" t="s">
        <v>1661</v>
      </c>
      <c r="L26" s="181" t="s">
        <v>1662</v>
      </c>
      <c r="M26" s="181" t="s">
        <v>1379</v>
      </c>
      <c r="N26" s="181" t="s">
        <v>1411</v>
      </c>
      <c r="O26" s="181" t="s">
        <v>1360</v>
      </c>
      <c r="P26" s="181" t="s">
        <v>13</v>
      </c>
      <c r="Q26" s="181" t="s">
        <v>1359</v>
      </c>
      <c r="R26" s="181" t="s">
        <v>1388</v>
      </c>
      <c r="S26" s="181" t="s">
        <v>50</v>
      </c>
      <c r="T26" s="181" t="s">
        <v>50</v>
      </c>
      <c r="U26" s="181"/>
      <c r="V26" s="181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1"/>
      <c r="AI26" s="181"/>
      <c r="AJ26" s="181" t="s">
        <v>1379</v>
      </c>
      <c r="AK26" s="181" t="s">
        <v>1385</v>
      </c>
      <c r="AL26" s="181" t="s">
        <v>1379</v>
      </c>
      <c r="AM26" s="181" t="s">
        <v>1624</v>
      </c>
      <c r="AN26" s="181" t="s">
        <v>50</v>
      </c>
      <c r="AO26" s="181" t="s">
        <v>1663</v>
      </c>
      <c r="AP26" s="181" t="s">
        <v>1664</v>
      </c>
      <c r="AQ26" s="181" t="s">
        <v>1665</v>
      </c>
      <c r="AR26" s="181" t="s">
        <v>1389</v>
      </c>
      <c r="AS26" s="181"/>
      <c r="AT26" s="181" t="s">
        <v>1661</v>
      </c>
      <c r="AU26" s="181" t="s">
        <v>1666</v>
      </c>
      <c r="AV26" s="181" t="s">
        <v>1667</v>
      </c>
      <c r="AW26" s="181" t="s">
        <v>1668</v>
      </c>
      <c r="AX26" s="181" t="s">
        <v>1669</v>
      </c>
      <c r="AY26" s="181" t="s">
        <v>1670</v>
      </c>
      <c r="AZ26" s="181" t="s">
        <v>1671</v>
      </c>
      <c r="BA26" s="181" t="s">
        <v>1533</v>
      </c>
      <c r="BB26" s="181" t="s">
        <v>1672</v>
      </c>
      <c r="BC26" s="181" t="s">
        <v>1673</v>
      </c>
      <c r="BD26" s="181" t="s">
        <v>1674</v>
      </c>
      <c r="BE26" s="181" t="s">
        <v>1675</v>
      </c>
      <c r="BF26" s="181" t="s">
        <v>1676</v>
      </c>
      <c r="BG26" s="181" t="s">
        <v>1535</v>
      </c>
      <c r="BH26" s="181" t="s">
        <v>1677</v>
      </c>
      <c r="BI26" s="181" t="s">
        <v>1678</v>
      </c>
      <c r="BJ26" s="181" t="s">
        <v>1679</v>
      </c>
      <c r="BK26" s="181" t="s">
        <v>1548</v>
      </c>
      <c r="BL26" s="181" t="s">
        <v>1680</v>
      </c>
      <c r="BM26" s="181" t="s">
        <v>1681</v>
      </c>
      <c r="BN26" s="181" t="s">
        <v>1682</v>
      </c>
      <c r="BO26" s="181" t="s">
        <v>1683</v>
      </c>
      <c r="BP26" s="181" t="s">
        <v>1684</v>
      </c>
      <c r="BQ26" s="181" t="s">
        <v>1685</v>
      </c>
      <c r="BR26" s="181" t="s">
        <v>1568</v>
      </c>
      <c r="BS26" s="181" t="s">
        <v>1686</v>
      </c>
      <c r="BT26" s="181" t="s">
        <v>1687</v>
      </c>
      <c r="BU26" s="181" t="s">
        <v>1688</v>
      </c>
      <c r="BV26" s="181" t="s">
        <v>1689</v>
      </c>
      <c r="BW26" s="181" t="s">
        <v>1404</v>
      </c>
      <c r="BX26" s="181" t="s">
        <v>1690</v>
      </c>
      <c r="BY26" s="181"/>
      <c r="BZ26" s="181"/>
      <c r="CA26" s="181"/>
      <c r="CB26" s="181"/>
      <c r="CC26" s="181"/>
      <c r="CD26" s="181"/>
      <c r="CE26" s="181"/>
      <c r="CF26" s="181"/>
      <c r="CG26" s="181"/>
      <c r="CH26" s="181"/>
      <c r="CI26" s="181"/>
      <c r="CJ26" s="181"/>
      <c r="CK26" s="181"/>
      <c r="CL26" s="181"/>
      <c r="CM26" s="181"/>
      <c r="CN26" s="181"/>
      <c r="CO26" s="181"/>
      <c r="CP26" s="181"/>
      <c r="CQ26" s="181"/>
      <c r="CR26" s="181"/>
      <c r="CS26" s="181"/>
      <c r="CT26" s="181"/>
      <c r="CU26" s="181"/>
      <c r="CV26" s="181"/>
      <c r="CW26" s="181"/>
      <c r="CX26" s="181"/>
      <c r="CY26" s="181"/>
      <c r="CZ26" s="182"/>
    </row>
    <row r="27" spans="1:104" x14ac:dyDescent="0.25">
      <c r="A27" s="180"/>
      <c r="B27" s="181" t="s">
        <v>1691</v>
      </c>
      <c r="C27" s="181" t="s">
        <v>1692</v>
      </c>
      <c r="D27" s="181" t="s">
        <v>51</v>
      </c>
      <c r="E27" s="181" t="s">
        <v>52</v>
      </c>
      <c r="F27" s="181"/>
      <c r="G27" s="181" t="s">
        <v>1103</v>
      </c>
      <c r="H27" s="181"/>
      <c r="I27" s="181" t="s">
        <v>1379</v>
      </c>
      <c r="J27" s="181" t="s">
        <v>1523</v>
      </c>
      <c r="K27" s="181" t="s">
        <v>1693</v>
      </c>
      <c r="L27" s="181" t="s">
        <v>1694</v>
      </c>
      <c r="M27" s="181" t="s">
        <v>1379</v>
      </c>
      <c r="N27" s="181" t="s">
        <v>1411</v>
      </c>
      <c r="O27" s="181" t="s">
        <v>1360</v>
      </c>
      <c r="P27" s="181" t="s">
        <v>13</v>
      </c>
      <c r="Q27" s="181" t="s">
        <v>1359</v>
      </c>
      <c r="R27" s="181" t="s">
        <v>1388</v>
      </c>
      <c r="S27" s="181" t="s">
        <v>50</v>
      </c>
      <c r="T27" s="181" t="s">
        <v>50</v>
      </c>
      <c r="U27" s="181"/>
      <c r="V27" s="181"/>
      <c r="W27" s="181"/>
      <c r="X27" s="181"/>
      <c r="Y27" s="181"/>
      <c r="Z27" s="181"/>
      <c r="AA27" s="181"/>
      <c r="AB27" s="181"/>
      <c r="AC27" s="181"/>
      <c r="AD27" s="181"/>
      <c r="AE27" s="181"/>
      <c r="AF27" s="181"/>
      <c r="AG27" s="181"/>
      <c r="AH27" s="181"/>
      <c r="AI27" s="181"/>
      <c r="AJ27" s="181" t="s">
        <v>1379</v>
      </c>
      <c r="AK27" s="181" t="s">
        <v>1385</v>
      </c>
      <c r="AL27" s="181" t="s">
        <v>1379</v>
      </c>
      <c r="AM27" s="181" t="s">
        <v>1624</v>
      </c>
      <c r="AN27" s="181" t="s">
        <v>50</v>
      </c>
      <c r="AO27" s="181" t="s">
        <v>1663</v>
      </c>
      <c r="AP27" s="181" t="s">
        <v>1664</v>
      </c>
      <c r="AQ27" s="181" t="s">
        <v>1665</v>
      </c>
      <c r="AR27" s="181" t="s">
        <v>1411</v>
      </c>
      <c r="AS27" s="181"/>
      <c r="AT27" s="181" t="s">
        <v>1693</v>
      </c>
      <c r="AU27" s="181" t="s">
        <v>1666</v>
      </c>
      <c r="AV27" s="181" t="s">
        <v>1695</v>
      </c>
      <c r="AW27" s="181" t="s">
        <v>1668</v>
      </c>
      <c r="AX27" s="181" t="s">
        <v>1696</v>
      </c>
      <c r="AY27" s="181" t="s">
        <v>1670</v>
      </c>
      <c r="AZ27" s="181" t="s">
        <v>1697</v>
      </c>
      <c r="BA27" s="181" t="s">
        <v>1533</v>
      </c>
      <c r="BB27" s="181" t="s">
        <v>1698</v>
      </c>
      <c r="BC27" s="181" t="s">
        <v>1673</v>
      </c>
      <c r="BD27" s="181" t="s">
        <v>1507</v>
      </c>
      <c r="BE27" s="181" t="s">
        <v>1675</v>
      </c>
      <c r="BF27" s="181" t="s">
        <v>1699</v>
      </c>
      <c r="BG27" s="181" t="s">
        <v>1535</v>
      </c>
      <c r="BH27" s="181" t="s">
        <v>1700</v>
      </c>
      <c r="BI27" s="181" t="s">
        <v>1678</v>
      </c>
      <c r="BJ27" s="181" t="s">
        <v>1701</v>
      </c>
      <c r="BK27" s="181" t="s">
        <v>1548</v>
      </c>
      <c r="BL27" s="181" t="s">
        <v>1702</v>
      </c>
      <c r="BM27" s="181" t="s">
        <v>1681</v>
      </c>
      <c r="BN27" s="181" t="s">
        <v>1703</v>
      </c>
      <c r="BO27" s="181" t="s">
        <v>1683</v>
      </c>
      <c r="BP27" s="181" t="s">
        <v>1704</v>
      </c>
      <c r="BQ27" s="181" t="s">
        <v>1685</v>
      </c>
      <c r="BR27" s="181" t="s">
        <v>1705</v>
      </c>
      <c r="BS27" s="181" t="s">
        <v>1686</v>
      </c>
      <c r="BT27" s="181" t="s">
        <v>1706</v>
      </c>
      <c r="BU27" s="181" t="s">
        <v>1688</v>
      </c>
      <c r="BV27" s="181" t="s">
        <v>1707</v>
      </c>
      <c r="BW27" s="181" t="s">
        <v>1404</v>
      </c>
      <c r="BX27" s="181" t="s">
        <v>1708</v>
      </c>
      <c r="BY27" s="181"/>
      <c r="BZ27" s="181"/>
      <c r="CA27" s="181"/>
      <c r="CB27" s="181"/>
      <c r="CC27" s="181"/>
      <c r="CD27" s="181"/>
      <c r="CE27" s="181"/>
      <c r="CF27" s="181"/>
      <c r="CG27" s="181"/>
      <c r="CH27" s="181"/>
      <c r="CI27" s="181"/>
      <c r="CJ27" s="181"/>
      <c r="CK27" s="181"/>
      <c r="CL27" s="181"/>
      <c r="CM27" s="181"/>
      <c r="CN27" s="181"/>
      <c r="CO27" s="181"/>
      <c r="CP27" s="181"/>
      <c r="CQ27" s="181"/>
      <c r="CR27" s="181"/>
      <c r="CS27" s="181"/>
      <c r="CT27" s="181"/>
      <c r="CU27" s="181"/>
      <c r="CV27" s="181"/>
      <c r="CW27" s="181"/>
      <c r="CX27" s="181"/>
      <c r="CY27" s="181"/>
      <c r="CZ27" s="182"/>
    </row>
    <row r="28" spans="1:104" x14ac:dyDescent="0.25">
      <c r="A28" s="180"/>
      <c r="B28" s="181" t="s">
        <v>1709</v>
      </c>
      <c r="C28" s="181" t="s">
        <v>1710</v>
      </c>
      <c r="D28" s="181" t="s">
        <v>905</v>
      </c>
      <c r="E28" s="181" t="s">
        <v>133</v>
      </c>
      <c r="F28" s="181"/>
      <c r="G28" s="181" t="s">
        <v>1103</v>
      </c>
      <c r="H28" s="181"/>
      <c r="I28" s="181" t="s">
        <v>1379</v>
      </c>
      <c r="J28" s="181" t="s">
        <v>1502</v>
      </c>
      <c r="K28" s="181" t="s">
        <v>1711</v>
      </c>
      <c r="L28" s="181" t="s">
        <v>1712</v>
      </c>
      <c r="M28" s="181" t="s">
        <v>1379</v>
      </c>
      <c r="N28" s="181" t="s">
        <v>1411</v>
      </c>
      <c r="O28" s="181" t="s">
        <v>1360</v>
      </c>
      <c r="P28" s="181" t="s">
        <v>13</v>
      </c>
      <c r="Q28" s="181" t="s">
        <v>1359</v>
      </c>
      <c r="R28" s="181" t="s">
        <v>1388</v>
      </c>
      <c r="S28" s="181" t="s">
        <v>50</v>
      </c>
      <c r="T28" s="181" t="s">
        <v>50</v>
      </c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 t="s">
        <v>1379</v>
      </c>
      <c r="AK28" s="181" t="s">
        <v>1385</v>
      </c>
      <c r="AL28" s="181" t="s">
        <v>1379</v>
      </c>
      <c r="AM28" s="181" t="s">
        <v>1624</v>
      </c>
      <c r="AN28" s="181" t="s">
        <v>50</v>
      </c>
      <c r="AO28" s="181" t="s">
        <v>1663</v>
      </c>
      <c r="AP28" s="181" t="s">
        <v>1664</v>
      </c>
      <c r="AQ28" s="181" t="s">
        <v>1665</v>
      </c>
      <c r="AR28" s="181" t="s">
        <v>1383</v>
      </c>
      <c r="AS28" s="181"/>
      <c r="AT28" s="181" t="s">
        <v>1711</v>
      </c>
      <c r="AU28" s="181" t="s">
        <v>1666</v>
      </c>
      <c r="AV28" s="181" t="s">
        <v>1696</v>
      </c>
      <c r="AW28" s="181" t="s">
        <v>1668</v>
      </c>
      <c r="AX28" s="181" t="s">
        <v>1713</v>
      </c>
      <c r="AY28" s="181" t="s">
        <v>1670</v>
      </c>
      <c r="AZ28" s="181" t="s">
        <v>1714</v>
      </c>
      <c r="BA28" s="181" t="s">
        <v>1533</v>
      </c>
      <c r="BB28" s="181" t="s">
        <v>1715</v>
      </c>
      <c r="BC28" s="181" t="s">
        <v>1673</v>
      </c>
      <c r="BD28" s="181" t="s">
        <v>1716</v>
      </c>
      <c r="BE28" s="181" t="s">
        <v>1675</v>
      </c>
      <c r="BF28" s="181" t="s">
        <v>1717</v>
      </c>
      <c r="BG28" s="181" t="s">
        <v>1535</v>
      </c>
      <c r="BH28" s="181" t="s">
        <v>1718</v>
      </c>
      <c r="BI28" s="181" t="s">
        <v>1678</v>
      </c>
      <c r="BJ28" s="181" t="s">
        <v>1719</v>
      </c>
      <c r="BK28" s="181" t="s">
        <v>1548</v>
      </c>
      <c r="BL28" s="181" t="s">
        <v>1720</v>
      </c>
      <c r="BM28" s="181" t="s">
        <v>1681</v>
      </c>
      <c r="BN28" s="181" t="s">
        <v>1721</v>
      </c>
      <c r="BO28" s="181" t="s">
        <v>1683</v>
      </c>
      <c r="BP28" s="181" t="s">
        <v>1722</v>
      </c>
      <c r="BQ28" s="181" t="s">
        <v>1685</v>
      </c>
      <c r="BR28" s="181" t="s">
        <v>1723</v>
      </c>
      <c r="BS28" s="181" t="s">
        <v>1686</v>
      </c>
      <c r="BT28" s="181" t="s">
        <v>1724</v>
      </c>
      <c r="BU28" s="181" t="s">
        <v>1688</v>
      </c>
      <c r="BV28" s="181" t="s">
        <v>1725</v>
      </c>
      <c r="BW28" s="181" t="s">
        <v>1404</v>
      </c>
      <c r="BX28" s="181" t="s">
        <v>1726</v>
      </c>
      <c r="BY28" s="181"/>
      <c r="BZ28" s="181"/>
      <c r="CA28" s="181"/>
      <c r="CB28" s="181"/>
      <c r="CC28" s="181"/>
      <c r="CD28" s="181"/>
      <c r="CE28" s="181"/>
      <c r="CF28" s="181"/>
      <c r="CG28" s="181"/>
      <c r="CH28" s="181"/>
      <c r="CI28" s="181"/>
      <c r="CJ28" s="181"/>
      <c r="CK28" s="181"/>
      <c r="CL28" s="181"/>
      <c r="CM28" s="181"/>
      <c r="CN28" s="181"/>
      <c r="CO28" s="181"/>
      <c r="CP28" s="181"/>
      <c r="CQ28" s="181"/>
      <c r="CR28" s="181"/>
      <c r="CS28" s="181"/>
      <c r="CT28" s="181"/>
      <c r="CU28" s="181"/>
      <c r="CV28" s="181"/>
      <c r="CW28" s="181"/>
      <c r="CX28" s="181"/>
      <c r="CY28" s="181"/>
      <c r="CZ28" s="182"/>
    </row>
    <row r="29" spans="1:104" x14ac:dyDescent="0.25">
      <c r="A29" s="180"/>
      <c r="B29" s="181" t="s">
        <v>1727</v>
      </c>
      <c r="C29" s="181" t="s">
        <v>1728</v>
      </c>
      <c r="D29" s="181" t="s">
        <v>455</v>
      </c>
      <c r="E29" s="181" t="s">
        <v>454</v>
      </c>
      <c r="F29" s="181"/>
      <c r="G29" s="181" t="s">
        <v>1103</v>
      </c>
      <c r="H29" s="181"/>
      <c r="I29" s="181" t="s">
        <v>1379</v>
      </c>
      <c r="J29" s="181" t="s">
        <v>1488</v>
      </c>
      <c r="K29" s="181" t="s">
        <v>1729</v>
      </c>
      <c r="L29" s="181" t="s">
        <v>1730</v>
      </c>
      <c r="M29" s="181" t="s">
        <v>1379</v>
      </c>
      <c r="N29" s="181" t="s">
        <v>1624</v>
      </c>
      <c r="O29" s="181" t="s">
        <v>19</v>
      </c>
      <c r="P29" s="181" t="s">
        <v>19</v>
      </c>
      <c r="Q29" s="181" t="s">
        <v>1359</v>
      </c>
      <c r="R29" s="181" t="s">
        <v>1388</v>
      </c>
      <c r="S29" s="181" t="s">
        <v>50</v>
      </c>
      <c r="T29" s="181" t="s">
        <v>50</v>
      </c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 t="s">
        <v>1379</v>
      </c>
      <c r="AK29" s="181" t="s">
        <v>1385</v>
      </c>
      <c r="AL29" s="181" t="s">
        <v>1379</v>
      </c>
      <c r="AM29" s="181" t="s">
        <v>1624</v>
      </c>
      <c r="AN29" s="181" t="s">
        <v>50</v>
      </c>
      <c r="AO29" s="181" t="s">
        <v>1663</v>
      </c>
      <c r="AP29" s="181" t="s">
        <v>1664</v>
      </c>
      <c r="AQ29" s="181" t="s">
        <v>1665</v>
      </c>
      <c r="AR29" s="181" t="s">
        <v>1437</v>
      </c>
      <c r="AS29" s="181"/>
      <c r="AT29" s="181" t="s">
        <v>1729</v>
      </c>
      <c r="AU29" s="181" t="s">
        <v>1666</v>
      </c>
      <c r="AV29" s="181" t="s">
        <v>1731</v>
      </c>
      <c r="AW29" s="181" t="s">
        <v>1668</v>
      </c>
      <c r="AX29" s="181" t="s">
        <v>1732</v>
      </c>
      <c r="AY29" s="181" t="s">
        <v>1670</v>
      </c>
      <c r="AZ29" s="181" t="s">
        <v>1733</v>
      </c>
      <c r="BA29" s="181" t="s">
        <v>1533</v>
      </c>
      <c r="BB29" s="181" t="s">
        <v>1734</v>
      </c>
      <c r="BC29" s="181" t="s">
        <v>1673</v>
      </c>
      <c r="BD29" s="181" t="s">
        <v>1735</v>
      </c>
      <c r="BE29" s="181" t="s">
        <v>1675</v>
      </c>
      <c r="BF29" s="181" t="s">
        <v>1736</v>
      </c>
      <c r="BG29" s="181" t="s">
        <v>1535</v>
      </c>
      <c r="BH29" s="181" t="s">
        <v>1737</v>
      </c>
      <c r="BI29" s="181" t="s">
        <v>1678</v>
      </c>
      <c r="BJ29" s="181" t="s">
        <v>1738</v>
      </c>
      <c r="BK29" s="181" t="s">
        <v>1548</v>
      </c>
      <c r="BL29" s="181" t="s">
        <v>1739</v>
      </c>
      <c r="BM29" s="181" t="s">
        <v>1681</v>
      </c>
      <c r="BN29" s="181" t="s">
        <v>1740</v>
      </c>
      <c r="BO29" s="181" t="s">
        <v>1683</v>
      </c>
      <c r="BP29" s="181" t="s">
        <v>1741</v>
      </c>
      <c r="BQ29" s="181" t="s">
        <v>1685</v>
      </c>
      <c r="BR29" s="181" t="s">
        <v>1606</v>
      </c>
      <c r="BS29" s="181" t="s">
        <v>1686</v>
      </c>
      <c r="BT29" s="181" t="s">
        <v>1742</v>
      </c>
      <c r="BU29" s="181" t="s">
        <v>1688</v>
      </c>
      <c r="BV29" s="181" t="s">
        <v>1743</v>
      </c>
      <c r="BW29" s="181" t="s">
        <v>1404</v>
      </c>
      <c r="BX29" s="181" t="s">
        <v>1744</v>
      </c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2"/>
    </row>
    <row r="30" spans="1:104" x14ac:dyDescent="0.25">
      <c r="A30" s="180"/>
      <c r="B30" s="181"/>
      <c r="C30" s="181" t="s">
        <v>1745</v>
      </c>
      <c r="D30" s="181"/>
      <c r="E30" s="181" t="s">
        <v>1361</v>
      </c>
      <c r="F30" s="181"/>
      <c r="G30" s="181" t="s">
        <v>1103</v>
      </c>
      <c r="H30" s="181"/>
      <c r="I30" s="181" t="s">
        <v>1379</v>
      </c>
      <c r="J30" s="181" t="s">
        <v>1515</v>
      </c>
      <c r="K30" s="181"/>
      <c r="L30" s="181"/>
      <c r="M30" s="181" t="s">
        <v>1379</v>
      </c>
      <c r="N30" s="181"/>
      <c r="O30" s="181"/>
      <c r="P30" s="181"/>
      <c r="Q30" s="181"/>
      <c r="R30" s="181" t="s">
        <v>1388</v>
      </c>
      <c r="S30" s="181" t="s">
        <v>50</v>
      </c>
      <c r="T30" s="181" t="s">
        <v>50</v>
      </c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 t="s">
        <v>1379</v>
      </c>
      <c r="AK30" s="181" t="s">
        <v>1385</v>
      </c>
      <c r="AL30" s="181" t="s">
        <v>1379</v>
      </c>
      <c r="AM30" s="181" t="s">
        <v>1624</v>
      </c>
      <c r="AN30" s="181" t="s">
        <v>50</v>
      </c>
      <c r="AO30" s="181" t="s">
        <v>1663</v>
      </c>
      <c r="AP30" s="181" t="s">
        <v>1664</v>
      </c>
      <c r="AQ30" s="181" t="s">
        <v>1665</v>
      </c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2"/>
    </row>
    <row r="31" spans="1:104" x14ac:dyDescent="0.25">
      <c r="A31" s="180"/>
      <c r="B31" s="181"/>
      <c r="C31" s="181" t="s">
        <v>1746</v>
      </c>
      <c r="D31" s="181"/>
      <c r="E31" s="181" t="s">
        <v>1361</v>
      </c>
      <c r="F31" s="181"/>
      <c r="G31" s="181" t="s">
        <v>1103</v>
      </c>
      <c r="H31" s="181"/>
      <c r="I31" s="181" t="s">
        <v>1379</v>
      </c>
      <c r="J31" s="181" t="s">
        <v>1747</v>
      </c>
      <c r="K31" s="181"/>
      <c r="L31" s="181"/>
      <c r="M31" s="181" t="s">
        <v>1379</v>
      </c>
      <c r="N31" s="181"/>
      <c r="O31" s="181"/>
      <c r="P31" s="181"/>
      <c r="Q31" s="181"/>
      <c r="R31" s="181" t="s">
        <v>1388</v>
      </c>
      <c r="S31" s="181" t="s">
        <v>50</v>
      </c>
      <c r="T31" s="181" t="s">
        <v>50</v>
      </c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 t="s">
        <v>1379</v>
      </c>
      <c r="AK31" s="181" t="s">
        <v>1385</v>
      </c>
      <c r="AL31" s="181" t="s">
        <v>1379</v>
      </c>
      <c r="AM31" s="181" t="s">
        <v>1624</v>
      </c>
      <c r="AN31" s="181" t="s">
        <v>50</v>
      </c>
      <c r="AO31" s="181" t="s">
        <v>1663</v>
      </c>
      <c r="AP31" s="181" t="s">
        <v>1664</v>
      </c>
      <c r="AQ31" s="181" t="s">
        <v>1665</v>
      </c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2"/>
    </row>
    <row r="32" spans="1:104" x14ac:dyDescent="0.25">
      <c r="A32" s="180"/>
      <c r="B32" s="181" t="s">
        <v>1748</v>
      </c>
      <c r="C32" s="181" t="s">
        <v>1749</v>
      </c>
      <c r="D32" s="181" t="s">
        <v>49</v>
      </c>
      <c r="E32" s="181" t="s">
        <v>31</v>
      </c>
      <c r="F32" s="181"/>
      <c r="G32" s="181" t="s">
        <v>1103</v>
      </c>
      <c r="H32" s="181"/>
      <c r="I32" s="181" t="s">
        <v>1379</v>
      </c>
      <c r="J32" s="181" t="s">
        <v>1465</v>
      </c>
      <c r="K32" s="181"/>
      <c r="L32" s="181"/>
      <c r="M32" s="181" t="s">
        <v>1389</v>
      </c>
      <c r="N32" s="181" t="s">
        <v>1411</v>
      </c>
      <c r="O32" s="181" t="s">
        <v>1360</v>
      </c>
      <c r="P32" s="181" t="s">
        <v>13</v>
      </c>
      <c r="Q32" s="181" t="s">
        <v>1359</v>
      </c>
      <c r="R32" s="181" t="s">
        <v>1388</v>
      </c>
      <c r="S32" s="181" t="s">
        <v>50</v>
      </c>
      <c r="T32" s="181" t="s">
        <v>50</v>
      </c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 t="s">
        <v>1379</v>
      </c>
      <c r="AK32" s="181" t="s">
        <v>1385</v>
      </c>
      <c r="AL32" s="181" t="s">
        <v>1379</v>
      </c>
      <c r="AM32" s="181" t="s">
        <v>1624</v>
      </c>
      <c r="AN32" s="181" t="s">
        <v>50</v>
      </c>
      <c r="AO32" s="181" t="s">
        <v>1663</v>
      </c>
      <c r="AP32" s="181" t="s">
        <v>1664</v>
      </c>
      <c r="AQ32" s="181" t="s">
        <v>1665</v>
      </c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2"/>
    </row>
    <row r="33" spans="1:104" x14ac:dyDescent="0.25">
      <c r="A33" s="180"/>
      <c r="B33" s="181" t="s">
        <v>1750</v>
      </c>
      <c r="C33" s="181" t="s">
        <v>1751</v>
      </c>
      <c r="D33" s="181" t="s">
        <v>59</v>
      </c>
      <c r="E33" s="181" t="s">
        <v>60</v>
      </c>
      <c r="F33" s="181"/>
      <c r="G33" s="181" t="s">
        <v>1103</v>
      </c>
      <c r="H33" s="181"/>
      <c r="I33" s="181" t="s">
        <v>1379</v>
      </c>
      <c r="J33" s="181" t="s">
        <v>1752</v>
      </c>
      <c r="K33" s="181" t="s">
        <v>1753</v>
      </c>
      <c r="L33" s="181" t="s">
        <v>1754</v>
      </c>
      <c r="M33" s="181" t="s">
        <v>1379</v>
      </c>
      <c r="N33" s="181" t="s">
        <v>1383</v>
      </c>
      <c r="O33" s="181" t="s">
        <v>1358</v>
      </c>
      <c r="P33" s="181" t="s">
        <v>1260</v>
      </c>
      <c r="Q33" s="181" t="s">
        <v>1359</v>
      </c>
      <c r="R33" s="181" t="s">
        <v>1389</v>
      </c>
      <c r="S33" s="181" t="s">
        <v>61</v>
      </c>
      <c r="T33" s="181" t="s">
        <v>61</v>
      </c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 t="s">
        <v>1379</v>
      </c>
      <c r="AK33" s="181" t="s">
        <v>1385</v>
      </c>
      <c r="AL33" s="181" t="s">
        <v>1379</v>
      </c>
      <c r="AM33" s="181" t="s">
        <v>1389</v>
      </c>
      <c r="AN33" s="181" t="s">
        <v>61</v>
      </c>
      <c r="AO33" s="181" t="s">
        <v>1755</v>
      </c>
      <c r="AP33" s="181" t="s">
        <v>1378</v>
      </c>
      <c r="AQ33" s="181" t="s">
        <v>1756</v>
      </c>
      <c r="AR33" s="181" t="s">
        <v>1389</v>
      </c>
      <c r="AS33" s="181"/>
      <c r="AT33" s="181" t="s">
        <v>1753</v>
      </c>
      <c r="AU33" s="181" t="s">
        <v>1668</v>
      </c>
      <c r="AV33" s="181" t="s">
        <v>1757</v>
      </c>
      <c r="AW33" s="181" t="s">
        <v>1758</v>
      </c>
      <c r="AX33" s="181" t="s">
        <v>1667</v>
      </c>
      <c r="AY33" s="181" t="s">
        <v>1673</v>
      </c>
      <c r="AZ33" s="181" t="s">
        <v>1759</v>
      </c>
      <c r="BA33" s="181" t="s">
        <v>1760</v>
      </c>
      <c r="BB33" s="181" t="s">
        <v>1761</v>
      </c>
      <c r="BC33" s="181" t="s">
        <v>1762</v>
      </c>
      <c r="BD33" s="181" t="s">
        <v>1763</v>
      </c>
      <c r="BE33" s="181" t="s">
        <v>1764</v>
      </c>
      <c r="BF33" s="181" t="s">
        <v>1765</v>
      </c>
      <c r="BG33" s="181" t="s">
        <v>1766</v>
      </c>
      <c r="BH33" s="181" t="s">
        <v>1767</v>
      </c>
      <c r="BI33" s="181" t="s">
        <v>1675</v>
      </c>
      <c r="BJ33" s="181" t="s">
        <v>1609</v>
      </c>
      <c r="BK33" s="181" t="s">
        <v>1535</v>
      </c>
      <c r="BL33" s="181" t="s">
        <v>1768</v>
      </c>
      <c r="BM33" s="181" t="s">
        <v>1678</v>
      </c>
      <c r="BN33" s="181" t="s">
        <v>1769</v>
      </c>
      <c r="BO33" s="181" t="s">
        <v>1770</v>
      </c>
      <c r="BP33" s="181" t="s">
        <v>1771</v>
      </c>
      <c r="BQ33" s="181" t="s">
        <v>1683</v>
      </c>
      <c r="BR33" s="181" t="s">
        <v>1772</v>
      </c>
      <c r="BS33" s="181" t="s">
        <v>1685</v>
      </c>
      <c r="BT33" s="181" t="s">
        <v>1773</v>
      </c>
      <c r="BU33" s="181" t="s">
        <v>1686</v>
      </c>
      <c r="BV33" s="181" t="s">
        <v>1774</v>
      </c>
      <c r="BW33" s="181" t="s">
        <v>1688</v>
      </c>
      <c r="BX33" s="181" t="s">
        <v>1775</v>
      </c>
      <c r="BY33" s="181" t="s">
        <v>1404</v>
      </c>
      <c r="BZ33" s="181" t="s">
        <v>1776</v>
      </c>
      <c r="CA33" s="181"/>
      <c r="CB33" s="181"/>
      <c r="CC33" s="181"/>
      <c r="CD33" s="181"/>
      <c r="CE33" s="181"/>
      <c r="CF33" s="181"/>
      <c r="CG33" s="181"/>
      <c r="CH33" s="181"/>
      <c r="CI33" s="181"/>
      <c r="CJ33" s="181"/>
      <c r="CK33" s="181"/>
      <c r="CL33" s="181"/>
      <c r="CM33" s="181"/>
      <c r="CN33" s="181"/>
      <c r="CO33" s="181"/>
      <c r="CP33" s="181"/>
      <c r="CQ33" s="181"/>
      <c r="CR33" s="181"/>
      <c r="CS33" s="181"/>
      <c r="CT33" s="181"/>
      <c r="CU33" s="181"/>
      <c r="CV33" s="181"/>
      <c r="CW33" s="181"/>
      <c r="CX33" s="181"/>
      <c r="CY33" s="181"/>
      <c r="CZ33" s="182"/>
    </row>
    <row r="34" spans="1:104" x14ac:dyDescent="0.25">
      <c r="A34" s="180"/>
      <c r="B34" s="181" t="s">
        <v>1777</v>
      </c>
      <c r="C34" s="181" t="s">
        <v>1411</v>
      </c>
      <c r="D34" s="181" t="s">
        <v>531</v>
      </c>
      <c r="E34" s="181" t="s">
        <v>530</v>
      </c>
      <c r="F34" s="181"/>
      <c r="G34" s="181" t="s">
        <v>1103</v>
      </c>
      <c r="H34" s="181"/>
      <c r="I34" s="181" t="s">
        <v>1379</v>
      </c>
      <c r="J34" s="181" t="s">
        <v>1574</v>
      </c>
      <c r="K34" s="181" t="s">
        <v>1778</v>
      </c>
      <c r="L34" s="181" t="s">
        <v>1687</v>
      </c>
      <c r="M34" s="181" t="s">
        <v>1379</v>
      </c>
      <c r="N34" s="181" t="s">
        <v>1389</v>
      </c>
      <c r="O34" s="181" t="s">
        <v>1362</v>
      </c>
      <c r="P34" s="181" t="s">
        <v>3</v>
      </c>
      <c r="Q34" s="181" t="s">
        <v>1359</v>
      </c>
      <c r="R34" s="181" t="s">
        <v>1389</v>
      </c>
      <c r="S34" s="181" t="s">
        <v>61</v>
      </c>
      <c r="T34" s="181" t="s">
        <v>61</v>
      </c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1"/>
      <c r="AI34" s="181"/>
      <c r="AJ34" s="181" t="s">
        <v>1379</v>
      </c>
      <c r="AK34" s="181" t="s">
        <v>1385</v>
      </c>
      <c r="AL34" s="181" t="s">
        <v>1379</v>
      </c>
      <c r="AM34" s="181" t="s">
        <v>1389</v>
      </c>
      <c r="AN34" s="181" t="s">
        <v>61</v>
      </c>
      <c r="AO34" s="181" t="s">
        <v>1755</v>
      </c>
      <c r="AP34" s="181" t="s">
        <v>1378</v>
      </c>
      <c r="AQ34" s="181" t="s">
        <v>1756</v>
      </c>
      <c r="AR34" s="181" t="s">
        <v>1411</v>
      </c>
      <c r="AS34" s="181"/>
      <c r="AT34" s="181" t="s">
        <v>1778</v>
      </c>
      <c r="AU34" s="181" t="s">
        <v>1668</v>
      </c>
      <c r="AV34" s="181" t="s">
        <v>1779</v>
      </c>
      <c r="AW34" s="181" t="s">
        <v>1758</v>
      </c>
      <c r="AX34" s="181" t="s">
        <v>1518</v>
      </c>
      <c r="AY34" s="181" t="s">
        <v>1673</v>
      </c>
      <c r="AZ34" s="181" t="s">
        <v>1780</v>
      </c>
      <c r="BA34" s="181" t="s">
        <v>1760</v>
      </c>
      <c r="BB34" s="181" t="s">
        <v>1697</v>
      </c>
      <c r="BC34" s="181" t="s">
        <v>1762</v>
      </c>
      <c r="BD34" s="181" t="s">
        <v>1781</v>
      </c>
      <c r="BE34" s="181" t="s">
        <v>1764</v>
      </c>
      <c r="BF34" s="181" t="s">
        <v>1782</v>
      </c>
      <c r="BG34" s="181" t="s">
        <v>1766</v>
      </c>
      <c r="BH34" s="181" t="s">
        <v>1783</v>
      </c>
      <c r="BI34" s="181" t="s">
        <v>1675</v>
      </c>
      <c r="BJ34" s="181" t="s">
        <v>1784</v>
      </c>
      <c r="BK34" s="181" t="s">
        <v>1535</v>
      </c>
      <c r="BL34" s="181" t="s">
        <v>1785</v>
      </c>
      <c r="BM34" s="181" t="s">
        <v>1678</v>
      </c>
      <c r="BN34" s="181" t="s">
        <v>1786</v>
      </c>
      <c r="BO34" s="181" t="s">
        <v>1770</v>
      </c>
      <c r="BP34" s="181" t="s">
        <v>1787</v>
      </c>
      <c r="BQ34" s="181" t="s">
        <v>1683</v>
      </c>
      <c r="BR34" s="181" t="s">
        <v>1788</v>
      </c>
      <c r="BS34" s="181" t="s">
        <v>1685</v>
      </c>
      <c r="BT34" s="181" t="s">
        <v>1466</v>
      </c>
      <c r="BU34" s="181" t="s">
        <v>1686</v>
      </c>
      <c r="BV34" s="181" t="s">
        <v>1789</v>
      </c>
      <c r="BW34" s="181" t="s">
        <v>1688</v>
      </c>
      <c r="BX34" s="181" t="s">
        <v>1790</v>
      </c>
      <c r="BY34" s="181" t="s">
        <v>1404</v>
      </c>
      <c r="BZ34" s="181" t="s">
        <v>1791</v>
      </c>
      <c r="CA34" s="181"/>
      <c r="CB34" s="181"/>
      <c r="CC34" s="181"/>
      <c r="CD34" s="181"/>
      <c r="CE34" s="181"/>
      <c r="CF34" s="181"/>
      <c r="CG34" s="181"/>
      <c r="CH34" s="181"/>
      <c r="CI34" s="181"/>
      <c r="CJ34" s="181"/>
      <c r="CK34" s="181"/>
      <c r="CL34" s="181"/>
      <c r="CM34" s="181"/>
      <c r="CN34" s="181"/>
      <c r="CO34" s="181"/>
      <c r="CP34" s="181"/>
      <c r="CQ34" s="181"/>
      <c r="CR34" s="181"/>
      <c r="CS34" s="181"/>
      <c r="CT34" s="181"/>
      <c r="CU34" s="181"/>
      <c r="CV34" s="181"/>
      <c r="CW34" s="181"/>
      <c r="CX34" s="181"/>
      <c r="CY34" s="181"/>
      <c r="CZ34" s="182"/>
    </row>
    <row r="35" spans="1:104" x14ac:dyDescent="0.25">
      <c r="A35" s="180"/>
      <c r="B35" s="181" t="s">
        <v>1792</v>
      </c>
      <c r="C35" s="181" t="s">
        <v>1793</v>
      </c>
      <c r="D35" s="181" t="s">
        <v>72</v>
      </c>
      <c r="E35" s="181" t="s">
        <v>73</v>
      </c>
      <c r="F35" s="181"/>
      <c r="G35" s="181" t="s">
        <v>1103</v>
      </c>
      <c r="H35" s="181"/>
      <c r="I35" s="181" t="s">
        <v>1379</v>
      </c>
      <c r="J35" s="181" t="s">
        <v>1794</v>
      </c>
      <c r="K35" s="181" t="s">
        <v>1795</v>
      </c>
      <c r="L35" s="181" t="s">
        <v>1796</v>
      </c>
      <c r="M35" s="181" t="s">
        <v>1379</v>
      </c>
      <c r="N35" s="181" t="s">
        <v>1389</v>
      </c>
      <c r="O35" s="181" t="s">
        <v>1362</v>
      </c>
      <c r="P35" s="181" t="s">
        <v>3</v>
      </c>
      <c r="Q35" s="181" t="s">
        <v>1359</v>
      </c>
      <c r="R35" s="181" t="s">
        <v>1389</v>
      </c>
      <c r="S35" s="181" t="s">
        <v>61</v>
      </c>
      <c r="T35" s="181" t="s">
        <v>61</v>
      </c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 t="s">
        <v>1379</v>
      </c>
      <c r="AK35" s="181" t="s">
        <v>1385</v>
      </c>
      <c r="AL35" s="181" t="s">
        <v>1379</v>
      </c>
      <c r="AM35" s="181" t="s">
        <v>1389</v>
      </c>
      <c r="AN35" s="181" t="s">
        <v>61</v>
      </c>
      <c r="AO35" s="181" t="s">
        <v>1755</v>
      </c>
      <c r="AP35" s="181" t="s">
        <v>1378</v>
      </c>
      <c r="AQ35" s="181" t="s">
        <v>1756</v>
      </c>
      <c r="AR35" s="181" t="s">
        <v>1383</v>
      </c>
      <c r="AS35" s="181"/>
      <c r="AT35" s="181" t="s">
        <v>1795</v>
      </c>
      <c r="AU35" s="181" t="s">
        <v>1668</v>
      </c>
      <c r="AV35" s="181" t="s">
        <v>1590</v>
      </c>
      <c r="AW35" s="181" t="s">
        <v>1758</v>
      </c>
      <c r="AX35" s="181" t="s">
        <v>1797</v>
      </c>
      <c r="AY35" s="181" t="s">
        <v>1673</v>
      </c>
      <c r="AZ35" s="181" t="s">
        <v>1798</v>
      </c>
      <c r="BA35" s="181" t="s">
        <v>1760</v>
      </c>
      <c r="BB35" s="181" t="s">
        <v>1799</v>
      </c>
      <c r="BC35" s="181" t="s">
        <v>1762</v>
      </c>
      <c r="BD35" s="181" t="s">
        <v>1800</v>
      </c>
      <c r="BE35" s="181" t="s">
        <v>1764</v>
      </c>
      <c r="BF35" s="181" t="s">
        <v>1801</v>
      </c>
      <c r="BG35" s="181" t="s">
        <v>1766</v>
      </c>
      <c r="BH35" s="181" t="s">
        <v>1802</v>
      </c>
      <c r="BI35" s="181" t="s">
        <v>1675</v>
      </c>
      <c r="BJ35" s="181" t="s">
        <v>1803</v>
      </c>
      <c r="BK35" s="181" t="s">
        <v>1535</v>
      </c>
      <c r="BL35" s="181" t="s">
        <v>1804</v>
      </c>
      <c r="BM35" s="181" t="s">
        <v>1678</v>
      </c>
      <c r="BN35" s="181" t="s">
        <v>1805</v>
      </c>
      <c r="BO35" s="181" t="s">
        <v>1770</v>
      </c>
      <c r="BP35" s="181" t="s">
        <v>1806</v>
      </c>
      <c r="BQ35" s="181" t="s">
        <v>1683</v>
      </c>
      <c r="BR35" s="181" t="s">
        <v>1807</v>
      </c>
      <c r="BS35" s="181" t="s">
        <v>1685</v>
      </c>
      <c r="BT35" s="181" t="s">
        <v>1808</v>
      </c>
      <c r="BU35" s="181" t="s">
        <v>1686</v>
      </c>
      <c r="BV35" s="181" t="s">
        <v>1809</v>
      </c>
      <c r="BW35" s="181" t="s">
        <v>1688</v>
      </c>
      <c r="BX35" s="181" t="s">
        <v>1810</v>
      </c>
      <c r="BY35" s="181" t="s">
        <v>1404</v>
      </c>
      <c r="BZ35" s="181" t="s">
        <v>1811</v>
      </c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1"/>
      <c r="CZ35" s="182"/>
    </row>
    <row r="36" spans="1:104" x14ac:dyDescent="0.25">
      <c r="A36" s="180"/>
      <c r="B36" s="181" t="s">
        <v>1812</v>
      </c>
      <c r="C36" s="181" t="s">
        <v>1813</v>
      </c>
      <c r="D36" s="181" t="s">
        <v>62</v>
      </c>
      <c r="E36" s="181" t="s">
        <v>63</v>
      </c>
      <c r="F36" s="181"/>
      <c r="G36" s="181" t="s">
        <v>1103</v>
      </c>
      <c r="H36" s="181"/>
      <c r="I36" s="181" t="s">
        <v>1379</v>
      </c>
      <c r="J36" s="181" t="s">
        <v>1781</v>
      </c>
      <c r="K36" s="181" t="s">
        <v>1814</v>
      </c>
      <c r="L36" s="181" t="s">
        <v>1815</v>
      </c>
      <c r="M36" s="181" t="s">
        <v>1379</v>
      </c>
      <c r="N36" s="181" t="s">
        <v>1437</v>
      </c>
      <c r="O36" s="181" t="s">
        <v>1363</v>
      </c>
      <c r="P36" s="181" t="s">
        <v>26</v>
      </c>
      <c r="Q36" s="181" t="s">
        <v>1359</v>
      </c>
      <c r="R36" s="181" t="s">
        <v>1389</v>
      </c>
      <c r="S36" s="181" t="s">
        <v>61</v>
      </c>
      <c r="T36" s="181" t="s">
        <v>61</v>
      </c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 t="s">
        <v>1379</v>
      </c>
      <c r="AK36" s="181" t="s">
        <v>1385</v>
      </c>
      <c r="AL36" s="181" t="s">
        <v>1379</v>
      </c>
      <c r="AM36" s="181" t="s">
        <v>1389</v>
      </c>
      <c r="AN36" s="181" t="s">
        <v>61</v>
      </c>
      <c r="AO36" s="181" t="s">
        <v>1755</v>
      </c>
      <c r="AP36" s="181" t="s">
        <v>1378</v>
      </c>
      <c r="AQ36" s="181" t="s">
        <v>1756</v>
      </c>
      <c r="AR36" s="181" t="s">
        <v>1437</v>
      </c>
      <c r="AS36" s="181"/>
      <c r="AT36" s="181" t="s">
        <v>1814</v>
      </c>
      <c r="AU36" s="181" t="s">
        <v>1668</v>
      </c>
      <c r="AV36" s="181" t="s">
        <v>1816</v>
      </c>
      <c r="AW36" s="181" t="s">
        <v>1758</v>
      </c>
      <c r="AX36" s="181" t="s">
        <v>1817</v>
      </c>
      <c r="AY36" s="181" t="s">
        <v>1673</v>
      </c>
      <c r="AZ36" s="181" t="s">
        <v>1478</v>
      </c>
      <c r="BA36" s="181" t="s">
        <v>1760</v>
      </c>
      <c r="BB36" s="181" t="s">
        <v>1818</v>
      </c>
      <c r="BC36" s="181" t="s">
        <v>1762</v>
      </c>
      <c r="BD36" s="181" t="s">
        <v>1819</v>
      </c>
      <c r="BE36" s="181" t="s">
        <v>1764</v>
      </c>
      <c r="BF36" s="181" t="s">
        <v>1820</v>
      </c>
      <c r="BG36" s="181" t="s">
        <v>1766</v>
      </c>
      <c r="BH36" s="181" t="s">
        <v>1821</v>
      </c>
      <c r="BI36" s="181" t="s">
        <v>1675</v>
      </c>
      <c r="BJ36" s="181" t="s">
        <v>1822</v>
      </c>
      <c r="BK36" s="181" t="s">
        <v>1535</v>
      </c>
      <c r="BL36" s="181" t="s">
        <v>1823</v>
      </c>
      <c r="BM36" s="181" t="s">
        <v>1678</v>
      </c>
      <c r="BN36" s="181" t="s">
        <v>1824</v>
      </c>
      <c r="BO36" s="181" t="s">
        <v>1770</v>
      </c>
      <c r="BP36" s="181" t="s">
        <v>1825</v>
      </c>
      <c r="BQ36" s="181" t="s">
        <v>1683</v>
      </c>
      <c r="BR36" s="181" t="s">
        <v>1826</v>
      </c>
      <c r="BS36" s="181" t="s">
        <v>1685</v>
      </c>
      <c r="BT36" s="181" t="s">
        <v>1827</v>
      </c>
      <c r="BU36" s="181" t="s">
        <v>1686</v>
      </c>
      <c r="BV36" s="181" t="s">
        <v>1828</v>
      </c>
      <c r="BW36" s="181" t="s">
        <v>1688</v>
      </c>
      <c r="BX36" s="181" t="s">
        <v>1829</v>
      </c>
      <c r="BY36" s="181" t="s">
        <v>1404</v>
      </c>
      <c r="BZ36" s="181" t="s">
        <v>1830</v>
      </c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1"/>
      <c r="CR36" s="181"/>
      <c r="CS36" s="181"/>
      <c r="CT36" s="181"/>
      <c r="CU36" s="181"/>
      <c r="CV36" s="181"/>
      <c r="CW36" s="181"/>
      <c r="CX36" s="181"/>
      <c r="CY36" s="181"/>
      <c r="CZ36" s="182"/>
    </row>
    <row r="37" spans="1:104" x14ac:dyDescent="0.25">
      <c r="A37" s="180"/>
      <c r="B37" s="181" t="s">
        <v>1831</v>
      </c>
      <c r="C37" s="181" t="s">
        <v>1832</v>
      </c>
      <c r="D37" s="181" t="s">
        <v>450</v>
      </c>
      <c r="E37" s="181" t="s">
        <v>16</v>
      </c>
      <c r="F37" s="181"/>
      <c r="G37" s="181" t="s">
        <v>1103</v>
      </c>
      <c r="H37" s="181"/>
      <c r="I37" s="181" t="s">
        <v>1379</v>
      </c>
      <c r="J37" s="181" t="s">
        <v>1833</v>
      </c>
      <c r="K37" s="181" t="s">
        <v>1742</v>
      </c>
      <c r="L37" s="181" t="s">
        <v>1834</v>
      </c>
      <c r="M37" s="181" t="s">
        <v>1379</v>
      </c>
      <c r="N37" s="181" t="s">
        <v>1383</v>
      </c>
      <c r="O37" s="181" t="s">
        <v>1358</v>
      </c>
      <c r="P37" s="181" t="s">
        <v>1260</v>
      </c>
      <c r="Q37" s="181" t="s">
        <v>1359</v>
      </c>
      <c r="R37" s="181" t="s">
        <v>1389</v>
      </c>
      <c r="S37" s="181" t="s">
        <v>61</v>
      </c>
      <c r="T37" s="181" t="s">
        <v>61</v>
      </c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81"/>
      <c r="AH37" s="181"/>
      <c r="AI37" s="181"/>
      <c r="AJ37" s="181" t="s">
        <v>1379</v>
      </c>
      <c r="AK37" s="181" t="s">
        <v>1385</v>
      </c>
      <c r="AL37" s="181" t="s">
        <v>1379</v>
      </c>
      <c r="AM37" s="181" t="s">
        <v>1389</v>
      </c>
      <c r="AN37" s="181" t="s">
        <v>61</v>
      </c>
      <c r="AO37" s="181" t="s">
        <v>1755</v>
      </c>
      <c r="AP37" s="181" t="s">
        <v>1378</v>
      </c>
      <c r="AQ37" s="181" t="s">
        <v>1756</v>
      </c>
      <c r="AR37" s="181" t="s">
        <v>1450</v>
      </c>
      <c r="AS37" s="181"/>
      <c r="AT37" s="181" t="s">
        <v>1742</v>
      </c>
      <c r="AU37" s="181" t="s">
        <v>1668</v>
      </c>
      <c r="AV37" s="181" t="s">
        <v>1835</v>
      </c>
      <c r="AW37" s="181" t="s">
        <v>1758</v>
      </c>
      <c r="AX37" s="181" t="s">
        <v>1836</v>
      </c>
      <c r="AY37" s="181" t="s">
        <v>1673</v>
      </c>
      <c r="AZ37" s="181" t="s">
        <v>1837</v>
      </c>
      <c r="BA37" s="181" t="s">
        <v>1760</v>
      </c>
      <c r="BB37" s="181" t="s">
        <v>1838</v>
      </c>
      <c r="BC37" s="181" t="s">
        <v>1762</v>
      </c>
      <c r="BD37" s="181" t="s">
        <v>1839</v>
      </c>
      <c r="BE37" s="181" t="s">
        <v>1764</v>
      </c>
      <c r="BF37" s="181" t="s">
        <v>1840</v>
      </c>
      <c r="BG37" s="181" t="s">
        <v>1766</v>
      </c>
      <c r="BH37" s="181" t="s">
        <v>1841</v>
      </c>
      <c r="BI37" s="181" t="s">
        <v>1675</v>
      </c>
      <c r="BJ37" s="181" t="s">
        <v>1842</v>
      </c>
      <c r="BK37" s="181" t="s">
        <v>1535</v>
      </c>
      <c r="BL37" s="181" t="s">
        <v>1843</v>
      </c>
      <c r="BM37" s="181" t="s">
        <v>1678</v>
      </c>
      <c r="BN37" s="181" t="s">
        <v>1844</v>
      </c>
      <c r="BO37" s="181" t="s">
        <v>1770</v>
      </c>
      <c r="BP37" s="181" t="s">
        <v>1633</v>
      </c>
      <c r="BQ37" s="181" t="s">
        <v>1683</v>
      </c>
      <c r="BR37" s="181" t="s">
        <v>1845</v>
      </c>
      <c r="BS37" s="181" t="s">
        <v>1685</v>
      </c>
      <c r="BT37" s="181" t="s">
        <v>1846</v>
      </c>
      <c r="BU37" s="181" t="s">
        <v>1686</v>
      </c>
      <c r="BV37" s="181" t="s">
        <v>1847</v>
      </c>
      <c r="BW37" s="181" t="s">
        <v>1688</v>
      </c>
      <c r="BX37" s="181" t="s">
        <v>1848</v>
      </c>
      <c r="BY37" s="181" t="s">
        <v>1404</v>
      </c>
      <c r="BZ37" s="181" t="s">
        <v>1849</v>
      </c>
      <c r="CA37" s="181"/>
      <c r="CB37" s="181"/>
      <c r="CC37" s="181"/>
      <c r="CD37" s="181"/>
      <c r="CE37" s="181"/>
      <c r="CF37" s="181"/>
      <c r="CG37" s="181"/>
      <c r="CH37" s="181"/>
      <c r="CI37" s="181"/>
      <c r="CJ37" s="181"/>
      <c r="CK37" s="181"/>
      <c r="CL37" s="181"/>
      <c r="CM37" s="181"/>
      <c r="CN37" s="181"/>
      <c r="CO37" s="181"/>
      <c r="CP37" s="181"/>
      <c r="CQ37" s="181"/>
      <c r="CR37" s="181"/>
      <c r="CS37" s="181"/>
      <c r="CT37" s="181"/>
      <c r="CU37" s="181"/>
      <c r="CV37" s="181"/>
      <c r="CW37" s="181"/>
      <c r="CX37" s="181"/>
      <c r="CY37" s="181"/>
      <c r="CZ37" s="182"/>
    </row>
    <row r="38" spans="1:104" x14ac:dyDescent="0.25">
      <c r="A38" s="180"/>
      <c r="B38" s="181" t="s">
        <v>1850</v>
      </c>
      <c r="C38" s="181" t="s">
        <v>1851</v>
      </c>
      <c r="D38" s="181" t="s">
        <v>450</v>
      </c>
      <c r="E38" s="181" t="s">
        <v>416</v>
      </c>
      <c r="F38" s="181"/>
      <c r="G38" s="181" t="s">
        <v>1103</v>
      </c>
      <c r="H38" s="181"/>
      <c r="I38" s="181" t="s">
        <v>1379</v>
      </c>
      <c r="J38" s="181" t="s">
        <v>1852</v>
      </c>
      <c r="K38" s="181" t="s">
        <v>1853</v>
      </c>
      <c r="L38" s="181" t="s">
        <v>1854</v>
      </c>
      <c r="M38" s="181" t="s">
        <v>1379</v>
      </c>
      <c r="N38" s="181" t="s">
        <v>1383</v>
      </c>
      <c r="O38" s="181" t="s">
        <v>1358</v>
      </c>
      <c r="P38" s="181" t="s">
        <v>1260</v>
      </c>
      <c r="Q38" s="181" t="s">
        <v>1359</v>
      </c>
      <c r="R38" s="181" t="s">
        <v>1389</v>
      </c>
      <c r="S38" s="181" t="s">
        <v>61</v>
      </c>
      <c r="T38" s="181" t="s">
        <v>61</v>
      </c>
      <c r="U38" s="181"/>
      <c r="V38" s="181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1"/>
      <c r="AI38" s="181"/>
      <c r="AJ38" s="181" t="s">
        <v>1379</v>
      </c>
      <c r="AK38" s="181" t="s">
        <v>1385</v>
      </c>
      <c r="AL38" s="181" t="s">
        <v>1379</v>
      </c>
      <c r="AM38" s="181" t="s">
        <v>1389</v>
      </c>
      <c r="AN38" s="181" t="s">
        <v>61</v>
      </c>
      <c r="AO38" s="181" t="s">
        <v>1755</v>
      </c>
      <c r="AP38" s="181" t="s">
        <v>1378</v>
      </c>
      <c r="AQ38" s="181" t="s">
        <v>1756</v>
      </c>
      <c r="AR38" s="181" t="s">
        <v>1624</v>
      </c>
      <c r="AS38" s="181"/>
      <c r="AT38" s="181" t="s">
        <v>1853</v>
      </c>
      <c r="AU38" s="181" t="s">
        <v>1668</v>
      </c>
      <c r="AV38" s="181" t="s">
        <v>1855</v>
      </c>
      <c r="AW38" s="181" t="s">
        <v>1758</v>
      </c>
      <c r="AX38" s="181" t="s">
        <v>1856</v>
      </c>
      <c r="AY38" s="181" t="s">
        <v>1673</v>
      </c>
      <c r="AZ38" s="181" t="s">
        <v>1857</v>
      </c>
      <c r="BA38" s="181" t="s">
        <v>1760</v>
      </c>
      <c r="BB38" s="181" t="s">
        <v>1858</v>
      </c>
      <c r="BC38" s="181" t="s">
        <v>1762</v>
      </c>
      <c r="BD38" s="181" t="s">
        <v>1859</v>
      </c>
      <c r="BE38" s="181" t="s">
        <v>1764</v>
      </c>
      <c r="BF38" s="181" t="s">
        <v>1860</v>
      </c>
      <c r="BG38" s="181" t="s">
        <v>1766</v>
      </c>
      <c r="BH38" s="181" t="s">
        <v>1861</v>
      </c>
      <c r="BI38" s="181" t="s">
        <v>1675</v>
      </c>
      <c r="BJ38" s="181" t="s">
        <v>1862</v>
      </c>
      <c r="BK38" s="181" t="s">
        <v>1535</v>
      </c>
      <c r="BL38" s="181" t="s">
        <v>1863</v>
      </c>
      <c r="BM38" s="181" t="s">
        <v>1678</v>
      </c>
      <c r="BN38" s="181" t="s">
        <v>1864</v>
      </c>
      <c r="BO38" s="181" t="s">
        <v>1770</v>
      </c>
      <c r="BP38" s="181" t="s">
        <v>1865</v>
      </c>
      <c r="BQ38" s="181" t="s">
        <v>1683</v>
      </c>
      <c r="BR38" s="181" t="s">
        <v>1866</v>
      </c>
      <c r="BS38" s="181" t="s">
        <v>1685</v>
      </c>
      <c r="BT38" s="181" t="s">
        <v>1867</v>
      </c>
      <c r="BU38" s="181" t="s">
        <v>1686</v>
      </c>
      <c r="BV38" s="181" t="s">
        <v>1868</v>
      </c>
      <c r="BW38" s="181" t="s">
        <v>1688</v>
      </c>
      <c r="BX38" s="181" t="s">
        <v>1869</v>
      </c>
      <c r="BY38" s="181" t="s">
        <v>1404</v>
      </c>
      <c r="BZ38" s="181" t="s">
        <v>1870</v>
      </c>
      <c r="CA38" s="181"/>
      <c r="CB38" s="181"/>
      <c r="CC38" s="181"/>
      <c r="CD38" s="181"/>
      <c r="CE38" s="181"/>
      <c r="CF38" s="181"/>
      <c r="CG38" s="181"/>
      <c r="CH38" s="181"/>
      <c r="CI38" s="181"/>
      <c r="CJ38" s="181"/>
      <c r="CK38" s="181"/>
      <c r="CL38" s="181"/>
      <c r="CM38" s="181"/>
      <c r="CN38" s="181"/>
      <c r="CO38" s="181"/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2"/>
    </row>
    <row r="39" spans="1:104" x14ac:dyDescent="0.25">
      <c r="A39" s="180"/>
      <c r="B39" s="181" t="s">
        <v>1871</v>
      </c>
      <c r="C39" s="181" t="s">
        <v>1872</v>
      </c>
      <c r="D39" s="181" t="s">
        <v>466</v>
      </c>
      <c r="E39" s="181" t="s">
        <v>465</v>
      </c>
      <c r="F39" s="181"/>
      <c r="G39" s="181" t="s">
        <v>1103</v>
      </c>
      <c r="H39" s="181"/>
      <c r="I39" s="181" t="s">
        <v>1379</v>
      </c>
      <c r="J39" s="181" t="s">
        <v>1873</v>
      </c>
      <c r="K39" s="181" t="s">
        <v>1874</v>
      </c>
      <c r="L39" s="181" t="s">
        <v>1875</v>
      </c>
      <c r="M39" s="181" t="s">
        <v>1379</v>
      </c>
      <c r="N39" s="181" t="s">
        <v>1624</v>
      </c>
      <c r="O39" s="181" t="s">
        <v>19</v>
      </c>
      <c r="P39" s="181" t="s">
        <v>19</v>
      </c>
      <c r="Q39" s="181" t="s">
        <v>1359</v>
      </c>
      <c r="R39" s="181" t="s">
        <v>1389</v>
      </c>
      <c r="S39" s="181" t="s">
        <v>61</v>
      </c>
      <c r="T39" s="181" t="s">
        <v>61</v>
      </c>
      <c r="U39" s="181"/>
      <c r="V39" s="181"/>
      <c r="W39" s="181"/>
      <c r="X39" s="181"/>
      <c r="Y39" s="181"/>
      <c r="Z39" s="181"/>
      <c r="AA39" s="181"/>
      <c r="AB39" s="181"/>
      <c r="AC39" s="181"/>
      <c r="AD39" s="181"/>
      <c r="AE39" s="181"/>
      <c r="AF39" s="181"/>
      <c r="AG39" s="181"/>
      <c r="AH39" s="181"/>
      <c r="AI39" s="181"/>
      <c r="AJ39" s="181" t="s">
        <v>1379</v>
      </c>
      <c r="AK39" s="181" t="s">
        <v>1385</v>
      </c>
      <c r="AL39" s="181" t="s">
        <v>1379</v>
      </c>
      <c r="AM39" s="181" t="s">
        <v>1389</v>
      </c>
      <c r="AN39" s="181" t="s">
        <v>61</v>
      </c>
      <c r="AO39" s="181" t="s">
        <v>1755</v>
      </c>
      <c r="AP39" s="181" t="s">
        <v>1378</v>
      </c>
      <c r="AQ39" s="181" t="s">
        <v>1756</v>
      </c>
      <c r="AR39" s="181" t="s">
        <v>1642</v>
      </c>
      <c r="AS39" s="181"/>
      <c r="AT39" s="181" t="s">
        <v>1874</v>
      </c>
      <c r="AU39" s="181" t="s">
        <v>1668</v>
      </c>
      <c r="AV39" s="181" t="s">
        <v>1557</v>
      </c>
      <c r="AW39" s="181" t="s">
        <v>1758</v>
      </c>
      <c r="AX39" s="181" t="s">
        <v>1876</v>
      </c>
      <c r="AY39" s="181" t="s">
        <v>1673</v>
      </c>
      <c r="AZ39" s="181" t="s">
        <v>1877</v>
      </c>
      <c r="BA39" s="181" t="s">
        <v>1760</v>
      </c>
      <c r="BB39" s="181" t="s">
        <v>1878</v>
      </c>
      <c r="BC39" s="181" t="s">
        <v>1762</v>
      </c>
      <c r="BD39" s="181" t="s">
        <v>1879</v>
      </c>
      <c r="BE39" s="181" t="s">
        <v>1764</v>
      </c>
      <c r="BF39" s="181" t="s">
        <v>1880</v>
      </c>
      <c r="BG39" s="181" t="s">
        <v>1766</v>
      </c>
      <c r="BH39" s="181" t="s">
        <v>1881</v>
      </c>
      <c r="BI39" s="181" t="s">
        <v>1675</v>
      </c>
      <c r="BJ39" s="181" t="s">
        <v>1882</v>
      </c>
      <c r="BK39" s="181" t="s">
        <v>1535</v>
      </c>
      <c r="BL39" s="181" t="s">
        <v>1883</v>
      </c>
      <c r="BM39" s="181" t="s">
        <v>1678</v>
      </c>
      <c r="BN39" s="181" t="s">
        <v>1884</v>
      </c>
      <c r="BO39" s="181" t="s">
        <v>1770</v>
      </c>
      <c r="BP39" s="181" t="s">
        <v>1885</v>
      </c>
      <c r="BQ39" s="181" t="s">
        <v>1683</v>
      </c>
      <c r="BR39" s="181" t="s">
        <v>1886</v>
      </c>
      <c r="BS39" s="181" t="s">
        <v>1685</v>
      </c>
      <c r="BT39" s="181" t="s">
        <v>1887</v>
      </c>
      <c r="BU39" s="181" t="s">
        <v>1686</v>
      </c>
      <c r="BV39" s="181" t="s">
        <v>1888</v>
      </c>
      <c r="BW39" s="181" t="s">
        <v>1688</v>
      </c>
      <c r="BX39" s="181" t="s">
        <v>1889</v>
      </c>
      <c r="BY39" s="181" t="s">
        <v>1404</v>
      </c>
      <c r="BZ39" s="181" t="s">
        <v>1890</v>
      </c>
      <c r="CA39" s="181"/>
      <c r="CB39" s="181"/>
      <c r="CC39" s="181"/>
      <c r="CD39" s="181"/>
      <c r="CE39" s="181"/>
      <c r="CF39" s="181"/>
      <c r="CG39" s="181"/>
      <c r="CH39" s="181"/>
      <c r="CI39" s="181"/>
      <c r="CJ39" s="181"/>
      <c r="CK39" s="181"/>
      <c r="CL39" s="181"/>
      <c r="CM39" s="181"/>
      <c r="CN39" s="181"/>
      <c r="CO39" s="181"/>
      <c r="CP39" s="181"/>
      <c r="CQ39" s="181"/>
      <c r="CR39" s="181"/>
      <c r="CS39" s="181"/>
      <c r="CT39" s="181"/>
      <c r="CU39" s="181"/>
      <c r="CV39" s="181"/>
      <c r="CW39" s="181"/>
      <c r="CX39" s="181"/>
      <c r="CY39" s="181"/>
      <c r="CZ39" s="182"/>
    </row>
    <row r="40" spans="1:104" x14ac:dyDescent="0.25">
      <c r="A40" s="180"/>
      <c r="B40" s="181" t="s">
        <v>1891</v>
      </c>
      <c r="C40" s="181" t="s">
        <v>1892</v>
      </c>
      <c r="D40" s="181" t="s">
        <v>74</v>
      </c>
      <c r="E40" s="181" t="s">
        <v>23</v>
      </c>
      <c r="F40" s="181"/>
      <c r="G40" s="181" t="s">
        <v>1103</v>
      </c>
      <c r="H40" s="181"/>
      <c r="I40" s="181" t="s">
        <v>1379</v>
      </c>
      <c r="J40" s="181" t="s">
        <v>1893</v>
      </c>
      <c r="K40" s="181"/>
      <c r="L40" s="181"/>
      <c r="M40" s="181" t="s">
        <v>1389</v>
      </c>
      <c r="N40" s="181" t="s">
        <v>1389</v>
      </c>
      <c r="O40" s="181" t="s">
        <v>1362</v>
      </c>
      <c r="P40" s="181" t="s">
        <v>3</v>
      </c>
      <c r="Q40" s="181" t="s">
        <v>1359</v>
      </c>
      <c r="R40" s="181" t="s">
        <v>1389</v>
      </c>
      <c r="S40" s="181" t="s">
        <v>61</v>
      </c>
      <c r="T40" s="181" t="s">
        <v>61</v>
      </c>
      <c r="U40" s="181"/>
      <c r="V40" s="181"/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1"/>
      <c r="AI40" s="181"/>
      <c r="AJ40" s="181" t="s">
        <v>1379</v>
      </c>
      <c r="AK40" s="181" t="s">
        <v>1385</v>
      </c>
      <c r="AL40" s="181" t="s">
        <v>1379</v>
      </c>
      <c r="AM40" s="181" t="s">
        <v>1389</v>
      </c>
      <c r="AN40" s="181" t="s">
        <v>61</v>
      </c>
      <c r="AO40" s="181" t="s">
        <v>1755</v>
      </c>
      <c r="AP40" s="181" t="s">
        <v>1378</v>
      </c>
      <c r="AQ40" s="181" t="s">
        <v>1756</v>
      </c>
      <c r="AR40" s="181"/>
      <c r="AS40" s="181"/>
      <c r="AT40" s="181"/>
      <c r="AU40" s="181" t="s">
        <v>1668</v>
      </c>
      <c r="AV40" s="181" t="s">
        <v>1894</v>
      </c>
      <c r="AW40" s="181"/>
      <c r="AX40" s="181"/>
      <c r="AY40" s="181" t="s">
        <v>1673</v>
      </c>
      <c r="AZ40" s="181" t="s">
        <v>1895</v>
      </c>
      <c r="BA40" s="181" t="s">
        <v>1760</v>
      </c>
      <c r="BB40" s="181" t="s">
        <v>1896</v>
      </c>
      <c r="BC40" s="181" t="s">
        <v>1762</v>
      </c>
      <c r="BD40" s="181" t="s">
        <v>1897</v>
      </c>
      <c r="BE40" s="181" t="s">
        <v>1764</v>
      </c>
      <c r="BF40" s="181" t="s">
        <v>1898</v>
      </c>
      <c r="BG40" s="181"/>
      <c r="BH40" s="181"/>
      <c r="BI40" s="181"/>
      <c r="BJ40" s="181"/>
      <c r="BK40" s="181" t="s">
        <v>1535</v>
      </c>
      <c r="BL40" s="181" t="s">
        <v>1899</v>
      </c>
      <c r="BM40" s="181" t="s">
        <v>1678</v>
      </c>
      <c r="BN40" s="181" t="s">
        <v>1900</v>
      </c>
      <c r="BO40" s="181"/>
      <c r="BP40" s="181"/>
      <c r="BQ40" s="181" t="s">
        <v>1683</v>
      </c>
      <c r="BR40" s="181" t="s">
        <v>1901</v>
      </c>
      <c r="BS40" s="181"/>
      <c r="BT40" s="181"/>
      <c r="BU40" s="181" t="s">
        <v>1686</v>
      </c>
      <c r="BV40" s="181" t="s">
        <v>1902</v>
      </c>
      <c r="BW40" s="181"/>
      <c r="BX40" s="181"/>
      <c r="BY40" s="181"/>
      <c r="BZ40" s="181"/>
      <c r="CA40" s="181"/>
      <c r="CB40" s="181"/>
      <c r="CC40" s="181"/>
      <c r="CD40" s="181"/>
      <c r="CE40" s="181"/>
      <c r="CF40" s="181"/>
      <c r="CG40" s="181"/>
      <c r="CH40" s="181"/>
      <c r="CI40" s="181"/>
      <c r="CJ40" s="181"/>
      <c r="CK40" s="181"/>
      <c r="CL40" s="181"/>
      <c r="CM40" s="181"/>
      <c r="CN40" s="181"/>
      <c r="CO40" s="181"/>
      <c r="CP40" s="181"/>
      <c r="CQ40" s="181"/>
      <c r="CR40" s="181"/>
      <c r="CS40" s="181"/>
      <c r="CT40" s="181"/>
      <c r="CU40" s="181"/>
      <c r="CV40" s="181"/>
      <c r="CW40" s="181"/>
      <c r="CX40" s="181"/>
      <c r="CY40" s="181"/>
      <c r="CZ40" s="182"/>
    </row>
    <row r="41" spans="1:104" x14ac:dyDescent="0.25">
      <c r="A41" s="180"/>
      <c r="B41" s="181"/>
      <c r="C41" s="181" t="s">
        <v>1903</v>
      </c>
      <c r="D41" s="181"/>
      <c r="E41" s="181" t="s">
        <v>1361</v>
      </c>
      <c r="F41" s="181"/>
      <c r="G41" s="181" t="s">
        <v>1103</v>
      </c>
      <c r="H41" s="181"/>
      <c r="I41" s="181" t="s">
        <v>1379</v>
      </c>
      <c r="J41" s="181" t="s">
        <v>1574</v>
      </c>
      <c r="K41" s="181"/>
      <c r="L41" s="181"/>
      <c r="M41" s="181" t="s">
        <v>1379</v>
      </c>
      <c r="N41" s="181"/>
      <c r="O41" s="181"/>
      <c r="P41" s="181"/>
      <c r="Q41" s="181"/>
      <c r="R41" s="181" t="s">
        <v>1389</v>
      </c>
      <c r="S41" s="181" t="s">
        <v>61</v>
      </c>
      <c r="T41" s="181" t="s">
        <v>61</v>
      </c>
      <c r="U41" s="181"/>
      <c r="V41" s="181"/>
      <c r="W41" s="181"/>
      <c r="X41" s="181"/>
      <c r="Y41" s="181"/>
      <c r="Z41" s="181"/>
      <c r="AA41" s="181"/>
      <c r="AB41" s="181"/>
      <c r="AC41" s="181"/>
      <c r="AD41" s="181"/>
      <c r="AE41" s="181"/>
      <c r="AF41" s="181"/>
      <c r="AG41" s="181"/>
      <c r="AH41" s="181"/>
      <c r="AI41" s="181"/>
      <c r="AJ41" s="181" t="s">
        <v>1379</v>
      </c>
      <c r="AK41" s="181" t="s">
        <v>1385</v>
      </c>
      <c r="AL41" s="181" t="s">
        <v>1379</v>
      </c>
      <c r="AM41" s="181" t="s">
        <v>1389</v>
      </c>
      <c r="AN41" s="181" t="s">
        <v>61</v>
      </c>
      <c r="AO41" s="181" t="s">
        <v>1755</v>
      </c>
      <c r="AP41" s="181" t="s">
        <v>1378</v>
      </c>
      <c r="AQ41" s="181" t="s">
        <v>1756</v>
      </c>
      <c r="AR41" s="181"/>
      <c r="AS41" s="181"/>
      <c r="AT41" s="181"/>
      <c r="AU41" s="181"/>
      <c r="AV41" s="181"/>
      <c r="AW41" s="181"/>
      <c r="AX41" s="181"/>
      <c r="AY41" s="181"/>
      <c r="AZ41" s="181"/>
      <c r="BA41" s="181"/>
      <c r="BB41" s="181"/>
      <c r="BC41" s="181"/>
      <c r="BD41" s="181"/>
      <c r="BE41" s="181"/>
      <c r="BF41" s="181"/>
      <c r="BG41" s="181"/>
      <c r="BH41" s="181"/>
      <c r="BI41" s="181"/>
      <c r="BJ41" s="181"/>
      <c r="BK41" s="181"/>
      <c r="BL41" s="181"/>
      <c r="BM41" s="181"/>
      <c r="BN41" s="181"/>
      <c r="BO41" s="181"/>
      <c r="BP41" s="181"/>
      <c r="BQ41" s="181"/>
      <c r="BR41" s="181"/>
      <c r="BS41" s="181"/>
      <c r="BT41" s="181"/>
      <c r="BU41" s="181"/>
      <c r="BV41" s="181"/>
      <c r="BW41" s="181"/>
      <c r="BX41" s="181"/>
      <c r="BY41" s="181"/>
      <c r="BZ41" s="181"/>
      <c r="CA41" s="181"/>
      <c r="CB41" s="181"/>
      <c r="CC41" s="181"/>
      <c r="CD41" s="181"/>
      <c r="CE41" s="181"/>
      <c r="CF41" s="181"/>
      <c r="CG41" s="181"/>
      <c r="CH41" s="181"/>
      <c r="CI41" s="181"/>
      <c r="CJ41" s="181"/>
      <c r="CK41" s="181"/>
      <c r="CL41" s="181"/>
      <c r="CM41" s="181"/>
      <c r="CN41" s="181"/>
      <c r="CO41" s="181"/>
      <c r="CP41" s="181"/>
      <c r="CQ41" s="181"/>
      <c r="CR41" s="181"/>
      <c r="CS41" s="181"/>
      <c r="CT41" s="181"/>
      <c r="CU41" s="181"/>
      <c r="CV41" s="181"/>
      <c r="CW41" s="181"/>
      <c r="CX41" s="181"/>
      <c r="CY41" s="181"/>
      <c r="CZ41" s="182"/>
    </row>
    <row r="42" spans="1:104" x14ac:dyDescent="0.25">
      <c r="A42" s="180"/>
      <c r="B42" s="181"/>
      <c r="C42" s="181" t="s">
        <v>1904</v>
      </c>
      <c r="D42" s="181"/>
      <c r="E42" s="181" t="s">
        <v>1361</v>
      </c>
      <c r="F42" s="181"/>
      <c r="G42" s="181" t="s">
        <v>1103</v>
      </c>
      <c r="H42" s="181"/>
      <c r="I42" s="181" t="s">
        <v>1379</v>
      </c>
      <c r="J42" s="181" t="s">
        <v>1905</v>
      </c>
      <c r="K42" s="181"/>
      <c r="L42" s="181"/>
      <c r="M42" s="181" t="s">
        <v>1379</v>
      </c>
      <c r="N42" s="181"/>
      <c r="O42" s="181"/>
      <c r="P42" s="181"/>
      <c r="Q42" s="181"/>
      <c r="R42" s="181" t="s">
        <v>1389</v>
      </c>
      <c r="S42" s="181" t="s">
        <v>61</v>
      </c>
      <c r="T42" s="181" t="s">
        <v>61</v>
      </c>
      <c r="U42" s="181"/>
      <c r="V42" s="181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1"/>
      <c r="AI42" s="181"/>
      <c r="AJ42" s="181" t="s">
        <v>1379</v>
      </c>
      <c r="AK42" s="181" t="s">
        <v>1385</v>
      </c>
      <c r="AL42" s="181" t="s">
        <v>1379</v>
      </c>
      <c r="AM42" s="181" t="s">
        <v>1389</v>
      </c>
      <c r="AN42" s="181" t="s">
        <v>61</v>
      </c>
      <c r="AO42" s="181" t="s">
        <v>1755</v>
      </c>
      <c r="AP42" s="181" t="s">
        <v>1378</v>
      </c>
      <c r="AQ42" s="181" t="s">
        <v>1756</v>
      </c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  <c r="BC42" s="181"/>
      <c r="BD42" s="181"/>
      <c r="BE42" s="181"/>
      <c r="BF42" s="181"/>
      <c r="BG42" s="181"/>
      <c r="BH42" s="181"/>
      <c r="BI42" s="181"/>
      <c r="BJ42" s="181"/>
      <c r="BK42" s="181"/>
      <c r="BL42" s="181"/>
      <c r="BM42" s="181"/>
      <c r="BN42" s="181"/>
      <c r="BO42" s="181"/>
      <c r="BP42" s="181"/>
      <c r="BQ42" s="181"/>
      <c r="BR42" s="181"/>
      <c r="BS42" s="181"/>
      <c r="BT42" s="181"/>
      <c r="BU42" s="181"/>
      <c r="BV42" s="181"/>
      <c r="BW42" s="181"/>
      <c r="BX42" s="181"/>
      <c r="BY42" s="181"/>
      <c r="BZ42" s="181"/>
      <c r="CA42" s="181"/>
      <c r="CB42" s="181"/>
      <c r="CC42" s="181"/>
      <c r="CD42" s="181"/>
      <c r="CE42" s="181"/>
      <c r="CF42" s="181"/>
      <c r="CG42" s="181"/>
      <c r="CH42" s="181"/>
      <c r="CI42" s="181"/>
      <c r="CJ42" s="181"/>
      <c r="CK42" s="181"/>
      <c r="CL42" s="181"/>
      <c r="CM42" s="181"/>
      <c r="CN42" s="181"/>
      <c r="CO42" s="181"/>
      <c r="CP42" s="181"/>
      <c r="CQ42" s="181"/>
      <c r="CR42" s="181"/>
      <c r="CS42" s="181"/>
      <c r="CT42" s="181"/>
      <c r="CU42" s="181"/>
      <c r="CV42" s="181"/>
      <c r="CW42" s="181"/>
      <c r="CX42" s="181"/>
      <c r="CY42" s="181"/>
      <c r="CZ42" s="182"/>
    </row>
    <row r="43" spans="1:104" x14ac:dyDescent="0.25">
      <c r="A43" s="180"/>
      <c r="B43" s="181" t="s">
        <v>1906</v>
      </c>
      <c r="C43" s="181" t="s">
        <v>1907</v>
      </c>
      <c r="D43" s="181" t="s">
        <v>109</v>
      </c>
      <c r="E43" s="181" t="s">
        <v>110</v>
      </c>
      <c r="F43" s="181"/>
      <c r="G43" s="181" t="s">
        <v>1103</v>
      </c>
      <c r="H43" s="181"/>
      <c r="I43" s="181" t="s">
        <v>1379</v>
      </c>
      <c r="J43" s="181" t="s">
        <v>1908</v>
      </c>
      <c r="K43" s="181" t="s">
        <v>1909</v>
      </c>
      <c r="L43" s="181" t="s">
        <v>1791</v>
      </c>
      <c r="M43" s="181" t="s">
        <v>1379</v>
      </c>
      <c r="N43" s="181" t="s">
        <v>1389</v>
      </c>
      <c r="O43" s="181" t="s">
        <v>1362</v>
      </c>
      <c r="P43" s="181" t="s">
        <v>3</v>
      </c>
      <c r="Q43" s="181" t="s">
        <v>1359</v>
      </c>
      <c r="R43" s="181" t="s">
        <v>1642</v>
      </c>
      <c r="S43" s="181" t="s">
        <v>91</v>
      </c>
      <c r="T43" s="181" t="s">
        <v>91</v>
      </c>
      <c r="U43" s="181"/>
      <c r="V43" s="181"/>
      <c r="W43" s="181"/>
      <c r="X43" s="181"/>
      <c r="Y43" s="181"/>
      <c r="Z43" s="181"/>
      <c r="AA43" s="181"/>
      <c r="AB43" s="181"/>
      <c r="AC43" s="181"/>
      <c r="AD43" s="181"/>
      <c r="AE43" s="181"/>
      <c r="AF43" s="181"/>
      <c r="AG43" s="181"/>
      <c r="AH43" s="181"/>
      <c r="AI43" s="181"/>
      <c r="AJ43" s="181" t="s">
        <v>1379</v>
      </c>
      <c r="AK43" s="181" t="s">
        <v>1385</v>
      </c>
      <c r="AL43" s="181" t="s">
        <v>1379</v>
      </c>
      <c r="AM43" s="181" t="s">
        <v>1642</v>
      </c>
      <c r="AN43" s="181" t="s">
        <v>91</v>
      </c>
      <c r="AO43" s="181" t="s">
        <v>1529</v>
      </c>
      <c r="AP43" s="181" t="s">
        <v>1530</v>
      </c>
      <c r="AQ43" s="181" t="s">
        <v>1531</v>
      </c>
      <c r="AR43" s="181" t="s">
        <v>1389</v>
      </c>
      <c r="AS43" s="181"/>
      <c r="AT43" s="181" t="s">
        <v>1909</v>
      </c>
      <c r="AU43" s="181" t="s">
        <v>1473</v>
      </c>
      <c r="AV43" s="181" t="s">
        <v>1910</v>
      </c>
      <c r="AW43" s="181" t="s">
        <v>1533</v>
      </c>
      <c r="AX43" s="181" t="s">
        <v>1911</v>
      </c>
      <c r="AY43" s="181" t="s">
        <v>1535</v>
      </c>
      <c r="AZ43" s="181" t="s">
        <v>1912</v>
      </c>
      <c r="BA43" s="181" t="s">
        <v>1537</v>
      </c>
      <c r="BB43" s="181" t="s">
        <v>1913</v>
      </c>
      <c r="BC43" s="181" t="s">
        <v>1539</v>
      </c>
      <c r="BD43" s="181" t="s">
        <v>1914</v>
      </c>
      <c r="BE43" s="181" t="s">
        <v>1541</v>
      </c>
      <c r="BF43" s="181" t="s">
        <v>1915</v>
      </c>
      <c r="BG43" s="181" t="s">
        <v>1479</v>
      </c>
      <c r="BH43" s="181" t="s">
        <v>1916</v>
      </c>
      <c r="BI43" s="181" t="s">
        <v>1544</v>
      </c>
      <c r="BJ43" s="181" t="s">
        <v>1917</v>
      </c>
      <c r="BK43" s="181" t="s">
        <v>1546</v>
      </c>
      <c r="BL43" s="181" t="s">
        <v>1918</v>
      </c>
      <c r="BM43" s="181" t="s">
        <v>1548</v>
      </c>
      <c r="BN43" s="181" t="s">
        <v>1919</v>
      </c>
      <c r="BO43" s="181" t="s">
        <v>1483</v>
      </c>
      <c r="BP43" s="181" t="s">
        <v>1684</v>
      </c>
      <c r="BQ43" s="181" t="s">
        <v>1404</v>
      </c>
      <c r="BR43" s="181" t="s">
        <v>1512</v>
      </c>
      <c r="BS43" s="181"/>
      <c r="BT43" s="181"/>
      <c r="BU43" s="181"/>
      <c r="BV43" s="181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181"/>
      <c r="CT43" s="181"/>
      <c r="CU43" s="181"/>
      <c r="CV43" s="181"/>
      <c r="CW43" s="181"/>
      <c r="CX43" s="181"/>
      <c r="CY43" s="181"/>
      <c r="CZ43" s="182"/>
    </row>
    <row r="44" spans="1:104" x14ac:dyDescent="0.25">
      <c r="A44" s="180"/>
      <c r="B44" s="181" t="s">
        <v>1920</v>
      </c>
      <c r="C44" s="181" t="s">
        <v>1921</v>
      </c>
      <c r="D44" s="181" t="s">
        <v>96</v>
      </c>
      <c r="E44" s="181" t="s">
        <v>97</v>
      </c>
      <c r="F44" s="181"/>
      <c r="G44" s="181" t="s">
        <v>1103</v>
      </c>
      <c r="H44" s="181"/>
      <c r="I44" s="181" t="s">
        <v>1379</v>
      </c>
      <c r="J44" s="181" t="s">
        <v>1922</v>
      </c>
      <c r="K44" s="181" t="s">
        <v>1923</v>
      </c>
      <c r="L44" s="181" t="s">
        <v>1703</v>
      </c>
      <c r="M44" s="181" t="s">
        <v>1379</v>
      </c>
      <c r="N44" s="181" t="s">
        <v>1389</v>
      </c>
      <c r="O44" s="181" t="s">
        <v>1362</v>
      </c>
      <c r="P44" s="181" t="s">
        <v>3</v>
      </c>
      <c r="Q44" s="181" t="s">
        <v>1359</v>
      </c>
      <c r="R44" s="181" t="s">
        <v>1642</v>
      </c>
      <c r="S44" s="181" t="s">
        <v>91</v>
      </c>
      <c r="T44" s="181" t="s">
        <v>91</v>
      </c>
      <c r="U44" s="181"/>
      <c r="V44" s="181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1"/>
      <c r="AI44" s="181"/>
      <c r="AJ44" s="181" t="s">
        <v>1379</v>
      </c>
      <c r="AK44" s="181" t="s">
        <v>1385</v>
      </c>
      <c r="AL44" s="181" t="s">
        <v>1379</v>
      </c>
      <c r="AM44" s="181" t="s">
        <v>1642</v>
      </c>
      <c r="AN44" s="181" t="s">
        <v>91</v>
      </c>
      <c r="AO44" s="181" t="s">
        <v>1529</v>
      </c>
      <c r="AP44" s="181" t="s">
        <v>1530</v>
      </c>
      <c r="AQ44" s="181" t="s">
        <v>1531</v>
      </c>
      <c r="AR44" s="181" t="s">
        <v>1411</v>
      </c>
      <c r="AS44" s="181"/>
      <c r="AT44" s="181" t="s">
        <v>1923</v>
      </c>
      <c r="AU44" s="181" t="s">
        <v>1473</v>
      </c>
      <c r="AV44" s="181" t="s">
        <v>1924</v>
      </c>
      <c r="AW44" s="181" t="s">
        <v>1533</v>
      </c>
      <c r="AX44" s="181" t="s">
        <v>1488</v>
      </c>
      <c r="AY44" s="181" t="s">
        <v>1535</v>
      </c>
      <c r="AZ44" s="181" t="s">
        <v>1925</v>
      </c>
      <c r="BA44" s="181" t="s">
        <v>1537</v>
      </c>
      <c r="BB44" s="181" t="s">
        <v>1926</v>
      </c>
      <c r="BC44" s="181" t="s">
        <v>1539</v>
      </c>
      <c r="BD44" s="181" t="s">
        <v>1699</v>
      </c>
      <c r="BE44" s="181" t="s">
        <v>1541</v>
      </c>
      <c r="BF44" s="181" t="s">
        <v>1927</v>
      </c>
      <c r="BG44" s="181" t="s">
        <v>1479</v>
      </c>
      <c r="BH44" s="181" t="s">
        <v>1928</v>
      </c>
      <c r="BI44" s="181" t="s">
        <v>1544</v>
      </c>
      <c r="BJ44" s="181" t="s">
        <v>1882</v>
      </c>
      <c r="BK44" s="181" t="s">
        <v>1546</v>
      </c>
      <c r="BL44" s="181" t="s">
        <v>1929</v>
      </c>
      <c r="BM44" s="181" t="s">
        <v>1548</v>
      </c>
      <c r="BN44" s="181" t="s">
        <v>1930</v>
      </c>
      <c r="BO44" s="181" t="s">
        <v>1483</v>
      </c>
      <c r="BP44" s="181" t="s">
        <v>1931</v>
      </c>
      <c r="BQ44" s="181" t="s">
        <v>1404</v>
      </c>
      <c r="BR44" s="181" t="s">
        <v>1932</v>
      </c>
      <c r="BS44" s="181"/>
      <c r="BT44" s="181"/>
      <c r="BU44" s="181"/>
      <c r="BV44" s="181"/>
      <c r="BW44" s="181"/>
      <c r="BX44" s="181"/>
      <c r="BY44" s="181"/>
      <c r="BZ44" s="181"/>
      <c r="CA44" s="181"/>
      <c r="CB44" s="181"/>
      <c r="CC44" s="181"/>
      <c r="CD44" s="181"/>
      <c r="CE44" s="181"/>
      <c r="CF44" s="181"/>
      <c r="CG44" s="181"/>
      <c r="CH44" s="181"/>
      <c r="CI44" s="181"/>
      <c r="CJ44" s="181"/>
      <c r="CK44" s="181"/>
      <c r="CL44" s="181"/>
      <c r="CM44" s="181"/>
      <c r="CN44" s="181"/>
      <c r="CO44" s="181"/>
      <c r="CP44" s="181"/>
      <c r="CQ44" s="181"/>
      <c r="CR44" s="181"/>
      <c r="CS44" s="181"/>
      <c r="CT44" s="181"/>
      <c r="CU44" s="181"/>
      <c r="CV44" s="181"/>
      <c r="CW44" s="181"/>
      <c r="CX44" s="181"/>
      <c r="CY44" s="181"/>
      <c r="CZ44" s="182"/>
    </row>
    <row r="45" spans="1:104" x14ac:dyDescent="0.25">
      <c r="A45" s="180"/>
      <c r="B45" s="181" t="s">
        <v>1933</v>
      </c>
      <c r="C45" s="181" t="s">
        <v>1934</v>
      </c>
      <c r="D45" s="181" t="s">
        <v>758</v>
      </c>
      <c r="E45" s="181" t="s">
        <v>143</v>
      </c>
      <c r="F45" s="181"/>
      <c r="G45" s="181" t="s">
        <v>1103</v>
      </c>
      <c r="H45" s="181"/>
      <c r="I45" s="181" t="s">
        <v>1379</v>
      </c>
      <c r="J45" s="181" t="s">
        <v>1648</v>
      </c>
      <c r="K45" s="181" t="s">
        <v>1935</v>
      </c>
      <c r="L45" s="181" t="s">
        <v>1936</v>
      </c>
      <c r="M45" s="181" t="s">
        <v>1379</v>
      </c>
      <c r="N45" s="181" t="s">
        <v>1388</v>
      </c>
      <c r="O45" s="181" t="s">
        <v>7</v>
      </c>
      <c r="P45" s="181" t="s">
        <v>7</v>
      </c>
      <c r="Q45" s="181" t="s">
        <v>1359</v>
      </c>
      <c r="R45" s="181" t="s">
        <v>1642</v>
      </c>
      <c r="S45" s="181" t="s">
        <v>91</v>
      </c>
      <c r="T45" s="181" t="s">
        <v>91</v>
      </c>
      <c r="U45" s="181"/>
      <c r="V45" s="181"/>
      <c r="W45" s="181"/>
      <c r="X45" s="181"/>
      <c r="Y45" s="181"/>
      <c r="Z45" s="181"/>
      <c r="AA45" s="181"/>
      <c r="AB45" s="181"/>
      <c r="AC45" s="181"/>
      <c r="AD45" s="181"/>
      <c r="AE45" s="181"/>
      <c r="AF45" s="181"/>
      <c r="AG45" s="181"/>
      <c r="AH45" s="181"/>
      <c r="AI45" s="181"/>
      <c r="AJ45" s="181" t="s">
        <v>1379</v>
      </c>
      <c r="AK45" s="181" t="s">
        <v>1385</v>
      </c>
      <c r="AL45" s="181" t="s">
        <v>1379</v>
      </c>
      <c r="AM45" s="181" t="s">
        <v>1642</v>
      </c>
      <c r="AN45" s="181" t="s">
        <v>91</v>
      </c>
      <c r="AO45" s="181" t="s">
        <v>1529</v>
      </c>
      <c r="AP45" s="181" t="s">
        <v>1530</v>
      </c>
      <c r="AQ45" s="181" t="s">
        <v>1531</v>
      </c>
      <c r="AR45" s="181" t="s">
        <v>1383</v>
      </c>
      <c r="AS45" s="181"/>
      <c r="AT45" s="181" t="s">
        <v>1935</v>
      </c>
      <c r="AU45" s="181" t="s">
        <v>1473</v>
      </c>
      <c r="AV45" s="181" t="s">
        <v>1532</v>
      </c>
      <c r="AW45" s="181" t="s">
        <v>1533</v>
      </c>
      <c r="AX45" s="181" t="s">
        <v>1937</v>
      </c>
      <c r="AY45" s="181" t="s">
        <v>1535</v>
      </c>
      <c r="AZ45" s="181" t="s">
        <v>1938</v>
      </c>
      <c r="BA45" s="181" t="s">
        <v>1537</v>
      </c>
      <c r="BB45" s="181" t="s">
        <v>1939</v>
      </c>
      <c r="BC45" s="181" t="s">
        <v>1539</v>
      </c>
      <c r="BD45" s="181" t="s">
        <v>1940</v>
      </c>
      <c r="BE45" s="181" t="s">
        <v>1541</v>
      </c>
      <c r="BF45" s="181" t="s">
        <v>1941</v>
      </c>
      <c r="BG45" s="181" t="s">
        <v>1479</v>
      </c>
      <c r="BH45" s="181" t="s">
        <v>1942</v>
      </c>
      <c r="BI45" s="181" t="s">
        <v>1544</v>
      </c>
      <c r="BJ45" s="181" t="s">
        <v>1719</v>
      </c>
      <c r="BK45" s="181" t="s">
        <v>1546</v>
      </c>
      <c r="BL45" s="181" t="s">
        <v>1943</v>
      </c>
      <c r="BM45" s="181" t="s">
        <v>1548</v>
      </c>
      <c r="BN45" s="181" t="s">
        <v>1944</v>
      </c>
      <c r="BO45" s="181" t="s">
        <v>1483</v>
      </c>
      <c r="BP45" s="181" t="s">
        <v>1945</v>
      </c>
      <c r="BQ45" s="181" t="s">
        <v>1404</v>
      </c>
      <c r="BR45" s="181" t="s">
        <v>1946</v>
      </c>
      <c r="BS45" s="181"/>
      <c r="BT45" s="181"/>
      <c r="BU45" s="181"/>
      <c r="BV45" s="181"/>
      <c r="BW45" s="181"/>
      <c r="BX45" s="181"/>
      <c r="BY45" s="181"/>
      <c r="BZ45" s="181"/>
      <c r="CA45" s="181"/>
      <c r="CB45" s="181"/>
      <c r="CC45" s="181"/>
      <c r="CD45" s="181"/>
      <c r="CE45" s="181"/>
      <c r="CF45" s="181"/>
      <c r="CG45" s="181"/>
      <c r="CH45" s="181"/>
      <c r="CI45" s="181"/>
      <c r="CJ45" s="181"/>
      <c r="CK45" s="181"/>
      <c r="CL45" s="181"/>
      <c r="CM45" s="181"/>
      <c r="CN45" s="181"/>
      <c r="CO45" s="181"/>
      <c r="CP45" s="181"/>
      <c r="CQ45" s="181"/>
      <c r="CR45" s="181"/>
      <c r="CS45" s="181"/>
      <c r="CT45" s="181"/>
      <c r="CU45" s="181"/>
      <c r="CV45" s="181"/>
      <c r="CW45" s="181"/>
      <c r="CX45" s="181"/>
      <c r="CY45" s="181"/>
      <c r="CZ45" s="182"/>
    </row>
    <row r="46" spans="1:104" x14ac:dyDescent="0.25">
      <c r="A46" s="180"/>
      <c r="B46" s="181" t="s">
        <v>1947</v>
      </c>
      <c r="C46" s="181" t="s">
        <v>1948</v>
      </c>
      <c r="D46" s="181" t="s">
        <v>245</v>
      </c>
      <c r="E46" s="181" t="s">
        <v>926</v>
      </c>
      <c r="F46" s="181"/>
      <c r="G46" s="181" t="s">
        <v>1103</v>
      </c>
      <c r="H46" s="181"/>
      <c r="I46" s="181" t="s">
        <v>1379</v>
      </c>
      <c r="J46" s="181" t="s">
        <v>1949</v>
      </c>
      <c r="K46" s="181" t="s">
        <v>1950</v>
      </c>
      <c r="L46" s="181" t="s">
        <v>1951</v>
      </c>
      <c r="M46" s="181" t="s">
        <v>1379</v>
      </c>
      <c r="N46" s="181" t="s">
        <v>1411</v>
      </c>
      <c r="O46" s="181" t="s">
        <v>1360</v>
      </c>
      <c r="P46" s="181" t="s">
        <v>13</v>
      </c>
      <c r="Q46" s="181" t="s">
        <v>1359</v>
      </c>
      <c r="R46" s="181" t="s">
        <v>1642</v>
      </c>
      <c r="S46" s="181" t="s">
        <v>91</v>
      </c>
      <c r="T46" s="181" t="s">
        <v>91</v>
      </c>
      <c r="U46" s="181"/>
      <c r="V46" s="181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1"/>
      <c r="AI46" s="181"/>
      <c r="AJ46" s="181" t="s">
        <v>1379</v>
      </c>
      <c r="AK46" s="181" t="s">
        <v>1385</v>
      </c>
      <c r="AL46" s="181" t="s">
        <v>1379</v>
      </c>
      <c r="AM46" s="181" t="s">
        <v>1642</v>
      </c>
      <c r="AN46" s="181" t="s">
        <v>91</v>
      </c>
      <c r="AO46" s="181" t="s">
        <v>1529</v>
      </c>
      <c r="AP46" s="181" t="s">
        <v>1530</v>
      </c>
      <c r="AQ46" s="181" t="s">
        <v>1531</v>
      </c>
      <c r="AR46" s="181" t="s">
        <v>1437</v>
      </c>
      <c r="AS46" s="181"/>
      <c r="AT46" s="181" t="s">
        <v>1950</v>
      </c>
      <c r="AU46" s="181" t="s">
        <v>1473</v>
      </c>
      <c r="AV46" s="181" t="s">
        <v>1643</v>
      </c>
      <c r="AW46" s="181" t="s">
        <v>1533</v>
      </c>
      <c r="AX46" s="181" t="s">
        <v>1952</v>
      </c>
      <c r="AY46" s="181" t="s">
        <v>1535</v>
      </c>
      <c r="AZ46" s="181" t="s">
        <v>1953</v>
      </c>
      <c r="BA46" s="181" t="s">
        <v>1537</v>
      </c>
      <c r="BB46" s="181" t="s">
        <v>1954</v>
      </c>
      <c r="BC46" s="181" t="s">
        <v>1539</v>
      </c>
      <c r="BD46" s="181" t="s">
        <v>1955</v>
      </c>
      <c r="BE46" s="181" t="s">
        <v>1541</v>
      </c>
      <c r="BF46" s="181" t="s">
        <v>1956</v>
      </c>
      <c r="BG46" s="181" t="s">
        <v>1479</v>
      </c>
      <c r="BH46" s="181" t="s">
        <v>1957</v>
      </c>
      <c r="BI46" s="181" t="s">
        <v>1544</v>
      </c>
      <c r="BJ46" s="181" t="s">
        <v>1958</v>
      </c>
      <c r="BK46" s="181" t="s">
        <v>1546</v>
      </c>
      <c r="BL46" s="181" t="s">
        <v>1959</v>
      </c>
      <c r="BM46" s="181" t="s">
        <v>1548</v>
      </c>
      <c r="BN46" s="181" t="s">
        <v>1960</v>
      </c>
      <c r="BO46" s="181" t="s">
        <v>1483</v>
      </c>
      <c r="BP46" s="181" t="s">
        <v>1961</v>
      </c>
      <c r="BQ46" s="181" t="s">
        <v>1404</v>
      </c>
      <c r="BR46" s="181" t="s">
        <v>1962</v>
      </c>
      <c r="BS46" s="181"/>
      <c r="BT46" s="181"/>
      <c r="BU46" s="181"/>
      <c r="BV46" s="181"/>
      <c r="BW46" s="181"/>
      <c r="BX46" s="181"/>
      <c r="BY46" s="181"/>
      <c r="BZ46" s="181"/>
      <c r="CA46" s="181"/>
      <c r="CB46" s="181"/>
      <c r="CC46" s="181"/>
      <c r="CD46" s="181"/>
      <c r="CE46" s="181"/>
      <c r="CF46" s="181"/>
      <c r="CG46" s="181"/>
      <c r="CH46" s="181"/>
      <c r="CI46" s="181"/>
      <c r="CJ46" s="181"/>
      <c r="CK46" s="181"/>
      <c r="CL46" s="181"/>
      <c r="CM46" s="181"/>
      <c r="CN46" s="181"/>
      <c r="CO46" s="181"/>
      <c r="CP46" s="181"/>
      <c r="CQ46" s="181"/>
      <c r="CR46" s="181"/>
      <c r="CS46" s="181"/>
      <c r="CT46" s="181"/>
      <c r="CU46" s="181"/>
      <c r="CV46" s="181"/>
      <c r="CW46" s="181"/>
      <c r="CX46" s="181"/>
      <c r="CY46" s="181"/>
      <c r="CZ46" s="182"/>
    </row>
    <row r="47" spans="1:104" x14ac:dyDescent="0.25">
      <c r="A47" s="180"/>
      <c r="B47" s="181" t="s">
        <v>1963</v>
      </c>
      <c r="C47" s="181" t="s">
        <v>1964</v>
      </c>
      <c r="D47" s="181" t="s">
        <v>500</v>
      </c>
      <c r="E47" s="181" t="s">
        <v>499</v>
      </c>
      <c r="F47" s="181"/>
      <c r="G47" s="181" t="s">
        <v>1103</v>
      </c>
      <c r="H47" s="181"/>
      <c r="I47" s="181" t="s">
        <v>1379</v>
      </c>
      <c r="J47" s="181" t="s">
        <v>1965</v>
      </c>
      <c r="K47" s="181" t="s">
        <v>1966</v>
      </c>
      <c r="L47" s="181" t="s">
        <v>1967</v>
      </c>
      <c r="M47" s="181" t="s">
        <v>1379</v>
      </c>
      <c r="N47" s="181" t="s">
        <v>1389</v>
      </c>
      <c r="O47" s="181" t="s">
        <v>1362</v>
      </c>
      <c r="P47" s="181" t="s">
        <v>3</v>
      </c>
      <c r="Q47" s="181" t="s">
        <v>1359</v>
      </c>
      <c r="R47" s="181" t="s">
        <v>1642</v>
      </c>
      <c r="S47" s="181" t="s">
        <v>91</v>
      </c>
      <c r="T47" s="181" t="s">
        <v>91</v>
      </c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81"/>
      <c r="AH47" s="181"/>
      <c r="AI47" s="181"/>
      <c r="AJ47" s="181" t="s">
        <v>1379</v>
      </c>
      <c r="AK47" s="181" t="s">
        <v>1385</v>
      </c>
      <c r="AL47" s="181" t="s">
        <v>1379</v>
      </c>
      <c r="AM47" s="181" t="s">
        <v>1642</v>
      </c>
      <c r="AN47" s="181" t="s">
        <v>91</v>
      </c>
      <c r="AO47" s="181" t="s">
        <v>1529</v>
      </c>
      <c r="AP47" s="181" t="s">
        <v>1530</v>
      </c>
      <c r="AQ47" s="181" t="s">
        <v>1531</v>
      </c>
      <c r="AR47" s="181" t="s">
        <v>1450</v>
      </c>
      <c r="AS47" s="181"/>
      <c r="AT47" s="181" t="s">
        <v>1966</v>
      </c>
      <c r="AU47" s="181" t="s">
        <v>1473</v>
      </c>
      <c r="AV47" s="181" t="s">
        <v>1669</v>
      </c>
      <c r="AW47" s="181" t="s">
        <v>1533</v>
      </c>
      <c r="AX47" s="181" t="s">
        <v>1968</v>
      </c>
      <c r="AY47" s="181" t="s">
        <v>1535</v>
      </c>
      <c r="AZ47" s="181" t="s">
        <v>1838</v>
      </c>
      <c r="BA47" s="181" t="s">
        <v>1537</v>
      </c>
      <c r="BB47" s="181" t="s">
        <v>1969</v>
      </c>
      <c r="BC47" s="181" t="s">
        <v>1539</v>
      </c>
      <c r="BD47" s="181" t="s">
        <v>1970</v>
      </c>
      <c r="BE47" s="181" t="s">
        <v>1541</v>
      </c>
      <c r="BF47" s="181" t="s">
        <v>1971</v>
      </c>
      <c r="BG47" s="181" t="s">
        <v>1479</v>
      </c>
      <c r="BH47" s="181" t="s">
        <v>1659</v>
      </c>
      <c r="BI47" s="181" t="s">
        <v>1544</v>
      </c>
      <c r="BJ47" s="181" t="s">
        <v>1972</v>
      </c>
      <c r="BK47" s="181" t="s">
        <v>1546</v>
      </c>
      <c r="BL47" s="181" t="s">
        <v>1973</v>
      </c>
      <c r="BM47" s="181" t="s">
        <v>1548</v>
      </c>
      <c r="BN47" s="181" t="s">
        <v>1974</v>
      </c>
      <c r="BO47" s="181" t="s">
        <v>1483</v>
      </c>
      <c r="BP47" s="181" t="s">
        <v>1975</v>
      </c>
      <c r="BQ47" s="181" t="s">
        <v>1404</v>
      </c>
      <c r="BR47" s="181" t="s">
        <v>1976</v>
      </c>
      <c r="BS47" s="181"/>
      <c r="BT47" s="181"/>
      <c r="BU47" s="181"/>
      <c r="BV47" s="181"/>
      <c r="BW47" s="181"/>
      <c r="BX47" s="181"/>
      <c r="BY47" s="181"/>
      <c r="BZ47" s="181"/>
      <c r="CA47" s="181"/>
      <c r="CB47" s="181"/>
      <c r="CC47" s="181"/>
      <c r="CD47" s="181"/>
      <c r="CE47" s="181"/>
      <c r="CF47" s="181"/>
      <c r="CG47" s="181"/>
      <c r="CH47" s="181"/>
      <c r="CI47" s="181"/>
      <c r="CJ47" s="181"/>
      <c r="CK47" s="181"/>
      <c r="CL47" s="181"/>
      <c r="CM47" s="181"/>
      <c r="CN47" s="181"/>
      <c r="CO47" s="181"/>
      <c r="CP47" s="181"/>
      <c r="CQ47" s="181"/>
      <c r="CR47" s="181"/>
      <c r="CS47" s="181"/>
      <c r="CT47" s="181"/>
      <c r="CU47" s="181"/>
      <c r="CV47" s="181"/>
      <c r="CW47" s="181"/>
      <c r="CX47" s="181"/>
      <c r="CY47" s="181"/>
      <c r="CZ47" s="182"/>
    </row>
    <row r="48" spans="1:104" x14ac:dyDescent="0.25">
      <c r="A48" s="180"/>
      <c r="B48" s="181" t="s">
        <v>1977</v>
      </c>
      <c r="C48" s="181" t="s">
        <v>1978</v>
      </c>
      <c r="D48" s="181" t="s">
        <v>94</v>
      </c>
      <c r="E48" s="181" t="s">
        <v>95</v>
      </c>
      <c r="F48" s="181"/>
      <c r="G48" s="181" t="s">
        <v>1103</v>
      </c>
      <c r="H48" s="181"/>
      <c r="I48" s="181" t="s">
        <v>1379</v>
      </c>
      <c r="J48" s="181" t="s">
        <v>1979</v>
      </c>
      <c r="K48" s="181" t="s">
        <v>1980</v>
      </c>
      <c r="L48" s="181" t="s">
        <v>1981</v>
      </c>
      <c r="M48" s="181" t="s">
        <v>1379</v>
      </c>
      <c r="N48" s="181" t="s">
        <v>1383</v>
      </c>
      <c r="O48" s="181" t="s">
        <v>1358</v>
      </c>
      <c r="P48" s="181" t="s">
        <v>1260</v>
      </c>
      <c r="Q48" s="181" t="s">
        <v>1359</v>
      </c>
      <c r="R48" s="181" t="s">
        <v>1642</v>
      </c>
      <c r="S48" s="181" t="s">
        <v>91</v>
      </c>
      <c r="T48" s="181" t="s">
        <v>91</v>
      </c>
      <c r="U48" s="181"/>
      <c r="V48" s="181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1"/>
      <c r="AI48" s="181"/>
      <c r="AJ48" s="181" t="s">
        <v>1379</v>
      </c>
      <c r="AK48" s="181" t="s">
        <v>1385</v>
      </c>
      <c r="AL48" s="181" t="s">
        <v>1379</v>
      </c>
      <c r="AM48" s="181" t="s">
        <v>1642</v>
      </c>
      <c r="AN48" s="181" t="s">
        <v>91</v>
      </c>
      <c r="AO48" s="181" t="s">
        <v>1529</v>
      </c>
      <c r="AP48" s="181" t="s">
        <v>1530</v>
      </c>
      <c r="AQ48" s="181" t="s">
        <v>1531</v>
      </c>
      <c r="AR48" s="181" t="s">
        <v>1624</v>
      </c>
      <c r="AS48" s="181"/>
      <c r="AT48" s="181" t="s">
        <v>1980</v>
      </c>
      <c r="AU48" s="181" t="s">
        <v>1473</v>
      </c>
      <c r="AV48" s="181" t="s">
        <v>1982</v>
      </c>
      <c r="AW48" s="181" t="s">
        <v>1533</v>
      </c>
      <c r="AX48" s="181" t="s">
        <v>1818</v>
      </c>
      <c r="AY48" s="181" t="s">
        <v>1535</v>
      </c>
      <c r="AZ48" s="181" t="s">
        <v>1983</v>
      </c>
      <c r="BA48" s="181" t="s">
        <v>1537</v>
      </c>
      <c r="BB48" s="181" t="s">
        <v>1610</v>
      </c>
      <c r="BC48" s="181" t="s">
        <v>1539</v>
      </c>
      <c r="BD48" s="181" t="s">
        <v>1984</v>
      </c>
      <c r="BE48" s="181" t="s">
        <v>1541</v>
      </c>
      <c r="BF48" s="181" t="s">
        <v>1985</v>
      </c>
      <c r="BG48" s="181" t="s">
        <v>1479</v>
      </c>
      <c r="BH48" s="181" t="s">
        <v>1986</v>
      </c>
      <c r="BI48" s="181" t="s">
        <v>1544</v>
      </c>
      <c r="BJ48" s="181" t="s">
        <v>1612</v>
      </c>
      <c r="BK48" s="181" t="s">
        <v>1546</v>
      </c>
      <c r="BL48" s="181" t="s">
        <v>1987</v>
      </c>
      <c r="BM48" s="181" t="s">
        <v>1548</v>
      </c>
      <c r="BN48" s="181" t="s">
        <v>1988</v>
      </c>
      <c r="BO48" s="181" t="s">
        <v>1483</v>
      </c>
      <c r="BP48" s="181" t="s">
        <v>1989</v>
      </c>
      <c r="BQ48" s="181" t="s">
        <v>1404</v>
      </c>
      <c r="BR48" s="181" t="s">
        <v>1990</v>
      </c>
      <c r="BS48" s="181"/>
      <c r="BT48" s="181"/>
      <c r="BU48" s="181"/>
      <c r="BV48" s="181"/>
      <c r="BW48" s="181"/>
      <c r="BX48" s="181"/>
      <c r="BY48" s="181"/>
      <c r="BZ48" s="181"/>
      <c r="CA48" s="181"/>
      <c r="CB48" s="181"/>
      <c r="CC48" s="181"/>
      <c r="CD48" s="181"/>
      <c r="CE48" s="181"/>
      <c r="CF48" s="181"/>
      <c r="CG48" s="181"/>
      <c r="CH48" s="181"/>
      <c r="CI48" s="181"/>
      <c r="CJ48" s="181"/>
      <c r="CK48" s="181"/>
      <c r="CL48" s="181"/>
      <c r="CM48" s="181"/>
      <c r="CN48" s="181"/>
      <c r="CO48" s="181"/>
      <c r="CP48" s="181"/>
      <c r="CQ48" s="181"/>
      <c r="CR48" s="181"/>
      <c r="CS48" s="181"/>
      <c r="CT48" s="181"/>
      <c r="CU48" s="181"/>
      <c r="CV48" s="181"/>
      <c r="CW48" s="181"/>
      <c r="CX48" s="181"/>
      <c r="CY48" s="181"/>
      <c r="CZ48" s="182"/>
    </row>
    <row r="49" spans="1:104" x14ac:dyDescent="0.25">
      <c r="A49" s="180"/>
      <c r="B49" s="181" t="s">
        <v>1991</v>
      </c>
      <c r="C49" s="181" t="s">
        <v>1992</v>
      </c>
      <c r="D49" s="181" t="s">
        <v>53</v>
      </c>
      <c r="E49" s="181" t="s">
        <v>54</v>
      </c>
      <c r="F49" s="181"/>
      <c r="G49" s="181" t="s">
        <v>1103</v>
      </c>
      <c r="H49" s="181"/>
      <c r="I49" s="181" t="s">
        <v>1379</v>
      </c>
      <c r="J49" s="181" t="s">
        <v>1993</v>
      </c>
      <c r="K49" s="181" t="s">
        <v>1994</v>
      </c>
      <c r="L49" s="181" t="s">
        <v>1995</v>
      </c>
      <c r="M49" s="181" t="s">
        <v>1379</v>
      </c>
      <c r="N49" s="181" t="s">
        <v>1411</v>
      </c>
      <c r="O49" s="181" t="s">
        <v>1360</v>
      </c>
      <c r="P49" s="181" t="s">
        <v>13</v>
      </c>
      <c r="Q49" s="181" t="s">
        <v>1359</v>
      </c>
      <c r="R49" s="181" t="s">
        <v>1642</v>
      </c>
      <c r="S49" s="181" t="s">
        <v>91</v>
      </c>
      <c r="T49" s="181" t="s">
        <v>91</v>
      </c>
      <c r="U49" s="181"/>
      <c r="V49" s="181"/>
      <c r="W49" s="181"/>
      <c r="X49" s="181"/>
      <c r="Y49" s="181"/>
      <c r="Z49" s="181"/>
      <c r="AA49" s="181"/>
      <c r="AB49" s="181"/>
      <c r="AC49" s="181"/>
      <c r="AD49" s="181"/>
      <c r="AE49" s="181"/>
      <c r="AF49" s="181"/>
      <c r="AG49" s="181"/>
      <c r="AH49" s="181"/>
      <c r="AI49" s="181"/>
      <c r="AJ49" s="181" t="s">
        <v>1379</v>
      </c>
      <c r="AK49" s="181" t="s">
        <v>1385</v>
      </c>
      <c r="AL49" s="181" t="s">
        <v>1379</v>
      </c>
      <c r="AM49" s="181" t="s">
        <v>1642</v>
      </c>
      <c r="AN49" s="181" t="s">
        <v>91</v>
      </c>
      <c r="AO49" s="181" t="s">
        <v>1529</v>
      </c>
      <c r="AP49" s="181" t="s">
        <v>1530</v>
      </c>
      <c r="AQ49" s="181" t="s">
        <v>1531</v>
      </c>
      <c r="AR49" s="181" t="s">
        <v>1642</v>
      </c>
      <c r="AS49" s="181"/>
      <c r="AT49" s="181" t="s">
        <v>1994</v>
      </c>
      <c r="AU49" s="181" t="s">
        <v>1473</v>
      </c>
      <c r="AV49" s="181" t="s">
        <v>1996</v>
      </c>
      <c r="AW49" s="181" t="s">
        <v>1533</v>
      </c>
      <c r="AX49" s="181" t="s">
        <v>1997</v>
      </c>
      <c r="AY49" s="181" t="s">
        <v>1535</v>
      </c>
      <c r="AZ49" s="181" t="s">
        <v>1767</v>
      </c>
      <c r="BA49" s="181" t="s">
        <v>1537</v>
      </c>
      <c r="BB49" s="181" t="s">
        <v>1998</v>
      </c>
      <c r="BC49" s="181" t="s">
        <v>1539</v>
      </c>
      <c r="BD49" s="181" t="s">
        <v>1999</v>
      </c>
      <c r="BE49" s="181" t="s">
        <v>1541</v>
      </c>
      <c r="BF49" s="181" t="s">
        <v>2000</v>
      </c>
      <c r="BG49" s="181" t="s">
        <v>1479</v>
      </c>
      <c r="BH49" s="181" t="s">
        <v>2001</v>
      </c>
      <c r="BI49" s="181" t="s">
        <v>1544</v>
      </c>
      <c r="BJ49" s="181" t="s">
        <v>2002</v>
      </c>
      <c r="BK49" s="181" t="s">
        <v>1546</v>
      </c>
      <c r="BL49" s="181" t="s">
        <v>2003</v>
      </c>
      <c r="BM49" s="181" t="s">
        <v>1548</v>
      </c>
      <c r="BN49" s="181" t="s">
        <v>2004</v>
      </c>
      <c r="BO49" s="181" t="s">
        <v>1483</v>
      </c>
      <c r="BP49" s="181" t="s">
        <v>2005</v>
      </c>
      <c r="BQ49" s="181" t="s">
        <v>1404</v>
      </c>
      <c r="BR49" s="181" t="s">
        <v>2006</v>
      </c>
      <c r="BS49" s="181"/>
      <c r="BT49" s="181"/>
      <c r="BU49" s="181"/>
      <c r="BV49" s="181"/>
      <c r="BW49" s="181"/>
      <c r="BX49" s="181"/>
      <c r="BY49" s="181"/>
      <c r="BZ49" s="181"/>
      <c r="CA49" s="181"/>
      <c r="CB49" s="181"/>
      <c r="CC49" s="181"/>
      <c r="CD49" s="181"/>
      <c r="CE49" s="181"/>
      <c r="CF49" s="181"/>
      <c r="CG49" s="181"/>
      <c r="CH49" s="181"/>
      <c r="CI49" s="181"/>
      <c r="CJ49" s="181"/>
      <c r="CK49" s="181"/>
      <c r="CL49" s="181"/>
      <c r="CM49" s="181"/>
      <c r="CN49" s="181"/>
      <c r="CO49" s="181"/>
      <c r="CP49" s="181"/>
      <c r="CQ49" s="181"/>
      <c r="CR49" s="181"/>
      <c r="CS49" s="181"/>
      <c r="CT49" s="181"/>
      <c r="CU49" s="181"/>
      <c r="CV49" s="181"/>
      <c r="CW49" s="181"/>
      <c r="CX49" s="181"/>
      <c r="CY49" s="181"/>
      <c r="CZ49" s="182"/>
    </row>
    <row r="50" spans="1:104" x14ac:dyDescent="0.25">
      <c r="A50" s="180"/>
      <c r="B50" s="181" t="s">
        <v>2007</v>
      </c>
      <c r="C50" s="181" t="s">
        <v>2008</v>
      </c>
      <c r="D50" s="181" t="s">
        <v>101</v>
      </c>
      <c r="E50" s="181" t="s">
        <v>102</v>
      </c>
      <c r="F50" s="181"/>
      <c r="G50" s="181" t="s">
        <v>1103</v>
      </c>
      <c r="H50" s="181"/>
      <c r="I50" s="181" t="s">
        <v>1379</v>
      </c>
      <c r="J50" s="181" t="s">
        <v>2009</v>
      </c>
      <c r="K50" s="181" t="s">
        <v>2010</v>
      </c>
      <c r="L50" s="181" t="s">
        <v>2011</v>
      </c>
      <c r="M50" s="181" t="s">
        <v>1379</v>
      </c>
      <c r="N50" s="181" t="s">
        <v>1389</v>
      </c>
      <c r="O50" s="181" t="s">
        <v>1362</v>
      </c>
      <c r="P50" s="181" t="s">
        <v>3</v>
      </c>
      <c r="Q50" s="181" t="s">
        <v>1359</v>
      </c>
      <c r="R50" s="181" t="s">
        <v>1642</v>
      </c>
      <c r="S50" s="181" t="s">
        <v>91</v>
      </c>
      <c r="T50" s="181" t="s">
        <v>91</v>
      </c>
      <c r="U50" s="181"/>
      <c r="V50" s="181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1"/>
      <c r="AI50" s="181"/>
      <c r="AJ50" s="181" t="s">
        <v>1379</v>
      </c>
      <c r="AK50" s="181" t="s">
        <v>1385</v>
      </c>
      <c r="AL50" s="181" t="s">
        <v>1379</v>
      </c>
      <c r="AM50" s="181" t="s">
        <v>1642</v>
      </c>
      <c r="AN50" s="181" t="s">
        <v>91</v>
      </c>
      <c r="AO50" s="181" t="s">
        <v>1529</v>
      </c>
      <c r="AP50" s="181" t="s">
        <v>1530</v>
      </c>
      <c r="AQ50" s="181" t="s">
        <v>1531</v>
      </c>
      <c r="AR50" s="181" t="s">
        <v>1388</v>
      </c>
      <c r="AS50" s="181"/>
      <c r="AT50" s="181" t="s">
        <v>2010</v>
      </c>
      <c r="AU50" s="181" t="s">
        <v>1473</v>
      </c>
      <c r="AV50" s="181" t="s">
        <v>2012</v>
      </c>
      <c r="AW50" s="181" t="s">
        <v>1533</v>
      </c>
      <c r="AX50" s="181" t="s">
        <v>1968</v>
      </c>
      <c r="AY50" s="181" t="s">
        <v>1535</v>
      </c>
      <c r="AZ50" s="181" t="s">
        <v>2013</v>
      </c>
      <c r="BA50" s="181" t="s">
        <v>1537</v>
      </c>
      <c r="BB50" s="181" t="s">
        <v>1821</v>
      </c>
      <c r="BC50" s="181" t="s">
        <v>1539</v>
      </c>
      <c r="BD50" s="181" t="s">
        <v>2014</v>
      </c>
      <c r="BE50" s="181" t="s">
        <v>1541</v>
      </c>
      <c r="BF50" s="181" t="s">
        <v>2015</v>
      </c>
      <c r="BG50" s="181" t="s">
        <v>1479</v>
      </c>
      <c r="BH50" s="181" t="s">
        <v>2016</v>
      </c>
      <c r="BI50" s="181" t="s">
        <v>1544</v>
      </c>
      <c r="BJ50" s="181" t="s">
        <v>2017</v>
      </c>
      <c r="BK50" s="181" t="s">
        <v>1546</v>
      </c>
      <c r="BL50" s="181" t="s">
        <v>2018</v>
      </c>
      <c r="BM50" s="181" t="s">
        <v>1548</v>
      </c>
      <c r="BN50" s="181" t="s">
        <v>2019</v>
      </c>
      <c r="BO50" s="181" t="s">
        <v>1483</v>
      </c>
      <c r="BP50" s="181" t="s">
        <v>2020</v>
      </c>
      <c r="BQ50" s="181" t="s">
        <v>1404</v>
      </c>
      <c r="BR50" s="181" t="s">
        <v>2021</v>
      </c>
      <c r="BS50" s="181"/>
      <c r="BT50" s="181"/>
      <c r="BU50" s="181"/>
      <c r="BV50" s="181"/>
      <c r="BW50" s="181"/>
      <c r="BX50" s="181"/>
      <c r="BY50" s="181"/>
      <c r="BZ50" s="181"/>
      <c r="CA50" s="181"/>
      <c r="CB50" s="181"/>
      <c r="CC50" s="181"/>
      <c r="CD50" s="181"/>
      <c r="CE50" s="181"/>
      <c r="CF50" s="181"/>
      <c r="CG50" s="181"/>
      <c r="CH50" s="181"/>
      <c r="CI50" s="181"/>
      <c r="CJ50" s="181"/>
      <c r="CK50" s="181"/>
      <c r="CL50" s="181"/>
      <c r="CM50" s="181"/>
      <c r="CN50" s="181"/>
      <c r="CO50" s="181"/>
      <c r="CP50" s="181"/>
      <c r="CQ50" s="181"/>
      <c r="CR50" s="181"/>
      <c r="CS50" s="181"/>
      <c r="CT50" s="181"/>
      <c r="CU50" s="181"/>
      <c r="CV50" s="181"/>
      <c r="CW50" s="181"/>
      <c r="CX50" s="181"/>
      <c r="CY50" s="181"/>
      <c r="CZ50" s="182"/>
    </row>
    <row r="51" spans="1:104" x14ac:dyDescent="0.25">
      <c r="A51" s="180"/>
      <c r="B51" s="181" t="s">
        <v>2022</v>
      </c>
      <c r="C51" s="181" t="s">
        <v>2023</v>
      </c>
      <c r="D51" s="181" t="s">
        <v>544</v>
      </c>
      <c r="E51" s="181" t="s">
        <v>57</v>
      </c>
      <c r="F51" s="181"/>
      <c r="G51" s="181" t="s">
        <v>1103</v>
      </c>
      <c r="H51" s="181"/>
      <c r="I51" s="181" t="s">
        <v>1379</v>
      </c>
      <c r="J51" s="181" t="s">
        <v>2024</v>
      </c>
      <c r="K51" s="181" t="s">
        <v>2025</v>
      </c>
      <c r="L51" s="181" t="s">
        <v>2026</v>
      </c>
      <c r="M51" s="181" t="s">
        <v>1379</v>
      </c>
      <c r="N51" s="181" t="s">
        <v>1389</v>
      </c>
      <c r="O51" s="181" t="s">
        <v>1362</v>
      </c>
      <c r="P51" s="181" t="s">
        <v>3</v>
      </c>
      <c r="Q51" s="181" t="s">
        <v>1359</v>
      </c>
      <c r="R51" s="181" t="s">
        <v>1642</v>
      </c>
      <c r="S51" s="181" t="s">
        <v>91</v>
      </c>
      <c r="T51" s="181" t="s">
        <v>91</v>
      </c>
      <c r="U51" s="181"/>
      <c r="V51" s="181"/>
      <c r="W51" s="181"/>
      <c r="X51" s="181"/>
      <c r="Y51" s="181"/>
      <c r="Z51" s="181"/>
      <c r="AA51" s="181"/>
      <c r="AB51" s="181"/>
      <c r="AC51" s="181"/>
      <c r="AD51" s="181"/>
      <c r="AE51" s="181"/>
      <c r="AF51" s="181"/>
      <c r="AG51" s="181"/>
      <c r="AH51" s="181"/>
      <c r="AI51" s="181"/>
      <c r="AJ51" s="181" t="s">
        <v>1379</v>
      </c>
      <c r="AK51" s="181" t="s">
        <v>1385</v>
      </c>
      <c r="AL51" s="181" t="s">
        <v>1379</v>
      </c>
      <c r="AM51" s="181" t="s">
        <v>1642</v>
      </c>
      <c r="AN51" s="181" t="s">
        <v>91</v>
      </c>
      <c r="AO51" s="181" t="s">
        <v>1529</v>
      </c>
      <c r="AP51" s="181" t="s">
        <v>1530</v>
      </c>
      <c r="AQ51" s="181" t="s">
        <v>1531</v>
      </c>
      <c r="AR51" s="181" t="s">
        <v>1470</v>
      </c>
      <c r="AS51" s="181"/>
      <c r="AT51" s="181" t="s">
        <v>2025</v>
      </c>
      <c r="AU51" s="181" t="s">
        <v>1473</v>
      </c>
      <c r="AV51" s="181" t="s">
        <v>2027</v>
      </c>
      <c r="AW51" s="181" t="s">
        <v>1533</v>
      </c>
      <c r="AX51" s="181" t="s">
        <v>2028</v>
      </c>
      <c r="AY51" s="181" t="s">
        <v>1535</v>
      </c>
      <c r="AZ51" s="181" t="s">
        <v>2029</v>
      </c>
      <c r="BA51" s="181" t="s">
        <v>1537</v>
      </c>
      <c r="BB51" s="181" t="s">
        <v>2030</v>
      </c>
      <c r="BC51" s="181" t="s">
        <v>1539</v>
      </c>
      <c r="BD51" s="181" t="s">
        <v>2031</v>
      </c>
      <c r="BE51" s="181" t="s">
        <v>1541</v>
      </c>
      <c r="BF51" s="181" t="s">
        <v>2032</v>
      </c>
      <c r="BG51" s="181" t="s">
        <v>1479</v>
      </c>
      <c r="BH51" s="181" t="s">
        <v>2033</v>
      </c>
      <c r="BI51" s="181" t="s">
        <v>1544</v>
      </c>
      <c r="BJ51" s="181" t="s">
        <v>2034</v>
      </c>
      <c r="BK51" s="181" t="s">
        <v>1546</v>
      </c>
      <c r="BL51" s="181" t="s">
        <v>2035</v>
      </c>
      <c r="BM51" s="181" t="s">
        <v>1548</v>
      </c>
      <c r="BN51" s="181" t="s">
        <v>2036</v>
      </c>
      <c r="BO51" s="181" t="s">
        <v>1483</v>
      </c>
      <c r="BP51" s="181" t="s">
        <v>2037</v>
      </c>
      <c r="BQ51" s="181" t="s">
        <v>1404</v>
      </c>
      <c r="BR51" s="181" t="s">
        <v>2038</v>
      </c>
      <c r="BS51" s="181"/>
      <c r="BT51" s="181"/>
      <c r="BU51" s="181"/>
      <c r="BV51" s="181"/>
      <c r="BW51" s="181"/>
      <c r="BX51" s="181"/>
      <c r="BY51" s="181"/>
      <c r="BZ51" s="181"/>
      <c r="CA51" s="181"/>
      <c r="CB51" s="181"/>
      <c r="CC51" s="181"/>
      <c r="CD51" s="181"/>
      <c r="CE51" s="181"/>
      <c r="CF51" s="181"/>
      <c r="CG51" s="181"/>
      <c r="CH51" s="181"/>
      <c r="CI51" s="181"/>
      <c r="CJ51" s="181"/>
      <c r="CK51" s="181"/>
      <c r="CL51" s="181"/>
      <c r="CM51" s="181"/>
      <c r="CN51" s="181"/>
      <c r="CO51" s="181"/>
      <c r="CP51" s="181"/>
      <c r="CQ51" s="181"/>
      <c r="CR51" s="181"/>
      <c r="CS51" s="181"/>
      <c r="CT51" s="181"/>
      <c r="CU51" s="181"/>
      <c r="CV51" s="181"/>
      <c r="CW51" s="181"/>
      <c r="CX51" s="181"/>
      <c r="CY51" s="181"/>
      <c r="CZ51" s="182"/>
    </row>
    <row r="52" spans="1:104" x14ac:dyDescent="0.25">
      <c r="A52" s="180"/>
      <c r="B52" s="181" t="s">
        <v>2039</v>
      </c>
      <c r="C52" s="181" t="s">
        <v>2040</v>
      </c>
      <c r="D52" s="181" t="s">
        <v>834</v>
      </c>
      <c r="E52" s="181" t="s">
        <v>76</v>
      </c>
      <c r="F52" s="181"/>
      <c r="G52" s="181" t="s">
        <v>1103</v>
      </c>
      <c r="H52" s="181"/>
      <c r="I52" s="181" t="s">
        <v>1379</v>
      </c>
      <c r="J52" s="181" t="s">
        <v>2041</v>
      </c>
      <c r="K52" s="181" t="s">
        <v>2042</v>
      </c>
      <c r="L52" s="181" t="s">
        <v>2043</v>
      </c>
      <c r="M52" s="181" t="s">
        <v>1379</v>
      </c>
      <c r="N52" s="181" t="s">
        <v>1411</v>
      </c>
      <c r="O52" s="181" t="s">
        <v>1360</v>
      </c>
      <c r="P52" s="181" t="s">
        <v>13</v>
      </c>
      <c r="Q52" s="181" t="s">
        <v>1359</v>
      </c>
      <c r="R52" s="181" t="s">
        <v>1642</v>
      </c>
      <c r="S52" s="181" t="s">
        <v>91</v>
      </c>
      <c r="T52" s="181" t="s">
        <v>91</v>
      </c>
      <c r="U52" s="181"/>
      <c r="V52" s="181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1"/>
      <c r="AI52" s="181"/>
      <c r="AJ52" s="181" t="s">
        <v>1379</v>
      </c>
      <c r="AK52" s="181" t="s">
        <v>1385</v>
      </c>
      <c r="AL52" s="181" t="s">
        <v>1379</v>
      </c>
      <c r="AM52" s="181" t="s">
        <v>1642</v>
      </c>
      <c r="AN52" s="181" t="s">
        <v>91</v>
      </c>
      <c r="AO52" s="181" t="s">
        <v>1529</v>
      </c>
      <c r="AP52" s="181" t="s">
        <v>1530</v>
      </c>
      <c r="AQ52" s="181" t="s">
        <v>1531</v>
      </c>
      <c r="AR52" s="181" t="s">
        <v>1468</v>
      </c>
      <c r="AS52" s="181"/>
      <c r="AT52" s="181" t="s">
        <v>2042</v>
      </c>
      <c r="AU52" s="181" t="s">
        <v>1473</v>
      </c>
      <c r="AV52" s="181" t="s">
        <v>2044</v>
      </c>
      <c r="AW52" s="181" t="s">
        <v>1533</v>
      </c>
      <c r="AX52" s="181" t="s">
        <v>2045</v>
      </c>
      <c r="AY52" s="181" t="s">
        <v>1535</v>
      </c>
      <c r="AZ52" s="181" t="s">
        <v>2046</v>
      </c>
      <c r="BA52" s="181" t="s">
        <v>1537</v>
      </c>
      <c r="BB52" s="181" t="s">
        <v>2047</v>
      </c>
      <c r="BC52" s="181" t="s">
        <v>1539</v>
      </c>
      <c r="BD52" s="181" t="s">
        <v>2048</v>
      </c>
      <c r="BE52" s="181" t="s">
        <v>1541</v>
      </c>
      <c r="BF52" s="181" t="s">
        <v>2049</v>
      </c>
      <c r="BG52" s="181" t="s">
        <v>1479</v>
      </c>
      <c r="BH52" s="181" t="s">
        <v>2050</v>
      </c>
      <c r="BI52" s="181" t="s">
        <v>1544</v>
      </c>
      <c r="BJ52" s="181" t="s">
        <v>1504</v>
      </c>
      <c r="BK52" s="181" t="s">
        <v>1546</v>
      </c>
      <c r="BL52" s="181" t="s">
        <v>2051</v>
      </c>
      <c r="BM52" s="181" t="s">
        <v>1548</v>
      </c>
      <c r="BN52" s="181" t="s">
        <v>2052</v>
      </c>
      <c r="BO52" s="181" t="s">
        <v>1483</v>
      </c>
      <c r="BP52" s="181" t="s">
        <v>2053</v>
      </c>
      <c r="BQ52" s="181" t="s">
        <v>1404</v>
      </c>
      <c r="BR52" s="181" t="s">
        <v>2054</v>
      </c>
      <c r="BS52" s="181"/>
      <c r="BT52" s="181"/>
      <c r="BU52" s="181"/>
      <c r="BV52" s="181"/>
      <c r="BW52" s="181"/>
      <c r="BX52" s="181"/>
      <c r="BY52" s="181"/>
      <c r="BZ52" s="181"/>
      <c r="CA52" s="181"/>
      <c r="CB52" s="181"/>
      <c r="CC52" s="181"/>
      <c r="CD52" s="181"/>
      <c r="CE52" s="181"/>
      <c r="CF52" s="181"/>
      <c r="CG52" s="181"/>
      <c r="CH52" s="181"/>
      <c r="CI52" s="181"/>
      <c r="CJ52" s="181"/>
      <c r="CK52" s="181"/>
      <c r="CL52" s="181"/>
      <c r="CM52" s="181"/>
      <c r="CN52" s="181"/>
      <c r="CO52" s="181"/>
      <c r="CP52" s="181"/>
      <c r="CQ52" s="181"/>
      <c r="CR52" s="181"/>
      <c r="CS52" s="181"/>
      <c r="CT52" s="181"/>
      <c r="CU52" s="181"/>
      <c r="CV52" s="181"/>
      <c r="CW52" s="181"/>
      <c r="CX52" s="181"/>
      <c r="CY52" s="181"/>
      <c r="CZ52" s="182"/>
    </row>
    <row r="53" spans="1:104" x14ac:dyDescent="0.25">
      <c r="A53" s="180"/>
      <c r="B53" s="181" t="s">
        <v>2055</v>
      </c>
      <c r="C53" s="181" t="s">
        <v>2056</v>
      </c>
      <c r="D53" s="181" t="s">
        <v>544</v>
      </c>
      <c r="E53" s="181" t="s">
        <v>102</v>
      </c>
      <c r="F53" s="181"/>
      <c r="G53" s="181" t="s">
        <v>1103</v>
      </c>
      <c r="H53" s="181"/>
      <c r="I53" s="181" t="s">
        <v>1379</v>
      </c>
      <c r="J53" s="181" t="s">
        <v>2057</v>
      </c>
      <c r="K53" s="181" t="s">
        <v>2058</v>
      </c>
      <c r="L53" s="181" t="s">
        <v>2059</v>
      </c>
      <c r="M53" s="181" t="s">
        <v>1379</v>
      </c>
      <c r="N53" s="181" t="s">
        <v>1411</v>
      </c>
      <c r="O53" s="181" t="s">
        <v>1360</v>
      </c>
      <c r="P53" s="181" t="s">
        <v>13</v>
      </c>
      <c r="Q53" s="181" t="s">
        <v>1359</v>
      </c>
      <c r="R53" s="181" t="s">
        <v>1642</v>
      </c>
      <c r="S53" s="181" t="s">
        <v>91</v>
      </c>
      <c r="T53" s="181" t="s">
        <v>91</v>
      </c>
      <c r="U53" s="181"/>
      <c r="V53" s="181"/>
      <c r="W53" s="181"/>
      <c r="X53" s="181"/>
      <c r="Y53" s="181"/>
      <c r="Z53" s="181"/>
      <c r="AA53" s="181"/>
      <c r="AB53" s="181"/>
      <c r="AC53" s="181"/>
      <c r="AD53" s="181"/>
      <c r="AE53" s="181"/>
      <c r="AF53" s="181"/>
      <c r="AG53" s="181"/>
      <c r="AH53" s="181"/>
      <c r="AI53" s="181"/>
      <c r="AJ53" s="181" t="s">
        <v>1379</v>
      </c>
      <c r="AK53" s="181" t="s">
        <v>1385</v>
      </c>
      <c r="AL53" s="181" t="s">
        <v>1379</v>
      </c>
      <c r="AM53" s="181" t="s">
        <v>1642</v>
      </c>
      <c r="AN53" s="181" t="s">
        <v>91</v>
      </c>
      <c r="AO53" s="181" t="s">
        <v>1529</v>
      </c>
      <c r="AP53" s="181" t="s">
        <v>1530</v>
      </c>
      <c r="AQ53" s="181" t="s">
        <v>1531</v>
      </c>
      <c r="AR53" s="181" t="s">
        <v>1384</v>
      </c>
      <c r="AS53" s="181"/>
      <c r="AT53" s="181" t="s">
        <v>2058</v>
      </c>
      <c r="AU53" s="181" t="s">
        <v>1473</v>
      </c>
      <c r="AV53" s="181" t="s">
        <v>2060</v>
      </c>
      <c r="AW53" s="181" t="s">
        <v>1533</v>
      </c>
      <c r="AX53" s="181" t="s">
        <v>2061</v>
      </c>
      <c r="AY53" s="181" t="s">
        <v>1535</v>
      </c>
      <c r="AZ53" s="181" t="s">
        <v>2062</v>
      </c>
      <c r="BA53" s="181" t="s">
        <v>1537</v>
      </c>
      <c r="BB53" s="181" t="s">
        <v>2063</v>
      </c>
      <c r="BC53" s="181" t="s">
        <v>1539</v>
      </c>
      <c r="BD53" s="181" t="s">
        <v>2064</v>
      </c>
      <c r="BE53" s="181" t="s">
        <v>1541</v>
      </c>
      <c r="BF53" s="181" t="s">
        <v>2065</v>
      </c>
      <c r="BG53" s="181" t="s">
        <v>1479</v>
      </c>
      <c r="BH53" s="181" t="s">
        <v>2066</v>
      </c>
      <c r="BI53" s="181" t="s">
        <v>1544</v>
      </c>
      <c r="BJ53" s="181" t="s">
        <v>1705</v>
      </c>
      <c r="BK53" s="181" t="s">
        <v>1546</v>
      </c>
      <c r="BL53" s="181" t="s">
        <v>2067</v>
      </c>
      <c r="BM53" s="181" t="s">
        <v>1548</v>
      </c>
      <c r="BN53" s="181" t="s">
        <v>2068</v>
      </c>
      <c r="BO53" s="181" t="s">
        <v>1483</v>
      </c>
      <c r="BP53" s="181" t="s">
        <v>2069</v>
      </c>
      <c r="BQ53" s="181" t="s">
        <v>1404</v>
      </c>
      <c r="BR53" s="181" t="s">
        <v>2070</v>
      </c>
      <c r="BS53" s="181"/>
      <c r="BT53" s="181"/>
      <c r="BU53" s="181"/>
      <c r="BV53" s="181"/>
      <c r="BW53" s="181"/>
      <c r="BX53" s="181"/>
      <c r="BY53" s="181"/>
      <c r="BZ53" s="181"/>
      <c r="CA53" s="181"/>
      <c r="CB53" s="181"/>
      <c r="CC53" s="181"/>
      <c r="CD53" s="181"/>
      <c r="CE53" s="181"/>
      <c r="CF53" s="181"/>
      <c r="CG53" s="181"/>
      <c r="CH53" s="181"/>
      <c r="CI53" s="181"/>
      <c r="CJ53" s="181"/>
      <c r="CK53" s="181"/>
      <c r="CL53" s="181"/>
      <c r="CM53" s="181"/>
      <c r="CN53" s="181"/>
      <c r="CO53" s="181"/>
      <c r="CP53" s="181"/>
      <c r="CQ53" s="181"/>
      <c r="CR53" s="181"/>
      <c r="CS53" s="181"/>
      <c r="CT53" s="181"/>
      <c r="CU53" s="181"/>
      <c r="CV53" s="181"/>
      <c r="CW53" s="181"/>
      <c r="CX53" s="181"/>
      <c r="CY53" s="181"/>
      <c r="CZ53" s="182"/>
    </row>
    <row r="54" spans="1:104" x14ac:dyDescent="0.25">
      <c r="A54" s="180"/>
      <c r="B54" s="181" t="s">
        <v>2071</v>
      </c>
      <c r="C54" s="181" t="s">
        <v>2072</v>
      </c>
      <c r="D54" s="181" t="s">
        <v>901</v>
      </c>
      <c r="E54" s="181" t="s">
        <v>160</v>
      </c>
      <c r="F54" s="181"/>
      <c r="G54" s="181" t="s">
        <v>1103</v>
      </c>
      <c r="H54" s="181"/>
      <c r="I54" s="181" t="s">
        <v>1379</v>
      </c>
      <c r="J54" s="181" t="s">
        <v>2073</v>
      </c>
      <c r="K54" s="181" t="s">
        <v>2074</v>
      </c>
      <c r="L54" s="181" t="s">
        <v>2075</v>
      </c>
      <c r="M54" s="181" t="s">
        <v>1379</v>
      </c>
      <c r="N54" s="181" t="s">
        <v>1411</v>
      </c>
      <c r="O54" s="181" t="s">
        <v>1360</v>
      </c>
      <c r="P54" s="181" t="s">
        <v>13</v>
      </c>
      <c r="Q54" s="181" t="s">
        <v>1359</v>
      </c>
      <c r="R54" s="181" t="s">
        <v>1642</v>
      </c>
      <c r="S54" s="181" t="s">
        <v>91</v>
      </c>
      <c r="T54" s="181" t="s">
        <v>91</v>
      </c>
      <c r="U54" s="181"/>
      <c r="V54" s="181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1"/>
      <c r="AH54" s="181"/>
      <c r="AI54" s="181"/>
      <c r="AJ54" s="181" t="s">
        <v>1379</v>
      </c>
      <c r="AK54" s="181" t="s">
        <v>1385</v>
      </c>
      <c r="AL54" s="181" t="s">
        <v>1379</v>
      </c>
      <c r="AM54" s="181" t="s">
        <v>1642</v>
      </c>
      <c r="AN54" s="181" t="s">
        <v>91</v>
      </c>
      <c r="AO54" s="181" t="s">
        <v>1529</v>
      </c>
      <c r="AP54" s="181" t="s">
        <v>1530</v>
      </c>
      <c r="AQ54" s="181" t="s">
        <v>1531</v>
      </c>
      <c r="AR54" s="181" t="s">
        <v>1531</v>
      </c>
      <c r="AS54" s="181"/>
      <c r="AT54" s="181" t="s">
        <v>2074</v>
      </c>
      <c r="AU54" s="181" t="s">
        <v>1473</v>
      </c>
      <c r="AV54" s="181" t="s">
        <v>1534</v>
      </c>
      <c r="AW54" s="181" t="s">
        <v>1533</v>
      </c>
      <c r="AX54" s="181" t="s">
        <v>2076</v>
      </c>
      <c r="AY54" s="181" t="s">
        <v>1535</v>
      </c>
      <c r="AZ54" s="181" t="s">
        <v>1771</v>
      </c>
      <c r="BA54" s="181" t="s">
        <v>1537</v>
      </c>
      <c r="BB54" s="181" t="s">
        <v>2077</v>
      </c>
      <c r="BC54" s="181" t="s">
        <v>1539</v>
      </c>
      <c r="BD54" s="181" t="s">
        <v>2078</v>
      </c>
      <c r="BE54" s="181" t="s">
        <v>1541</v>
      </c>
      <c r="BF54" s="181" t="s">
        <v>2079</v>
      </c>
      <c r="BG54" s="181" t="s">
        <v>1479</v>
      </c>
      <c r="BH54" s="181" t="s">
        <v>2080</v>
      </c>
      <c r="BI54" s="181" t="s">
        <v>1544</v>
      </c>
      <c r="BJ54" s="181" t="s">
        <v>2081</v>
      </c>
      <c r="BK54" s="181" t="s">
        <v>1546</v>
      </c>
      <c r="BL54" s="181" t="s">
        <v>2082</v>
      </c>
      <c r="BM54" s="181" t="s">
        <v>1548</v>
      </c>
      <c r="BN54" s="181" t="s">
        <v>2083</v>
      </c>
      <c r="BO54" s="181" t="s">
        <v>1483</v>
      </c>
      <c r="BP54" s="181" t="s">
        <v>2084</v>
      </c>
      <c r="BQ54" s="181" t="s">
        <v>1404</v>
      </c>
      <c r="BR54" s="181" t="s">
        <v>2085</v>
      </c>
      <c r="BS54" s="181"/>
      <c r="BT54" s="181"/>
      <c r="BU54" s="181"/>
      <c r="BV54" s="181"/>
      <c r="BW54" s="181"/>
      <c r="BX54" s="181"/>
      <c r="BY54" s="181"/>
      <c r="BZ54" s="181"/>
      <c r="CA54" s="181"/>
      <c r="CB54" s="181"/>
      <c r="CC54" s="181"/>
      <c r="CD54" s="181"/>
      <c r="CE54" s="181"/>
      <c r="CF54" s="181"/>
      <c r="CG54" s="181"/>
      <c r="CH54" s="181"/>
      <c r="CI54" s="181"/>
      <c r="CJ54" s="181"/>
      <c r="CK54" s="181"/>
      <c r="CL54" s="181"/>
      <c r="CM54" s="181"/>
      <c r="CN54" s="181"/>
      <c r="CO54" s="181"/>
      <c r="CP54" s="181"/>
      <c r="CQ54" s="181"/>
      <c r="CR54" s="181"/>
      <c r="CS54" s="181"/>
      <c r="CT54" s="181"/>
      <c r="CU54" s="181"/>
      <c r="CV54" s="181"/>
      <c r="CW54" s="181"/>
      <c r="CX54" s="181"/>
      <c r="CY54" s="181"/>
      <c r="CZ54" s="182"/>
    </row>
    <row r="55" spans="1:104" x14ac:dyDescent="0.25">
      <c r="A55" s="180"/>
      <c r="B55" s="181" t="s">
        <v>2086</v>
      </c>
      <c r="C55" s="181" t="s">
        <v>2087</v>
      </c>
      <c r="D55" s="181" t="s">
        <v>538</v>
      </c>
      <c r="E55" s="181" t="s">
        <v>537</v>
      </c>
      <c r="F55" s="181"/>
      <c r="G55" s="181" t="s">
        <v>1103</v>
      </c>
      <c r="H55" s="181"/>
      <c r="I55" s="181" t="s">
        <v>1379</v>
      </c>
      <c r="J55" s="181" t="s">
        <v>2088</v>
      </c>
      <c r="K55" s="181" t="s">
        <v>2089</v>
      </c>
      <c r="L55" s="181" t="s">
        <v>2090</v>
      </c>
      <c r="M55" s="181" t="s">
        <v>1379</v>
      </c>
      <c r="N55" s="181" t="s">
        <v>1389</v>
      </c>
      <c r="O55" s="181" t="s">
        <v>1362</v>
      </c>
      <c r="P55" s="181" t="s">
        <v>3</v>
      </c>
      <c r="Q55" s="181" t="s">
        <v>1359</v>
      </c>
      <c r="R55" s="181" t="s">
        <v>1642</v>
      </c>
      <c r="S55" s="181" t="s">
        <v>91</v>
      </c>
      <c r="T55" s="181" t="s">
        <v>91</v>
      </c>
      <c r="U55" s="181"/>
      <c r="V55" s="181"/>
      <c r="W55" s="181"/>
      <c r="X55" s="181"/>
      <c r="Y55" s="181"/>
      <c r="Z55" s="181"/>
      <c r="AA55" s="181"/>
      <c r="AB55" s="181"/>
      <c r="AC55" s="181"/>
      <c r="AD55" s="181"/>
      <c r="AE55" s="181"/>
      <c r="AF55" s="181"/>
      <c r="AG55" s="181"/>
      <c r="AH55" s="181"/>
      <c r="AI55" s="181"/>
      <c r="AJ55" s="181" t="s">
        <v>1379</v>
      </c>
      <c r="AK55" s="181" t="s">
        <v>1385</v>
      </c>
      <c r="AL55" s="181" t="s">
        <v>1379</v>
      </c>
      <c r="AM55" s="181" t="s">
        <v>1642</v>
      </c>
      <c r="AN55" s="181" t="s">
        <v>91</v>
      </c>
      <c r="AO55" s="181" t="s">
        <v>1529</v>
      </c>
      <c r="AP55" s="181" t="s">
        <v>1530</v>
      </c>
      <c r="AQ55" s="181" t="s">
        <v>1531</v>
      </c>
      <c r="AR55" s="181" t="s">
        <v>2091</v>
      </c>
      <c r="AS55" s="181"/>
      <c r="AT55" s="181" t="s">
        <v>2089</v>
      </c>
      <c r="AU55" s="181" t="s">
        <v>1473</v>
      </c>
      <c r="AV55" s="181" t="s">
        <v>2092</v>
      </c>
      <c r="AW55" s="181" t="s">
        <v>1533</v>
      </c>
      <c r="AX55" s="181" t="s">
        <v>2093</v>
      </c>
      <c r="AY55" s="181" t="s">
        <v>1535</v>
      </c>
      <c r="AZ55" s="181" t="s">
        <v>2094</v>
      </c>
      <c r="BA55" s="181" t="s">
        <v>1537</v>
      </c>
      <c r="BB55" s="181" t="s">
        <v>2095</v>
      </c>
      <c r="BC55" s="181" t="s">
        <v>1539</v>
      </c>
      <c r="BD55" s="181" t="s">
        <v>2096</v>
      </c>
      <c r="BE55" s="181" t="s">
        <v>1541</v>
      </c>
      <c r="BF55" s="181" t="s">
        <v>2097</v>
      </c>
      <c r="BG55" s="181" t="s">
        <v>1479</v>
      </c>
      <c r="BH55" s="181" t="s">
        <v>2098</v>
      </c>
      <c r="BI55" s="181" t="s">
        <v>1544</v>
      </c>
      <c r="BJ55" s="181" t="s">
        <v>2099</v>
      </c>
      <c r="BK55" s="181" t="s">
        <v>1546</v>
      </c>
      <c r="BL55" s="181" t="s">
        <v>2100</v>
      </c>
      <c r="BM55" s="181" t="s">
        <v>1548</v>
      </c>
      <c r="BN55" s="181" t="s">
        <v>2101</v>
      </c>
      <c r="BO55" s="181" t="s">
        <v>1483</v>
      </c>
      <c r="BP55" s="181" t="s">
        <v>2102</v>
      </c>
      <c r="BQ55" s="181" t="s">
        <v>1404</v>
      </c>
      <c r="BR55" s="181" t="s">
        <v>2103</v>
      </c>
      <c r="BS55" s="181"/>
      <c r="BT55" s="181"/>
      <c r="BU55" s="181"/>
      <c r="BV55" s="181"/>
      <c r="BW55" s="181"/>
      <c r="BX55" s="181"/>
      <c r="BY55" s="181"/>
      <c r="BZ55" s="181"/>
      <c r="CA55" s="181"/>
      <c r="CB55" s="181"/>
      <c r="CC55" s="181"/>
      <c r="CD55" s="181"/>
      <c r="CE55" s="181"/>
      <c r="CF55" s="181"/>
      <c r="CG55" s="181"/>
      <c r="CH55" s="181"/>
      <c r="CI55" s="181"/>
      <c r="CJ55" s="181"/>
      <c r="CK55" s="181"/>
      <c r="CL55" s="181"/>
      <c r="CM55" s="181"/>
      <c r="CN55" s="181"/>
      <c r="CO55" s="181"/>
      <c r="CP55" s="181"/>
      <c r="CQ55" s="181"/>
      <c r="CR55" s="181"/>
      <c r="CS55" s="181"/>
      <c r="CT55" s="181"/>
      <c r="CU55" s="181"/>
      <c r="CV55" s="181"/>
      <c r="CW55" s="181"/>
      <c r="CX55" s="181"/>
      <c r="CY55" s="181"/>
      <c r="CZ55" s="182"/>
    </row>
    <row r="56" spans="1:104" x14ac:dyDescent="0.25">
      <c r="A56" s="180"/>
      <c r="B56" s="181" t="s">
        <v>2104</v>
      </c>
      <c r="C56" s="181" t="s">
        <v>2105</v>
      </c>
      <c r="D56" s="181" t="s">
        <v>851</v>
      </c>
      <c r="E56" s="181" t="s">
        <v>850</v>
      </c>
      <c r="F56" s="181"/>
      <c r="G56" s="181" t="s">
        <v>1103</v>
      </c>
      <c r="H56" s="181"/>
      <c r="I56" s="181" t="s">
        <v>1379</v>
      </c>
      <c r="J56" s="181" t="s">
        <v>2106</v>
      </c>
      <c r="K56" s="181" t="s">
        <v>2107</v>
      </c>
      <c r="L56" s="181" t="s">
        <v>2108</v>
      </c>
      <c r="M56" s="181" t="s">
        <v>1379</v>
      </c>
      <c r="N56" s="181" t="s">
        <v>1411</v>
      </c>
      <c r="O56" s="181" t="s">
        <v>1360</v>
      </c>
      <c r="P56" s="181" t="s">
        <v>13</v>
      </c>
      <c r="Q56" s="181" t="s">
        <v>1359</v>
      </c>
      <c r="R56" s="181" t="s">
        <v>1642</v>
      </c>
      <c r="S56" s="181" t="s">
        <v>91</v>
      </c>
      <c r="T56" s="181" t="s">
        <v>91</v>
      </c>
      <c r="U56" s="181"/>
      <c r="V56" s="181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1"/>
      <c r="AI56" s="181"/>
      <c r="AJ56" s="181" t="s">
        <v>1379</v>
      </c>
      <c r="AK56" s="181" t="s">
        <v>1385</v>
      </c>
      <c r="AL56" s="181" t="s">
        <v>1379</v>
      </c>
      <c r="AM56" s="181" t="s">
        <v>1642</v>
      </c>
      <c r="AN56" s="181" t="s">
        <v>91</v>
      </c>
      <c r="AO56" s="181" t="s">
        <v>1529</v>
      </c>
      <c r="AP56" s="181" t="s">
        <v>1530</v>
      </c>
      <c r="AQ56" s="181" t="s">
        <v>1531</v>
      </c>
      <c r="AR56" s="181" t="s">
        <v>2109</v>
      </c>
      <c r="AS56" s="181"/>
      <c r="AT56" s="181" t="s">
        <v>2107</v>
      </c>
      <c r="AU56" s="181"/>
      <c r="AV56" s="181"/>
      <c r="AW56" s="181"/>
      <c r="AX56" s="181"/>
      <c r="AY56" s="181"/>
      <c r="AZ56" s="181"/>
      <c r="BA56" s="181"/>
      <c r="BB56" s="181"/>
      <c r="BC56" s="181" t="s">
        <v>1539</v>
      </c>
      <c r="BD56" s="181" t="s">
        <v>2110</v>
      </c>
      <c r="BE56" s="181" t="s">
        <v>1541</v>
      </c>
      <c r="BF56" s="181" t="s">
        <v>2111</v>
      </c>
      <c r="BG56" s="181"/>
      <c r="BH56" s="181"/>
      <c r="BI56" s="181"/>
      <c r="BJ56" s="181"/>
      <c r="BK56" s="181"/>
      <c r="BL56" s="181"/>
      <c r="BM56" s="181"/>
      <c r="BN56" s="181"/>
      <c r="BO56" s="181"/>
      <c r="BP56" s="181"/>
      <c r="BQ56" s="181" t="s">
        <v>1404</v>
      </c>
      <c r="BR56" s="181" t="s">
        <v>2112</v>
      </c>
      <c r="BS56" s="181"/>
      <c r="BT56" s="181"/>
      <c r="BU56" s="181"/>
      <c r="BV56" s="181"/>
      <c r="BW56" s="181"/>
      <c r="BX56" s="181"/>
      <c r="BY56" s="181"/>
      <c r="BZ56" s="181"/>
      <c r="CA56" s="181"/>
      <c r="CB56" s="181"/>
      <c r="CC56" s="181"/>
      <c r="CD56" s="181"/>
      <c r="CE56" s="181"/>
      <c r="CF56" s="181"/>
      <c r="CG56" s="181"/>
      <c r="CH56" s="181"/>
      <c r="CI56" s="181"/>
      <c r="CJ56" s="181"/>
      <c r="CK56" s="181"/>
      <c r="CL56" s="181"/>
      <c r="CM56" s="181"/>
      <c r="CN56" s="181"/>
      <c r="CO56" s="181"/>
      <c r="CP56" s="181"/>
      <c r="CQ56" s="181"/>
      <c r="CR56" s="181"/>
      <c r="CS56" s="181"/>
      <c r="CT56" s="181"/>
      <c r="CU56" s="181"/>
      <c r="CV56" s="181"/>
      <c r="CW56" s="181"/>
      <c r="CX56" s="181"/>
      <c r="CY56" s="181"/>
      <c r="CZ56" s="182"/>
    </row>
    <row r="57" spans="1:104" x14ac:dyDescent="0.25">
      <c r="A57" s="180"/>
      <c r="B57" s="181" t="s">
        <v>2113</v>
      </c>
      <c r="C57" s="181" t="s">
        <v>2114</v>
      </c>
      <c r="D57" s="181" t="s">
        <v>905</v>
      </c>
      <c r="E57" s="181" t="s">
        <v>76</v>
      </c>
      <c r="F57" s="181"/>
      <c r="G57" s="181" t="s">
        <v>1103</v>
      </c>
      <c r="H57" s="181"/>
      <c r="I57" s="181" t="s">
        <v>1379</v>
      </c>
      <c r="J57" s="181" t="s">
        <v>2115</v>
      </c>
      <c r="K57" s="181"/>
      <c r="L57" s="181"/>
      <c r="M57" s="181" t="s">
        <v>1389</v>
      </c>
      <c r="N57" s="181" t="s">
        <v>1411</v>
      </c>
      <c r="O57" s="181" t="s">
        <v>1360</v>
      </c>
      <c r="P57" s="181" t="s">
        <v>13</v>
      </c>
      <c r="Q57" s="181" t="s">
        <v>1359</v>
      </c>
      <c r="R57" s="181" t="s">
        <v>1642</v>
      </c>
      <c r="S57" s="181" t="s">
        <v>91</v>
      </c>
      <c r="T57" s="181" t="s">
        <v>91</v>
      </c>
      <c r="U57" s="181"/>
      <c r="V57" s="181"/>
      <c r="W57" s="181"/>
      <c r="X57" s="181"/>
      <c r="Y57" s="181"/>
      <c r="Z57" s="181"/>
      <c r="AA57" s="181"/>
      <c r="AB57" s="181"/>
      <c r="AC57" s="181"/>
      <c r="AD57" s="181"/>
      <c r="AE57" s="181"/>
      <c r="AF57" s="181"/>
      <c r="AG57" s="181"/>
      <c r="AH57" s="181"/>
      <c r="AI57" s="181"/>
      <c r="AJ57" s="181" t="s">
        <v>1379</v>
      </c>
      <c r="AK57" s="181" t="s">
        <v>1385</v>
      </c>
      <c r="AL57" s="181" t="s">
        <v>1379</v>
      </c>
      <c r="AM57" s="181" t="s">
        <v>1642</v>
      </c>
      <c r="AN57" s="181" t="s">
        <v>91</v>
      </c>
      <c r="AO57" s="181" t="s">
        <v>1529</v>
      </c>
      <c r="AP57" s="181" t="s">
        <v>1530</v>
      </c>
      <c r="AQ57" s="181" t="s">
        <v>1531</v>
      </c>
      <c r="AR57" s="181"/>
      <c r="AS57" s="181"/>
      <c r="AT57" s="181"/>
      <c r="AU57" s="181"/>
      <c r="AV57" s="181"/>
      <c r="AW57" s="181"/>
      <c r="AX57" s="181"/>
      <c r="AY57" s="181"/>
      <c r="AZ57" s="181"/>
      <c r="BA57" s="181"/>
      <c r="BB57" s="181"/>
      <c r="BC57" s="181"/>
      <c r="BD57" s="181"/>
      <c r="BE57" s="181"/>
      <c r="BF57" s="181"/>
      <c r="BG57" s="181"/>
      <c r="BH57" s="181"/>
      <c r="BI57" s="181"/>
      <c r="BJ57" s="181"/>
      <c r="BK57" s="181"/>
      <c r="BL57" s="181"/>
      <c r="BM57" s="181"/>
      <c r="BN57" s="181"/>
      <c r="BO57" s="181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1"/>
      <c r="CB57" s="181"/>
      <c r="CC57" s="181"/>
      <c r="CD57" s="181"/>
      <c r="CE57" s="181"/>
      <c r="CF57" s="181"/>
      <c r="CG57" s="181"/>
      <c r="CH57" s="181"/>
      <c r="CI57" s="181"/>
      <c r="CJ57" s="181"/>
      <c r="CK57" s="181"/>
      <c r="CL57" s="181"/>
      <c r="CM57" s="181"/>
      <c r="CN57" s="181"/>
      <c r="CO57" s="181"/>
      <c r="CP57" s="181"/>
      <c r="CQ57" s="181"/>
      <c r="CR57" s="181"/>
      <c r="CS57" s="181"/>
      <c r="CT57" s="181"/>
      <c r="CU57" s="181"/>
      <c r="CV57" s="181"/>
      <c r="CW57" s="181"/>
      <c r="CX57" s="181"/>
      <c r="CY57" s="181"/>
      <c r="CZ57" s="182"/>
    </row>
    <row r="58" spans="1:104" x14ac:dyDescent="0.25">
      <c r="A58" s="180"/>
      <c r="B58" s="181" t="s">
        <v>2116</v>
      </c>
      <c r="C58" s="181" t="s">
        <v>2117</v>
      </c>
      <c r="D58" s="181" t="s">
        <v>162</v>
      </c>
      <c r="E58" s="181" t="s">
        <v>163</v>
      </c>
      <c r="F58" s="181"/>
      <c r="G58" s="181" t="s">
        <v>1103</v>
      </c>
      <c r="H58" s="181"/>
      <c r="I58" s="181" t="s">
        <v>1379</v>
      </c>
      <c r="J58" s="181" t="s">
        <v>2118</v>
      </c>
      <c r="K58" s="181"/>
      <c r="L58" s="181"/>
      <c r="M58" s="181" t="s">
        <v>1389</v>
      </c>
      <c r="N58" s="181" t="s">
        <v>1389</v>
      </c>
      <c r="O58" s="181" t="s">
        <v>1362</v>
      </c>
      <c r="P58" s="181" t="s">
        <v>3</v>
      </c>
      <c r="Q58" s="181" t="s">
        <v>1359</v>
      </c>
      <c r="R58" s="181" t="s">
        <v>1642</v>
      </c>
      <c r="S58" s="181" t="s">
        <v>91</v>
      </c>
      <c r="T58" s="181" t="s">
        <v>91</v>
      </c>
      <c r="U58" s="181"/>
      <c r="V58" s="181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1"/>
      <c r="AI58" s="181"/>
      <c r="AJ58" s="181" t="s">
        <v>1379</v>
      </c>
      <c r="AK58" s="181" t="s">
        <v>1385</v>
      </c>
      <c r="AL58" s="181" t="s">
        <v>1379</v>
      </c>
      <c r="AM58" s="181" t="s">
        <v>1642</v>
      </c>
      <c r="AN58" s="181" t="s">
        <v>91</v>
      </c>
      <c r="AO58" s="181" t="s">
        <v>1529</v>
      </c>
      <c r="AP58" s="181" t="s">
        <v>1530</v>
      </c>
      <c r="AQ58" s="181" t="s">
        <v>1531</v>
      </c>
      <c r="AR58" s="181"/>
      <c r="AS58" s="181"/>
      <c r="AT58" s="181"/>
      <c r="AU58" s="181"/>
      <c r="AV58" s="181"/>
      <c r="AW58" s="181"/>
      <c r="AX58" s="181"/>
      <c r="AY58" s="181"/>
      <c r="AZ58" s="181"/>
      <c r="BA58" s="181"/>
      <c r="BB58" s="181"/>
      <c r="BC58" s="181"/>
      <c r="BD58" s="181"/>
      <c r="BE58" s="181"/>
      <c r="BF58" s="181"/>
      <c r="BG58" s="181"/>
      <c r="BH58" s="181"/>
      <c r="BI58" s="181"/>
      <c r="BJ58" s="181"/>
      <c r="BK58" s="181"/>
      <c r="BL58" s="181"/>
      <c r="BM58" s="181"/>
      <c r="BN58" s="181"/>
      <c r="BO58" s="181"/>
      <c r="BP58" s="181"/>
      <c r="BQ58" s="181"/>
      <c r="BR58" s="181"/>
      <c r="BS58" s="181"/>
      <c r="BT58" s="181"/>
      <c r="BU58" s="181"/>
      <c r="BV58" s="181"/>
      <c r="BW58" s="181"/>
      <c r="BX58" s="181"/>
      <c r="BY58" s="181"/>
      <c r="BZ58" s="181"/>
      <c r="CA58" s="181"/>
      <c r="CB58" s="181"/>
      <c r="CC58" s="181"/>
      <c r="CD58" s="181"/>
      <c r="CE58" s="181"/>
      <c r="CF58" s="181"/>
      <c r="CG58" s="181"/>
      <c r="CH58" s="181"/>
      <c r="CI58" s="181"/>
      <c r="CJ58" s="181"/>
      <c r="CK58" s="181"/>
      <c r="CL58" s="181"/>
      <c r="CM58" s="181"/>
      <c r="CN58" s="181"/>
      <c r="CO58" s="181"/>
      <c r="CP58" s="181"/>
      <c r="CQ58" s="181"/>
      <c r="CR58" s="181"/>
      <c r="CS58" s="181"/>
      <c r="CT58" s="181"/>
      <c r="CU58" s="181"/>
      <c r="CV58" s="181"/>
      <c r="CW58" s="181"/>
      <c r="CX58" s="181"/>
      <c r="CY58" s="181"/>
      <c r="CZ58" s="182"/>
    </row>
    <row r="59" spans="1:104" x14ac:dyDescent="0.25">
      <c r="A59" s="180"/>
      <c r="B59" s="181" t="s">
        <v>2119</v>
      </c>
      <c r="C59" s="181" t="s">
        <v>2120</v>
      </c>
      <c r="D59" s="181" t="s">
        <v>693</v>
      </c>
      <c r="E59" s="181" t="s">
        <v>959</v>
      </c>
      <c r="F59" s="181"/>
      <c r="G59" s="181" t="s">
        <v>1103</v>
      </c>
      <c r="H59" s="181"/>
      <c r="I59" s="181" t="s">
        <v>1379</v>
      </c>
      <c r="J59" s="181" t="s">
        <v>2121</v>
      </c>
      <c r="K59" s="181"/>
      <c r="L59" s="181"/>
      <c r="M59" s="181" t="s">
        <v>1411</v>
      </c>
      <c r="N59" s="181" t="s">
        <v>1411</v>
      </c>
      <c r="O59" s="181" t="s">
        <v>1360</v>
      </c>
      <c r="P59" s="181" t="s">
        <v>13</v>
      </c>
      <c r="Q59" s="181" t="s">
        <v>1359</v>
      </c>
      <c r="R59" s="181" t="s">
        <v>1642</v>
      </c>
      <c r="S59" s="181" t="s">
        <v>91</v>
      </c>
      <c r="T59" s="181" t="s">
        <v>91</v>
      </c>
      <c r="U59" s="181"/>
      <c r="V59" s="181"/>
      <c r="W59" s="181"/>
      <c r="X59" s="181"/>
      <c r="Y59" s="181"/>
      <c r="Z59" s="181"/>
      <c r="AA59" s="181"/>
      <c r="AB59" s="181"/>
      <c r="AC59" s="181"/>
      <c r="AD59" s="181"/>
      <c r="AE59" s="181"/>
      <c r="AF59" s="181"/>
      <c r="AG59" s="181"/>
      <c r="AH59" s="181"/>
      <c r="AI59" s="181"/>
      <c r="AJ59" s="181" t="s">
        <v>1379</v>
      </c>
      <c r="AK59" s="181" t="s">
        <v>1385</v>
      </c>
      <c r="AL59" s="181" t="s">
        <v>1379</v>
      </c>
      <c r="AM59" s="181" t="s">
        <v>1642</v>
      </c>
      <c r="AN59" s="181" t="s">
        <v>91</v>
      </c>
      <c r="AO59" s="181" t="s">
        <v>1529</v>
      </c>
      <c r="AP59" s="181" t="s">
        <v>1530</v>
      </c>
      <c r="AQ59" s="181" t="s">
        <v>1531</v>
      </c>
      <c r="AR59" s="181"/>
      <c r="AS59" s="181"/>
      <c r="AT59" s="181"/>
      <c r="AU59" s="181"/>
      <c r="AV59" s="181"/>
      <c r="AW59" s="181"/>
      <c r="AX59" s="181"/>
      <c r="AY59" s="181"/>
      <c r="AZ59" s="181"/>
      <c r="BA59" s="181"/>
      <c r="BB59" s="181"/>
      <c r="BC59" s="181"/>
      <c r="BD59" s="181"/>
      <c r="BE59" s="181"/>
      <c r="BF59" s="181"/>
      <c r="BG59" s="181"/>
      <c r="BH59" s="181"/>
      <c r="BI59" s="181"/>
      <c r="BJ59" s="181"/>
      <c r="BK59" s="181"/>
      <c r="BL59" s="181"/>
      <c r="BM59" s="181"/>
      <c r="BN59" s="18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1"/>
      <c r="CB59" s="181"/>
      <c r="CC59" s="181"/>
      <c r="CD59" s="181"/>
      <c r="CE59" s="181"/>
      <c r="CF59" s="181"/>
      <c r="CG59" s="181"/>
      <c r="CH59" s="181"/>
      <c r="CI59" s="181"/>
      <c r="CJ59" s="181"/>
      <c r="CK59" s="181"/>
      <c r="CL59" s="181"/>
      <c r="CM59" s="181"/>
      <c r="CN59" s="181"/>
      <c r="CO59" s="181"/>
      <c r="CP59" s="181"/>
      <c r="CQ59" s="181"/>
      <c r="CR59" s="181"/>
      <c r="CS59" s="181"/>
      <c r="CT59" s="181"/>
      <c r="CU59" s="181"/>
      <c r="CV59" s="181"/>
      <c r="CW59" s="181"/>
      <c r="CX59" s="181"/>
      <c r="CY59" s="181"/>
      <c r="CZ59" s="182"/>
    </row>
    <row r="60" spans="1:104" x14ac:dyDescent="0.25">
      <c r="A60" s="180"/>
      <c r="B60" s="181" t="s">
        <v>2122</v>
      </c>
      <c r="C60" s="181" t="s">
        <v>2123</v>
      </c>
      <c r="D60" s="181" t="s">
        <v>1049</v>
      </c>
      <c r="E60" s="181" t="s">
        <v>21</v>
      </c>
      <c r="F60" s="181"/>
      <c r="G60" s="181" t="s">
        <v>1103</v>
      </c>
      <c r="H60" s="181"/>
      <c r="I60" s="181" t="s">
        <v>1379</v>
      </c>
      <c r="J60" s="181" t="s">
        <v>2124</v>
      </c>
      <c r="K60" s="181"/>
      <c r="L60" s="181"/>
      <c r="M60" s="181" t="s">
        <v>1389</v>
      </c>
      <c r="N60" s="181" t="s">
        <v>1411</v>
      </c>
      <c r="O60" s="181" t="s">
        <v>1360</v>
      </c>
      <c r="P60" s="181" t="s">
        <v>13</v>
      </c>
      <c r="Q60" s="181" t="s">
        <v>1359</v>
      </c>
      <c r="R60" s="181" t="s">
        <v>1642</v>
      </c>
      <c r="S60" s="181" t="s">
        <v>91</v>
      </c>
      <c r="T60" s="181" t="s">
        <v>91</v>
      </c>
      <c r="U60" s="181"/>
      <c r="V60" s="181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1"/>
      <c r="AI60" s="181"/>
      <c r="AJ60" s="181" t="s">
        <v>1379</v>
      </c>
      <c r="AK60" s="181" t="s">
        <v>1385</v>
      </c>
      <c r="AL60" s="181" t="s">
        <v>1379</v>
      </c>
      <c r="AM60" s="181" t="s">
        <v>1642</v>
      </c>
      <c r="AN60" s="181" t="s">
        <v>91</v>
      </c>
      <c r="AO60" s="181" t="s">
        <v>1529</v>
      </c>
      <c r="AP60" s="181" t="s">
        <v>1530</v>
      </c>
      <c r="AQ60" s="181" t="s">
        <v>1531</v>
      </c>
      <c r="AR60" s="181"/>
      <c r="AS60" s="181"/>
      <c r="AT60" s="181"/>
      <c r="AU60" s="181"/>
      <c r="AV60" s="181"/>
      <c r="AW60" s="181"/>
      <c r="AX60" s="181"/>
      <c r="AY60" s="181"/>
      <c r="AZ60" s="181"/>
      <c r="BA60" s="181"/>
      <c r="BB60" s="181"/>
      <c r="BC60" s="181"/>
      <c r="BD60" s="181"/>
      <c r="BE60" s="181"/>
      <c r="BF60" s="181"/>
      <c r="BG60" s="181"/>
      <c r="BH60" s="181"/>
      <c r="BI60" s="181"/>
      <c r="BJ60" s="181"/>
      <c r="BK60" s="181"/>
      <c r="BL60" s="181"/>
      <c r="BM60" s="181"/>
      <c r="BN60" s="181"/>
      <c r="BO60" s="181"/>
      <c r="BP60" s="181"/>
      <c r="BQ60" s="181"/>
      <c r="BR60" s="181"/>
      <c r="BS60" s="181"/>
      <c r="BT60" s="181"/>
      <c r="BU60" s="181"/>
      <c r="BV60" s="181"/>
      <c r="BW60" s="181"/>
      <c r="BX60" s="181"/>
      <c r="BY60" s="181"/>
      <c r="BZ60" s="181"/>
      <c r="CA60" s="181"/>
      <c r="CB60" s="181"/>
      <c r="CC60" s="181"/>
      <c r="CD60" s="181"/>
      <c r="CE60" s="181"/>
      <c r="CF60" s="181"/>
      <c r="CG60" s="181"/>
      <c r="CH60" s="181"/>
      <c r="CI60" s="181"/>
      <c r="CJ60" s="181"/>
      <c r="CK60" s="181"/>
      <c r="CL60" s="181"/>
      <c r="CM60" s="181"/>
      <c r="CN60" s="181"/>
      <c r="CO60" s="181"/>
      <c r="CP60" s="181"/>
      <c r="CQ60" s="181"/>
      <c r="CR60" s="181"/>
      <c r="CS60" s="181"/>
      <c r="CT60" s="181"/>
      <c r="CU60" s="181"/>
      <c r="CV60" s="181"/>
      <c r="CW60" s="181"/>
      <c r="CX60" s="181"/>
      <c r="CY60" s="181"/>
      <c r="CZ60" s="182"/>
    </row>
    <row r="61" spans="1:104" x14ac:dyDescent="0.25">
      <c r="A61" s="180"/>
      <c r="B61" s="181"/>
      <c r="C61" s="181" t="s">
        <v>2125</v>
      </c>
      <c r="D61" s="181"/>
      <c r="E61" s="181" t="s">
        <v>1361</v>
      </c>
      <c r="F61" s="181"/>
      <c r="G61" s="181" t="s">
        <v>1103</v>
      </c>
      <c r="H61" s="181"/>
      <c r="I61" s="181" t="s">
        <v>1379</v>
      </c>
      <c r="J61" s="181" t="s">
        <v>2126</v>
      </c>
      <c r="K61" s="181"/>
      <c r="L61" s="181"/>
      <c r="M61" s="181" t="s">
        <v>1379</v>
      </c>
      <c r="N61" s="181"/>
      <c r="O61" s="181"/>
      <c r="P61" s="181"/>
      <c r="Q61" s="181"/>
      <c r="R61" s="181" t="s">
        <v>1642</v>
      </c>
      <c r="S61" s="181" t="s">
        <v>91</v>
      </c>
      <c r="T61" s="181" t="s">
        <v>91</v>
      </c>
      <c r="U61" s="181"/>
      <c r="V61" s="181"/>
      <c r="W61" s="181"/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1"/>
      <c r="AI61" s="181"/>
      <c r="AJ61" s="181" t="s">
        <v>1379</v>
      </c>
      <c r="AK61" s="181" t="s">
        <v>1385</v>
      </c>
      <c r="AL61" s="181" t="s">
        <v>1379</v>
      </c>
      <c r="AM61" s="181" t="s">
        <v>1642</v>
      </c>
      <c r="AN61" s="181" t="s">
        <v>91</v>
      </c>
      <c r="AO61" s="181" t="s">
        <v>1529</v>
      </c>
      <c r="AP61" s="181" t="s">
        <v>1530</v>
      </c>
      <c r="AQ61" s="181" t="s">
        <v>1531</v>
      </c>
      <c r="AR61" s="181"/>
      <c r="AS61" s="181"/>
      <c r="AT61" s="181"/>
      <c r="AU61" s="181"/>
      <c r="AV61" s="181"/>
      <c r="AW61" s="181"/>
      <c r="AX61" s="181"/>
      <c r="AY61" s="181"/>
      <c r="AZ61" s="181"/>
      <c r="BA61" s="181"/>
      <c r="BB61" s="181"/>
      <c r="BC61" s="181"/>
      <c r="BD61" s="181"/>
      <c r="BE61" s="181"/>
      <c r="BF61" s="181"/>
      <c r="BG61" s="181"/>
      <c r="BH61" s="181"/>
      <c r="BI61" s="181"/>
      <c r="BJ61" s="181"/>
      <c r="BK61" s="181"/>
      <c r="BL61" s="181"/>
      <c r="BM61" s="181"/>
      <c r="BN61" s="181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1"/>
      <c r="CB61" s="181"/>
      <c r="CC61" s="181"/>
      <c r="CD61" s="181"/>
      <c r="CE61" s="181"/>
      <c r="CF61" s="181"/>
      <c r="CG61" s="181"/>
      <c r="CH61" s="181"/>
      <c r="CI61" s="181"/>
      <c r="CJ61" s="181"/>
      <c r="CK61" s="181"/>
      <c r="CL61" s="181"/>
      <c r="CM61" s="181"/>
      <c r="CN61" s="181"/>
      <c r="CO61" s="181"/>
      <c r="CP61" s="181"/>
      <c r="CQ61" s="181"/>
      <c r="CR61" s="181"/>
      <c r="CS61" s="181"/>
      <c r="CT61" s="181"/>
      <c r="CU61" s="181"/>
      <c r="CV61" s="181"/>
      <c r="CW61" s="181"/>
      <c r="CX61" s="181"/>
      <c r="CY61" s="181"/>
      <c r="CZ61" s="182"/>
    </row>
    <row r="62" spans="1:104" x14ac:dyDescent="0.25">
      <c r="A62" s="180"/>
      <c r="B62" s="181"/>
      <c r="C62" s="181" t="s">
        <v>2127</v>
      </c>
      <c r="D62" s="181"/>
      <c r="E62" s="181" t="s">
        <v>1361</v>
      </c>
      <c r="F62" s="181"/>
      <c r="G62" s="181" t="s">
        <v>1103</v>
      </c>
      <c r="H62" s="181"/>
      <c r="I62" s="181" t="s">
        <v>1379</v>
      </c>
      <c r="J62" s="181" t="s">
        <v>2128</v>
      </c>
      <c r="K62" s="181"/>
      <c r="L62" s="181"/>
      <c r="M62" s="181" t="s">
        <v>1379</v>
      </c>
      <c r="N62" s="181"/>
      <c r="O62" s="181"/>
      <c r="P62" s="181"/>
      <c r="Q62" s="181"/>
      <c r="R62" s="181" t="s">
        <v>1642</v>
      </c>
      <c r="S62" s="181" t="s">
        <v>91</v>
      </c>
      <c r="T62" s="181" t="s">
        <v>91</v>
      </c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1"/>
      <c r="AJ62" s="181" t="s">
        <v>1379</v>
      </c>
      <c r="AK62" s="181" t="s">
        <v>1385</v>
      </c>
      <c r="AL62" s="181" t="s">
        <v>1379</v>
      </c>
      <c r="AM62" s="181" t="s">
        <v>1642</v>
      </c>
      <c r="AN62" s="181" t="s">
        <v>91</v>
      </c>
      <c r="AO62" s="181" t="s">
        <v>1529</v>
      </c>
      <c r="AP62" s="181" t="s">
        <v>1530</v>
      </c>
      <c r="AQ62" s="181" t="s">
        <v>1531</v>
      </c>
      <c r="AR62" s="181"/>
      <c r="AS62" s="181"/>
      <c r="AT62" s="181"/>
      <c r="AU62" s="181"/>
      <c r="AV62" s="181"/>
      <c r="AW62" s="181"/>
      <c r="AX62" s="181"/>
      <c r="AY62" s="181"/>
      <c r="AZ62" s="181"/>
      <c r="BA62" s="181"/>
      <c r="BB62" s="181"/>
      <c r="BC62" s="181"/>
      <c r="BD62" s="181"/>
      <c r="BE62" s="181"/>
      <c r="BF62" s="181"/>
      <c r="BG62" s="181"/>
      <c r="BH62" s="181"/>
      <c r="BI62" s="181"/>
      <c r="BJ62" s="181"/>
      <c r="BK62" s="181"/>
      <c r="BL62" s="181"/>
      <c r="BM62" s="181"/>
      <c r="BN62" s="181"/>
      <c r="BO62" s="181"/>
      <c r="BP62" s="181"/>
      <c r="BQ62" s="181"/>
      <c r="BR62" s="181"/>
      <c r="BS62" s="181"/>
      <c r="BT62" s="181"/>
      <c r="BU62" s="181"/>
      <c r="BV62" s="181"/>
      <c r="BW62" s="181"/>
      <c r="BX62" s="181"/>
      <c r="BY62" s="181"/>
      <c r="BZ62" s="181"/>
      <c r="CA62" s="181"/>
      <c r="CB62" s="181"/>
      <c r="CC62" s="181"/>
      <c r="CD62" s="181"/>
      <c r="CE62" s="181"/>
      <c r="CF62" s="181"/>
      <c r="CG62" s="181"/>
      <c r="CH62" s="181"/>
      <c r="CI62" s="181"/>
      <c r="CJ62" s="181"/>
      <c r="CK62" s="181"/>
      <c r="CL62" s="181"/>
      <c r="CM62" s="181"/>
      <c r="CN62" s="181"/>
      <c r="CO62" s="181"/>
      <c r="CP62" s="181"/>
      <c r="CQ62" s="181"/>
      <c r="CR62" s="181"/>
      <c r="CS62" s="181"/>
      <c r="CT62" s="181"/>
      <c r="CU62" s="181"/>
      <c r="CV62" s="181"/>
      <c r="CW62" s="181"/>
      <c r="CX62" s="181"/>
      <c r="CY62" s="181"/>
      <c r="CZ62" s="182"/>
    </row>
    <row r="63" spans="1:104" x14ac:dyDescent="0.25">
      <c r="A63" s="180"/>
      <c r="B63" s="181" t="s">
        <v>2129</v>
      </c>
      <c r="C63" s="181" t="s">
        <v>2130</v>
      </c>
      <c r="D63" s="181" t="s">
        <v>933</v>
      </c>
      <c r="E63" s="181" t="s">
        <v>60</v>
      </c>
      <c r="F63" s="181"/>
      <c r="G63" s="181" t="s">
        <v>1103</v>
      </c>
      <c r="H63" s="181"/>
      <c r="I63" s="181" t="s">
        <v>1379</v>
      </c>
      <c r="J63" s="181" t="s">
        <v>2131</v>
      </c>
      <c r="K63" s="181"/>
      <c r="L63" s="181"/>
      <c r="M63" s="181" t="s">
        <v>1389</v>
      </c>
      <c r="N63" s="181" t="s">
        <v>1411</v>
      </c>
      <c r="O63" s="181" t="s">
        <v>1360</v>
      </c>
      <c r="P63" s="181" t="s">
        <v>13</v>
      </c>
      <c r="Q63" s="181" t="s">
        <v>1359</v>
      </c>
      <c r="R63" s="181" t="s">
        <v>1642</v>
      </c>
      <c r="S63" s="181" t="s">
        <v>91</v>
      </c>
      <c r="T63" s="181" t="s">
        <v>91</v>
      </c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1"/>
      <c r="AJ63" s="181" t="s">
        <v>1379</v>
      </c>
      <c r="AK63" s="181" t="s">
        <v>1385</v>
      </c>
      <c r="AL63" s="181" t="s">
        <v>1379</v>
      </c>
      <c r="AM63" s="181" t="s">
        <v>1642</v>
      </c>
      <c r="AN63" s="181" t="s">
        <v>91</v>
      </c>
      <c r="AO63" s="181" t="s">
        <v>1529</v>
      </c>
      <c r="AP63" s="181" t="s">
        <v>1530</v>
      </c>
      <c r="AQ63" s="181" t="s">
        <v>1531</v>
      </c>
      <c r="AR63" s="181"/>
      <c r="AS63" s="181"/>
      <c r="AT63" s="181"/>
      <c r="AU63" s="181"/>
      <c r="AV63" s="181"/>
      <c r="AW63" s="181"/>
      <c r="AX63" s="181"/>
      <c r="AY63" s="181"/>
      <c r="AZ63" s="181"/>
      <c r="BA63" s="181"/>
      <c r="BB63" s="181"/>
      <c r="BC63" s="181"/>
      <c r="BD63" s="181"/>
      <c r="BE63" s="181"/>
      <c r="BF63" s="181"/>
      <c r="BG63" s="181"/>
      <c r="BH63" s="181"/>
      <c r="BI63" s="181"/>
      <c r="BJ63" s="181"/>
      <c r="BK63" s="181"/>
      <c r="BL63" s="181"/>
      <c r="BM63" s="181"/>
      <c r="BN63" s="181"/>
      <c r="BO63" s="181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1"/>
      <c r="CB63" s="181"/>
      <c r="CC63" s="181"/>
      <c r="CD63" s="181"/>
      <c r="CE63" s="181"/>
      <c r="CF63" s="181"/>
      <c r="CG63" s="181"/>
      <c r="CH63" s="181"/>
      <c r="CI63" s="181"/>
      <c r="CJ63" s="181"/>
      <c r="CK63" s="181"/>
      <c r="CL63" s="181"/>
      <c r="CM63" s="181"/>
      <c r="CN63" s="181"/>
      <c r="CO63" s="181"/>
      <c r="CP63" s="181"/>
      <c r="CQ63" s="181"/>
      <c r="CR63" s="181"/>
      <c r="CS63" s="181"/>
      <c r="CT63" s="181"/>
      <c r="CU63" s="181"/>
      <c r="CV63" s="181"/>
      <c r="CW63" s="181"/>
      <c r="CX63" s="181"/>
      <c r="CY63" s="181"/>
      <c r="CZ63" s="182"/>
    </row>
    <row r="64" spans="1:104" x14ac:dyDescent="0.25">
      <c r="A64" s="180"/>
      <c r="B64" s="181" t="s">
        <v>2132</v>
      </c>
      <c r="C64" s="181" t="s">
        <v>2133</v>
      </c>
      <c r="D64" s="181" t="s">
        <v>123</v>
      </c>
      <c r="E64" s="181" t="s">
        <v>97</v>
      </c>
      <c r="F64" s="181"/>
      <c r="G64" s="181" t="s">
        <v>1103</v>
      </c>
      <c r="H64" s="181"/>
      <c r="I64" s="181" t="s">
        <v>1379</v>
      </c>
      <c r="J64" s="181" t="s">
        <v>1993</v>
      </c>
      <c r="K64" s="181" t="s">
        <v>2134</v>
      </c>
      <c r="L64" s="181" t="s">
        <v>2135</v>
      </c>
      <c r="M64" s="181" t="s">
        <v>1379</v>
      </c>
      <c r="N64" s="181" t="s">
        <v>1383</v>
      </c>
      <c r="O64" s="181" t="s">
        <v>1358</v>
      </c>
      <c r="P64" s="181" t="s">
        <v>1260</v>
      </c>
      <c r="Q64" s="181" t="s">
        <v>1359</v>
      </c>
      <c r="R64" s="181" t="s">
        <v>1624</v>
      </c>
      <c r="S64" s="181" t="s">
        <v>115</v>
      </c>
      <c r="T64" s="181" t="s">
        <v>115</v>
      </c>
      <c r="U64" s="181"/>
      <c r="V64" s="181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1"/>
      <c r="AI64" s="181"/>
      <c r="AJ64" s="181" t="s">
        <v>1379</v>
      </c>
      <c r="AK64" s="181" t="s">
        <v>1385</v>
      </c>
      <c r="AL64" s="181" t="s">
        <v>1379</v>
      </c>
      <c r="AM64" s="181" t="s">
        <v>1388</v>
      </c>
      <c r="AN64" s="181" t="s">
        <v>115</v>
      </c>
      <c r="AO64" s="181" t="s">
        <v>2136</v>
      </c>
      <c r="AP64" s="181" t="s">
        <v>2117</v>
      </c>
      <c r="AQ64" s="181" t="s">
        <v>1665</v>
      </c>
      <c r="AR64" s="181" t="s">
        <v>1389</v>
      </c>
      <c r="AS64" s="181"/>
      <c r="AT64" s="181" t="s">
        <v>2134</v>
      </c>
      <c r="AU64" s="181" t="s">
        <v>1668</v>
      </c>
      <c r="AV64" s="181" t="s">
        <v>2137</v>
      </c>
      <c r="AW64" s="181" t="s">
        <v>1678</v>
      </c>
      <c r="AX64" s="181" t="s">
        <v>2138</v>
      </c>
      <c r="AY64" s="181" t="s">
        <v>1670</v>
      </c>
      <c r="AZ64" s="181" t="s">
        <v>2139</v>
      </c>
      <c r="BA64" s="181" t="s">
        <v>1762</v>
      </c>
      <c r="BB64" s="181" t="s">
        <v>2140</v>
      </c>
      <c r="BC64" s="181" t="s">
        <v>1533</v>
      </c>
      <c r="BD64" s="181" t="s">
        <v>1763</v>
      </c>
      <c r="BE64" s="181" t="s">
        <v>1764</v>
      </c>
      <c r="BF64" s="181" t="s">
        <v>2141</v>
      </c>
      <c r="BG64" s="181" t="s">
        <v>1766</v>
      </c>
      <c r="BH64" s="181" t="s">
        <v>2142</v>
      </c>
      <c r="BI64" s="181" t="s">
        <v>1675</v>
      </c>
      <c r="BJ64" s="181" t="s">
        <v>2143</v>
      </c>
      <c r="BK64" s="181" t="s">
        <v>1535</v>
      </c>
      <c r="BL64" s="181" t="s">
        <v>2144</v>
      </c>
      <c r="BM64" s="181" t="s">
        <v>1548</v>
      </c>
      <c r="BN64" s="181" t="s">
        <v>1881</v>
      </c>
      <c r="BO64" s="181" t="s">
        <v>1683</v>
      </c>
      <c r="BP64" s="181" t="s">
        <v>1646</v>
      </c>
      <c r="BQ64" s="181" t="s">
        <v>1685</v>
      </c>
      <c r="BR64" s="181" t="s">
        <v>2145</v>
      </c>
      <c r="BS64" s="181" t="s">
        <v>1686</v>
      </c>
      <c r="BT64" s="181" t="s">
        <v>2146</v>
      </c>
      <c r="BU64" s="181" t="s">
        <v>1688</v>
      </c>
      <c r="BV64" s="181" t="s">
        <v>2147</v>
      </c>
      <c r="BW64" s="181" t="s">
        <v>1404</v>
      </c>
      <c r="BX64" s="181" t="s">
        <v>2148</v>
      </c>
      <c r="BY64" s="181"/>
      <c r="BZ64" s="181"/>
      <c r="CA64" s="181"/>
      <c r="CB64" s="181"/>
      <c r="CC64" s="181"/>
      <c r="CD64" s="181"/>
      <c r="CE64" s="181"/>
      <c r="CF64" s="181"/>
      <c r="CG64" s="181"/>
      <c r="CH64" s="181"/>
      <c r="CI64" s="181"/>
      <c r="CJ64" s="181"/>
      <c r="CK64" s="181"/>
      <c r="CL64" s="181"/>
      <c r="CM64" s="181"/>
      <c r="CN64" s="181"/>
      <c r="CO64" s="181"/>
      <c r="CP64" s="181"/>
      <c r="CQ64" s="181"/>
      <c r="CR64" s="181"/>
      <c r="CS64" s="181"/>
      <c r="CT64" s="181"/>
      <c r="CU64" s="181"/>
      <c r="CV64" s="181"/>
      <c r="CW64" s="181"/>
      <c r="CX64" s="181"/>
      <c r="CY64" s="181"/>
      <c r="CZ64" s="182"/>
    </row>
    <row r="65" spans="1:104" x14ac:dyDescent="0.25">
      <c r="A65" s="180"/>
      <c r="B65" s="181" t="s">
        <v>2149</v>
      </c>
      <c r="C65" s="181" t="s">
        <v>1531</v>
      </c>
      <c r="D65" s="181" t="s">
        <v>113</v>
      </c>
      <c r="E65" s="181" t="s">
        <v>114</v>
      </c>
      <c r="F65" s="181"/>
      <c r="G65" s="181" t="s">
        <v>1103</v>
      </c>
      <c r="H65" s="181"/>
      <c r="I65" s="181" t="s">
        <v>1379</v>
      </c>
      <c r="J65" s="181" t="s">
        <v>1655</v>
      </c>
      <c r="K65" s="181" t="s">
        <v>2150</v>
      </c>
      <c r="L65" s="181" t="s">
        <v>2151</v>
      </c>
      <c r="M65" s="181" t="s">
        <v>1379</v>
      </c>
      <c r="N65" s="181" t="s">
        <v>1437</v>
      </c>
      <c r="O65" s="181" t="s">
        <v>1363</v>
      </c>
      <c r="P65" s="181" t="s">
        <v>26</v>
      </c>
      <c r="Q65" s="181" t="s">
        <v>1359</v>
      </c>
      <c r="R65" s="181" t="s">
        <v>1624</v>
      </c>
      <c r="S65" s="181" t="s">
        <v>115</v>
      </c>
      <c r="T65" s="181" t="s">
        <v>115</v>
      </c>
      <c r="U65" s="181"/>
      <c r="V65" s="181"/>
      <c r="W65" s="181"/>
      <c r="X65" s="181"/>
      <c r="Y65" s="181"/>
      <c r="Z65" s="181"/>
      <c r="AA65" s="181"/>
      <c r="AB65" s="181"/>
      <c r="AC65" s="181"/>
      <c r="AD65" s="181"/>
      <c r="AE65" s="181"/>
      <c r="AF65" s="181"/>
      <c r="AG65" s="181"/>
      <c r="AH65" s="181"/>
      <c r="AI65" s="181"/>
      <c r="AJ65" s="181" t="s">
        <v>1379</v>
      </c>
      <c r="AK65" s="181" t="s">
        <v>1385</v>
      </c>
      <c r="AL65" s="181" t="s">
        <v>1379</v>
      </c>
      <c r="AM65" s="181" t="s">
        <v>1388</v>
      </c>
      <c r="AN65" s="181" t="s">
        <v>115</v>
      </c>
      <c r="AO65" s="181" t="s">
        <v>2136</v>
      </c>
      <c r="AP65" s="181" t="s">
        <v>2117</v>
      </c>
      <c r="AQ65" s="181" t="s">
        <v>1665</v>
      </c>
      <c r="AR65" s="181" t="s">
        <v>1411</v>
      </c>
      <c r="AS65" s="181"/>
      <c r="AT65" s="181" t="s">
        <v>2150</v>
      </c>
      <c r="AU65" s="181" t="s">
        <v>1668</v>
      </c>
      <c r="AV65" s="181" t="s">
        <v>2152</v>
      </c>
      <c r="AW65" s="181" t="s">
        <v>1678</v>
      </c>
      <c r="AX65" s="181" t="s">
        <v>2153</v>
      </c>
      <c r="AY65" s="181" t="s">
        <v>1670</v>
      </c>
      <c r="AZ65" s="181" t="s">
        <v>2154</v>
      </c>
      <c r="BA65" s="181" t="s">
        <v>1762</v>
      </c>
      <c r="BB65" s="181" t="s">
        <v>2155</v>
      </c>
      <c r="BC65" s="181" t="s">
        <v>1533</v>
      </c>
      <c r="BD65" s="181" t="s">
        <v>2156</v>
      </c>
      <c r="BE65" s="181" t="s">
        <v>1764</v>
      </c>
      <c r="BF65" s="181" t="s">
        <v>2157</v>
      </c>
      <c r="BG65" s="181" t="s">
        <v>1766</v>
      </c>
      <c r="BH65" s="181" t="s">
        <v>2158</v>
      </c>
      <c r="BI65" s="181" t="s">
        <v>1675</v>
      </c>
      <c r="BJ65" s="181" t="s">
        <v>2159</v>
      </c>
      <c r="BK65" s="181" t="s">
        <v>1535</v>
      </c>
      <c r="BL65" s="181" t="s">
        <v>2160</v>
      </c>
      <c r="BM65" s="181" t="s">
        <v>1548</v>
      </c>
      <c r="BN65" s="181" t="s">
        <v>2161</v>
      </c>
      <c r="BO65" s="181" t="s">
        <v>1683</v>
      </c>
      <c r="BP65" s="181" t="s">
        <v>2162</v>
      </c>
      <c r="BQ65" s="181" t="s">
        <v>1685</v>
      </c>
      <c r="BR65" s="181" t="s">
        <v>2163</v>
      </c>
      <c r="BS65" s="181" t="s">
        <v>1686</v>
      </c>
      <c r="BT65" s="181" t="s">
        <v>2164</v>
      </c>
      <c r="BU65" s="181" t="s">
        <v>1688</v>
      </c>
      <c r="BV65" s="181" t="s">
        <v>2165</v>
      </c>
      <c r="BW65" s="181" t="s">
        <v>1404</v>
      </c>
      <c r="BX65" s="181" t="s">
        <v>2166</v>
      </c>
      <c r="BY65" s="181"/>
      <c r="BZ65" s="181"/>
      <c r="CA65" s="181"/>
      <c r="CB65" s="181"/>
      <c r="CC65" s="181"/>
      <c r="CD65" s="181"/>
      <c r="CE65" s="181"/>
      <c r="CF65" s="181"/>
      <c r="CG65" s="181"/>
      <c r="CH65" s="181"/>
      <c r="CI65" s="181"/>
      <c r="CJ65" s="181"/>
      <c r="CK65" s="181"/>
      <c r="CL65" s="181"/>
      <c r="CM65" s="181"/>
      <c r="CN65" s="181"/>
      <c r="CO65" s="181"/>
      <c r="CP65" s="181"/>
      <c r="CQ65" s="181"/>
      <c r="CR65" s="181"/>
      <c r="CS65" s="181"/>
      <c r="CT65" s="181"/>
      <c r="CU65" s="181"/>
      <c r="CV65" s="181"/>
      <c r="CW65" s="181"/>
      <c r="CX65" s="181"/>
      <c r="CY65" s="181"/>
      <c r="CZ65" s="182"/>
    </row>
    <row r="66" spans="1:104" x14ac:dyDescent="0.25">
      <c r="A66" s="180"/>
      <c r="B66" s="181" t="s">
        <v>2167</v>
      </c>
      <c r="C66" s="181" t="s">
        <v>2168</v>
      </c>
      <c r="D66" s="181" t="s">
        <v>124</v>
      </c>
      <c r="E66" s="181" t="s">
        <v>57</v>
      </c>
      <c r="F66" s="181"/>
      <c r="G66" s="181" t="s">
        <v>1103</v>
      </c>
      <c r="H66" s="181"/>
      <c r="I66" s="181" t="s">
        <v>1379</v>
      </c>
      <c r="J66" s="181" t="s">
        <v>2124</v>
      </c>
      <c r="K66" s="181" t="s">
        <v>2169</v>
      </c>
      <c r="L66" s="181" t="s">
        <v>2170</v>
      </c>
      <c r="M66" s="181" t="s">
        <v>1379</v>
      </c>
      <c r="N66" s="181" t="s">
        <v>1389</v>
      </c>
      <c r="O66" s="181" t="s">
        <v>1362</v>
      </c>
      <c r="P66" s="181" t="s">
        <v>3</v>
      </c>
      <c r="Q66" s="181" t="s">
        <v>1359</v>
      </c>
      <c r="R66" s="181" t="s">
        <v>1624</v>
      </c>
      <c r="S66" s="181" t="s">
        <v>115</v>
      </c>
      <c r="T66" s="181" t="s">
        <v>115</v>
      </c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1"/>
      <c r="AI66" s="181"/>
      <c r="AJ66" s="181" t="s">
        <v>1379</v>
      </c>
      <c r="AK66" s="181" t="s">
        <v>1385</v>
      </c>
      <c r="AL66" s="181" t="s">
        <v>1379</v>
      </c>
      <c r="AM66" s="181" t="s">
        <v>1388</v>
      </c>
      <c r="AN66" s="181" t="s">
        <v>115</v>
      </c>
      <c r="AO66" s="181" t="s">
        <v>2136</v>
      </c>
      <c r="AP66" s="181" t="s">
        <v>2117</v>
      </c>
      <c r="AQ66" s="181" t="s">
        <v>1665</v>
      </c>
      <c r="AR66" s="181" t="s">
        <v>1383</v>
      </c>
      <c r="AS66" s="181"/>
      <c r="AT66" s="181" t="s">
        <v>2169</v>
      </c>
      <c r="AU66" s="181" t="s">
        <v>1668</v>
      </c>
      <c r="AV66" s="181" t="s">
        <v>1835</v>
      </c>
      <c r="AW66" s="181" t="s">
        <v>1678</v>
      </c>
      <c r="AX66" s="181" t="s">
        <v>2171</v>
      </c>
      <c r="AY66" s="181" t="s">
        <v>1670</v>
      </c>
      <c r="AZ66" s="181" t="s">
        <v>2172</v>
      </c>
      <c r="BA66" s="181" t="s">
        <v>1762</v>
      </c>
      <c r="BB66" s="181" t="s">
        <v>2173</v>
      </c>
      <c r="BC66" s="181" t="s">
        <v>1533</v>
      </c>
      <c r="BD66" s="181" t="s">
        <v>1698</v>
      </c>
      <c r="BE66" s="181" t="s">
        <v>1764</v>
      </c>
      <c r="BF66" s="181" t="s">
        <v>2174</v>
      </c>
      <c r="BG66" s="181" t="s">
        <v>1766</v>
      </c>
      <c r="BH66" s="181" t="s">
        <v>2175</v>
      </c>
      <c r="BI66" s="181" t="s">
        <v>1675</v>
      </c>
      <c r="BJ66" s="181" t="s">
        <v>1645</v>
      </c>
      <c r="BK66" s="181" t="s">
        <v>1535</v>
      </c>
      <c r="BL66" s="181" t="s">
        <v>2176</v>
      </c>
      <c r="BM66" s="181" t="s">
        <v>1548</v>
      </c>
      <c r="BN66" s="181" t="s">
        <v>2177</v>
      </c>
      <c r="BO66" s="181" t="s">
        <v>1683</v>
      </c>
      <c r="BP66" s="181" t="s">
        <v>2178</v>
      </c>
      <c r="BQ66" s="181" t="s">
        <v>1685</v>
      </c>
      <c r="BR66" s="181" t="s">
        <v>2179</v>
      </c>
      <c r="BS66" s="181"/>
      <c r="BT66" s="181"/>
      <c r="BU66" s="181" t="s">
        <v>1688</v>
      </c>
      <c r="BV66" s="181" t="s">
        <v>1809</v>
      </c>
      <c r="BW66" s="181" t="s">
        <v>1404</v>
      </c>
      <c r="BX66" s="181" t="s">
        <v>2180</v>
      </c>
      <c r="BY66" s="181"/>
      <c r="BZ66" s="181"/>
      <c r="CA66" s="181"/>
      <c r="CB66" s="181"/>
      <c r="CC66" s="181"/>
      <c r="CD66" s="181"/>
      <c r="CE66" s="181"/>
      <c r="CF66" s="181"/>
      <c r="CG66" s="181"/>
      <c r="CH66" s="181"/>
      <c r="CI66" s="181"/>
      <c r="CJ66" s="181"/>
      <c r="CK66" s="181"/>
      <c r="CL66" s="181"/>
      <c r="CM66" s="181"/>
      <c r="CN66" s="181"/>
      <c r="CO66" s="181"/>
      <c r="CP66" s="181"/>
      <c r="CQ66" s="181"/>
      <c r="CR66" s="181"/>
      <c r="CS66" s="181"/>
      <c r="CT66" s="181"/>
      <c r="CU66" s="181"/>
      <c r="CV66" s="181"/>
      <c r="CW66" s="181"/>
      <c r="CX66" s="181"/>
      <c r="CY66" s="181"/>
      <c r="CZ66" s="182"/>
    </row>
    <row r="67" spans="1:104" x14ac:dyDescent="0.25">
      <c r="A67" s="180"/>
      <c r="B67" s="181" t="s">
        <v>2181</v>
      </c>
      <c r="C67" s="181" t="s">
        <v>2182</v>
      </c>
      <c r="D67" s="181" t="s">
        <v>125</v>
      </c>
      <c r="E67" s="181" t="s">
        <v>126</v>
      </c>
      <c r="F67" s="181"/>
      <c r="G67" s="181" t="s">
        <v>1103</v>
      </c>
      <c r="H67" s="181"/>
      <c r="I67" s="181" t="s">
        <v>1379</v>
      </c>
      <c r="J67" s="181" t="s">
        <v>1621</v>
      </c>
      <c r="K67" s="181" t="s">
        <v>2183</v>
      </c>
      <c r="L67" s="181" t="s">
        <v>2184</v>
      </c>
      <c r="M67" s="181" t="s">
        <v>1379</v>
      </c>
      <c r="N67" s="181" t="s">
        <v>1383</v>
      </c>
      <c r="O67" s="181" t="s">
        <v>1358</v>
      </c>
      <c r="P67" s="181" t="s">
        <v>1260</v>
      </c>
      <c r="Q67" s="181" t="s">
        <v>1359</v>
      </c>
      <c r="R67" s="181" t="s">
        <v>1624</v>
      </c>
      <c r="S67" s="181" t="s">
        <v>115</v>
      </c>
      <c r="T67" s="181" t="s">
        <v>115</v>
      </c>
      <c r="U67" s="181"/>
      <c r="V67" s="181"/>
      <c r="W67" s="181"/>
      <c r="X67" s="181"/>
      <c r="Y67" s="181"/>
      <c r="Z67" s="181"/>
      <c r="AA67" s="181"/>
      <c r="AB67" s="181"/>
      <c r="AC67" s="181"/>
      <c r="AD67" s="181"/>
      <c r="AE67" s="181"/>
      <c r="AF67" s="181"/>
      <c r="AG67" s="181"/>
      <c r="AH67" s="181"/>
      <c r="AI67" s="181"/>
      <c r="AJ67" s="181" t="s">
        <v>1379</v>
      </c>
      <c r="AK67" s="181" t="s">
        <v>1385</v>
      </c>
      <c r="AL67" s="181" t="s">
        <v>1379</v>
      </c>
      <c r="AM67" s="181" t="s">
        <v>1388</v>
      </c>
      <c r="AN67" s="181" t="s">
        <v>115</v>
      </c>
      <c r="AO67" s="181" t="s">
        <v>2136</v>
      </c>
      <c r="AP67" s="181" t="s">
        <v>2117</v>
      </c>
      <c r="AQ67" s="181" t="s">
        <v>1665</v>
      </c>
      <c r="AR67" s="181" t="s">
        <v>1437</v>
      </c>
      <c r="AS67" s="181"/>
      <c r="AT67" s="181" t="s">
        <v>2183</v>
      </c>
      <c r="AU67" s="181" t="s">
        <v>1668</v>
      </c>
      <c r="AV67" s="181" t="s">
        <v>2185</v>
      </c>
      <c r="AW67" s="181" t="s">
        <v>1678</v>
      </c>
      <c r="AX67" s="181" t="s">
        <v>2186</v>
      </c>
      <c r="AY67" s="181" t="s">
        <v>1670</v>
      </c>
      <c r="AZ67" s="181" t="s">
        <v>2187</v>
      </c>
      <c r="BA67" s="181" t="s">
        <v>1762</v>
      </c>
      <c r="BB67" s="181" t="s">
        <v>2188</v>
      </c>
      <c r="BC67" s="181" t="s">
        <v>1533</v>
      </c>
      <c r="BD67" s="181" t="s">
        <v>2189</v>
      </c>
      <c r="BE67" s="181" t="s">
        <v>1764</v>
      </c>
      <c r="BF67" s="181" t="s">
        <v>2157</v>
      </c>
      <c r="BG67" s="181" t="s">
        <v>1766</v>
      </c>
      <c r="BH67" s="181" t="s">
        <v>2190</v>
      </c>
      <c r="BI67" s="181" t="s">
        <v>1675</v>
      </c>
      <c r="BJ67" s="181" t="s">
        <v>1591</v>
      </c>
      <c r="BK67" s="181" t="s">
        <v>1535</v>
      </c>
      <c r="BL67" s="181" t="s">
        <v>2191</v>
      </c>
      <c r="BM67" s="181" t="s">
        <v>1548</v>
      </c>
      <c r="BN67" s="181" t="s">
        <v>2192</v>
      </c>
      <c r="BO67" s="181" t="s">
        <v>1683</v>
      </c>
      <c r="BP67" s="181" t="s">
        <v>2193</v>
      </c>
      <c r="BQ67" s="181" t="s">
        <v>1685</v>
      </c>
      <c r="BR67" s="181" t="s">
        <v>2018</v>
      </c>
      <c r="BS67" s="181"/>
      <c r="BT67" s="181"/>
      <c r="BU67" s="181" t="s">
        <v>1688</v>
      </c>
      <c r="BV67" s="181" t="s">
        <v>2194</v>
      </c>
      <c r="BW67" s="181" t="s">
        <v>1404</v>
      </c>
      <c r="BX67" s="181" t="s">
        <v>1867</v>
      </c>
      <c r="BY67" s="181"/>
      <c r="BZ67" s="181"/>
      <c r="CA67" s="181"/>
      <c r="CB67" s="181"/>
      <c r="CC67" s="181"/>
      <c r="CD67" s="181"/>
      <c r="CE67" s="181"/>
      <c r="CF67" s="181"/>
      <c r="CG67" s="181"/>
      <c r="CH67" s="181"/>
      <c r="CI67" s="181"/>
      <c r="CJ67" s="181"/>
      <c r="CK67" s="181"/>
      <c r="CL67" s="181"/>
      <c r="CM67" s="181"/>
      <c r="CN67" s="181"/>
      <c r="CO67" s="181"/>
      <c r="CP67" s="181"/>
      <c r="CQ67" s="181"/>
      <c r="CR67" s="181"/>
      <c r="CS67" s="181"/>
      <c r="CT67" s="181"/>
      <c r="CU67" s="181"/>
      <c r="CV67" s="181"/>
      <c r="CW67" s="181"/>
      <c r="CX67" s="181"/>
      <c r="CY67" s="181"/>
      <c r="CZ67" s="182"/>
    </row>
    <row r="68" spans="1:104" x14ac:dyDescent="0.25">
      <c r="A68" s="180"/>
      <c r="B68" s="181" t="s">
        <v>2195</v>
      </c>
      <c r="C68" s="181" t="s">
        <v>2196</v>
      </c>
      <c r="D68" s="181" t="s">
        <v>566</v>
      </c>
      <c r="E68" s="181" t="s">
        <v>388</v>
      </c>
      <c r="F68" s="181"/>
      <c r="G68" s="181" t="s">
        <v>1103</v>
      </c>
      <c r="H68" s="181"/>
      <c r="I68" s="181" t="s">
        <v>1379</v>
      </c>
      <c r="J68" s="181" t="s">
        <v>1526</v>
      </c>
      <c r="K68" s="181" t="s">
        <v>2197</v>
      </c>
      <c r="L68" s="181" t="s">
        <v>2198</v>
      </c>
      <c r="M68" s="181" t="s">
        <v>1379</v>
      </c>
      <c r="N68" s="181" t="s">
        <v>1389</v>
      </c>
      <c r="O68" s="181" t="s">
        <v>1362</v>
      </c>
      <c r="P68" s="181" t="s">
        <v>3</v>
      </c>
      <c r="Q68" s="181" t="s">
        <v>1359</v>
      </c>
      <c r="R68" s="181" t="s">
        <v>1624</v>
      </c>
      <c r="S68" s="181" t="s">
        <v>115</v>
      </c>
      <c r="T68" s="181" t="s">
        <v>115</v>
      </c>
      <c r="U68" s="181"/>
      <c r="V68" s="181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1"/>
      <c r="AI68" s="181"/>
      <c r="AJ68" s="181" t="s">
        <v>1379</v>
      </c>
      <c r="AK68" s="181" t="s">
        <v>1385</v>
      </c>
      <c r="AL68" s="181" t="s">
        <v>1379</v>
      </c>
      <c r="AM68" s="181" t="s">
        <v>1388</v>
      </c>
      <c r="AN68" s="181" t="s">
        <v>115</v>
      </c>
      <c r="AO68" s="181" t="s">
        <v>2136</v>
      </c>
      <c r="AP68" s="181" t="s">
        <v>2117</v>
      </c>
      <c r="AQ68" s="181" t="s">
        <v>1665</v>
      </c>
      <c r="AR68" s="181" t="s">
        <v>1450</v>
      </c>
      <c r="AS68" s="181"/>
      <c r="AT68" s="181" t="s">
        <v>2197</v>
      </c>
      <c r="AU68" s="181" t="s">
        <v>1668</v>
      </c>
      <c r="AV68" s="181" t="s">
        <v>1924</v>
      </c>
      <c r="AW68" s="181" t="s">
        <v>1678</v>
      </c>
      <c r="AX68" s="181" t="s">
        <v>2199</v>
      </c>
      <c r="AY68" s="181" t="s">
        <v>1670</v>
      </c>
      <c r="AZ68" s="181" t="s">
        <v>2200</v>
      </c>
      <c r="BA68" s="181" t="s">
        <v>1762</v>
      </c>
      <c r="BB68" s="181" t="s">
        <v>1627</v>
      </c>
      <c r="BC68" s="181" t="s">
        <v>1533</v>
      </c>
      <c r="BD68" s="181" t="s">
        <v>2201</v>
      </c>
      <c r="BE68" s="181" t="s">
        <v>1764</v>
      </c>
      <c r="BF68" s="181" t="s">
        <v>2202</v>
      </c>
      <c r="BG68" s="181" t="s">
        <v>1766</v>
      </c>
      <c r="BH68" s="181" t="s">
        <v>2203</v>
      </c>
      <c r="BI68" s="181" t="s">
        <v>1675</v>
      </c>
      <c r="BJ68" s="181" t="s">
        <v>1840</v>
      </c>
      <c r="BK68" s="181" t="s">
        <v>1535</v>
      </c>
      <c r="BL68" s="181" t="s">
        <v>2204</v>
      </c>
      <c r="BM68" s="181" t="s">
        <v>1548</v>
      </c>
      <c r="BN68" s="181" t="s">
        <v>1632</v>
      </c>
      <c r="BO68" s="181" t="s">
        <v>1683</v>
      </c>
      <c r="BP68" s="181" t="s">
        <v>2205</v>
      </c>
      <c r="BQ68" s="181" t="s">
        <v>1685</v>
      </c>
      <c r="BR68" s="181" t="s">
        <v>2206</v>
      </c>
      <c r="BS68" s="181" t="s">
        <v>1686</v>
      </c>
      <c r="BT68" s="181" t="s">
        <v>2207</v>
      </c>
      <c r="BU68" s="181" t="s">
        <v>1688</v>
      </c>
      <c r="BV68" s="181" t="s">
        <v>1443</v>
      </c>
      <c r="BW68" s="181" t="s">
        <v>1404</v>
      </c>
      <c r="BX68" s="181" t="s">
        <v>2208</v>
      </c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181"/>
      <c r="CT68" s="181"/>
      <c r="CU68" s="181"/>
      <c r="CV68" s="181"/>
      <c r="CW68" s="181"/>
      <c r="CX68" s="181"/>
      <c r="CY68" s="181"/>
      <c r="CZ68" s="182"/>
    </row>
    <row r="69" spans="1:104" x14ac:dyDescent="0.25">
      <c r="A69" s="180"/>
      <c r="B69" s="181" t="s">
        <v>2209</v>
      </c>
      <c r="C69" s="181" t="s">
        <v>2210</v>
      </c>
      <c r="D69" s="181" t="s">
        <v>521</v>
      </c>
      <c r="E69" s="181" t="s">
        <v>520</v>
      </c>
      <c r="F69" s="181"/>
      <c r="G69" s="181" t="s">
        <v>1103</v>
      </c>
      <c r="H69" s="181"/>
      <c r="I69" s="181" t="s">
        <v>1379</v>
      </c>
      <c r="J69" s="181" t="s">
        <v>1587</v>
      </c>
      <c r="K69" s="181" t="s">
        <v>2211</v>
      </c>
      <c r="L69" s="181" t="s">
        <v>2212</v>
      </c>
      <c r="M69" s="181" t="s">
        <v>1379</v>
      </c>
      <c r="N69" s="181" t="s">
        <v>1389</v>
      </c>
      <c r="O69" s="181" t="s">
        <v>1362</v>
      </c>
      <c r="P69" s="181" t="s">
        <v>3</v>
      </c>
      <c r="Q69" s="181" t="s">
        <v>1359</v>
      </c>
      <c r="R69" s="181" t="s">
        <v>1624</v>
      </c>
      <c r="S69" s="181" t="s">
        <v>115</v>
      </c>
      <c r="T69" s="181" t="s">
        <v>115</v>
      </c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1"/>
      <c r="AF69" s="181"/>
      <c r="AG69" s="181"/>
      <c r="AH69" s="181"/>
      <c r="AI69" s="181"/>
      <c r="AJ69" s="181" t="s">
        <v>1379</v>
      </c>
      <c r="AK69" s="181" t="s">
        <v>1385</v>
      </c>
      <c r="AL69" s="181" t="s">
        <v>1379</v>
      </c>
      <c r="AM69" s="181" t="s">
        <v>1388</v>
      </c>
      <c r="AN69" s="181" t="s">
        <v>115</v>
      </c>
      <c r="AO69" s="181" t="s">
        <v>2136</v>
      </c>
      <c r="AP69" s="181" t="s">
        <v>2117</v>
      </c>
      <c r="AQ69" s="181" t="s">
        <v>1665</v>
      </c>
      <c r="AR69" s="181" t="s">
        <v>1624</v>
      </c>
      <c r="AS69" s="181"/>
      <c r="AT69" s="181" t="s">
        <v>2211</v>
      </c>
      <c r="AU69" s="181" t="s">
        <v>1668</v>
      </c>
      <c r="AV69" s="181" t="s">
        <v>2213</v>
      </c>
      <c r="AW69" s="181" t="s">
        <v>1678</v>
      </c>
      <c r="AX69" s="181" t="s">
        <v>2214</v>
      </c>
      <c r="AY69" s="181" t="s">
        <v>1670</v>
      </c>
      <c r="AZ69" s="181" t="s">
        <v>2215</v>
      </c>
      <c r="BA69" s="181" t="s">
        <v>1762</v>
      </c>
      <c r="BB69" s="181" t="s">
        <v>2216</v>
      </c>
      <c r="BC69" s="181" t="s">
        <v>1533</v>
      </c>
      <c r="BD69" s="181" t="s">
        <v>2217</v>
      </c>
      <c r="BE69" s="181" t="s">
        <v>1764</v>
      </c>
      <c r="BF69" s="181" t="s">
        <v>2218</v>
      </c>
      <c r="BG69" s="181" t="s">
        <v>1766</v>
      </c>
      <c r="BH69" s="181" t="s">
        <v>2219</v>
      </c>
      <c r="BI69" s="181" t="s">
        <v>1675</v>
      </c>
      <c r="BJ69" s="181" t="s">
        <v>2220</v>
      </c>
      <c r="BK69" s="181" t="s">
        <v>1535</v>
      </c>
      <c r="BL69" s="181" t="s">
        <v>2221</v>
      </c>
      <c r="BM69" s="181" t="s">
        <v>1548</v>
      </c>
      <c r="BN69" s="181" t="s">
        <v>1958</v>
      </c>
      <c r="BO69" s="181" t="s">
        <v>1683</v>
      </c>
      <c r="BP69" s="181" t="s">
        <v>2222</v>
      </c>
      <c r="BQ69" s="181" t="s">
        <v>1685</v>
      </c>
      <c r="BR69" s="181" t="s">
        <v>2223</v>
      </c>
      <c r="BS69" s="181"/>
      <c r="BT69" s="181"/>
      <c r="BU69" s="181" t="s">
        <v>1688</v>
      </c>
      <c r="BV69" s="181" t="s">
        <v>2224</v>
      </c>
      <c r="BW69" s="181" t="s">
        <v>1404</v>
      </c>
      <c r="BX69" s="181" t="s">
        <v>2225</v>
      </c>
      <c r="BY69" s="181"/>
      <c r="BZ69" s="181"/>
      <c r="CA69" s="181"/>
      <c r="CB69" s="181"/>
      <c r="CC69" s="181"/>
      <c r="CD69" s="181"/>
      <c r="CE69" s="181"/>
      <c r="CF69" s="181"/>
      <c r="CG69" s="181"/>
      <c r="CH69" s="181"/>
      <c r="CI69" s="181"/>
      <c r="CJ69" s="181"/>
      <c r="CK69" s="181"/>
      <c r="CL69" s="181"/>
      <c r="CM69" s="181"/>
      <c r="CN69" s="181"/>
      <c r="CO69" s="181"/>
      <c r="CP69" s="181"/>
      <c r="CQ69" s="181"/>
      <c r="CR69" s="181"/>
      <c r="CS69" s="181"/>
      <c r="CT69" s="181"/>
      <c r="CU69" s="181"/>
      <c r="CV69" s="181"/>
      <c r="CW69" s="181"/>
      <c r="CX69" s="181"/>
      <c r="CY69" s="181"/>
      <c r="CZ69" s="182"/>
    </row>
    <row r="70" spans="1:104" x14ac:dyDescent="0.25">
      <c r="A70" s="180"/>
      <c r="B70" s="181" t="s">
        <v>2226</v>
      </c>
      <c r="C70" s="181" t="s">
        <v>2227</v>
      </c>
      <c r="D70" s="181" t="s">
        <v>136</v>
      </c>
      <c r="E70" s="181" t="s">
        <v>137</v>
      </c>
      <c r="F70" s="181"/>
      <c r="G70" s="181" t="s">
        <v>1103</v>
      </c>
      <c r="H70" s="181"/>
      <c r="I70" s="181" t="s">
        <v>1379</v>
      </c>
      <c r="J70" s="181" t="s">
        <v>1571</v>
      </c>
      <c r="K70" s="181" t="s">
        <v>2228</v>
      </c>
      <c r="L70" s="181" t="s">
        <v>2229</v>
      </c>
      <c r="M70" s="181" t="s">
        <v>1379</v>
      </c>
      <c r="N70" s="181" t="s">
        <v>1411</v>
      </c>
      <c r="O70" s="181" t="s">
        <v>1360</v>
      </c>
      <c r="P70" s="181" t="s">
        <v>13</v>
      </c>
      <c r="Q70" s="181" t="s">
        <v>1359</v>
      </c>
      <c r="R70" s="181" t="s">
        <v>1624</v>
      </c>
      <c r="S70" s="181" t="s">
        <v>115</v>
      </c>
      <c r="T70" s="181" t="s">
        <v>115</v>
      </c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1"/>
      <c r="AI70" s="181"/>
      <c r="AJ70" s="181" t="s">
        <v>1379</v>
      </c>
      <c r="AK70" s="181" t="s">
        <v>1385</v>
      </c>
      <c r="AL70" s="181" t="s">
        <v>1379</v>
      </c>
      <c r="AM70" s="181" t="s">
        <v>1388</v>
      </c>
      <c r="AN70" s="181" t="s">
        <v>115</v>
      </c>
      <c r="AO70" s="181" t="s">
        <v>2136</v>
      </c>
      <c r="AP70" s="181" t="s">
        <v>2117</v>
      </c>
      <c r="AQ70" s="181" t="s">
        <v>1665</v>
      </c>
      <c r="AR70" s="181" t="s">
        <v>1642</v>
      </c>
      <c r="AS70" s="181"/>
      <c r="AT70" s="181" t="s">
        <v>2228</v>
      </c>
      <c r="AU70" s="181" t="s">
        <v>1668</v>
      </c>
      <c r="AV70" s="181" t="s">
        <v>2230</v>
      </c>
      <c r="AW70" s="181" t="s">
        <v>1678</v>
      </c>
      <c r="AX70" s="181" t="s">
        <v>2171</v>
      </c>
      <c r="AY70" s="181" t="s">
        <v>1670</v>
      </c>
      <c r="AZ70" s="181" t="s">
        <v>2231</v>
      </c>
      <c r="BA70" s="181" t="s">
        <v>1762</v>
      </c>
      <c r="BB70" s="181" t="s">
        <v>2232</v>
      </c>
      <c r="BC70" s="181" t="s">
        <v>1533</v>
      </c>
      <c r="BD70" s="181" t="s">
        <v>2233</v>
      </c>
      <c r="BE70" s="181" t="s">
        <v>1764</v>
      </c>
      <c r="BF70" s="181" t="s">
        <v>1677</v>
      </c>
      <c r="BG70" s="181" t="s">
        <v>1766</v>
      </c>
      <c r="BH70" s="181" t="s">
        <v>2234</v>
      </c>
      <c r="BI70" s="181" t="s">
        <v>1675</v>
      </c>
      <c r="BJ70" s="181" t="s">
        <v>2235</v>
      </c>
      <c r="BK70" s="181" t="s">
        <v>1535</v>
      </c>
      <c r="BL70" s="181" t="s">
        <v>2236</v>
      </c>
      <c r="BM70" s="181" t="s">
        <v>1548</v>
      </c>
      <c r="BN70" s="181" t="s">
        <v>2237</v>
      </c>
      <c r="BO70" s="181" t="s">
        <v>1683</v>
      </c>
      <c r="BP70" s="181" t="s">
        <v>2238</v>
      </c>
      <c r="BQ70" s="181" t="s">
        <v>1685</v>
      </c>
      <c r="BR70" s="181" t="s">
        <v>2239</v>
      </c>
      <c r="BS70" s="181"/>
      <c r="BT70" s="181"/>
      <c r="BU70" s="181" t="s">
        <v>1688</v>
      </c>
      <c r="BV70" s="181" t="s">
        <v>2240</v>
      </c>
      <c r="BW70" s="181" t="s">
        <v>1404</v>
      </c>
      <c r="BX70" s="181" t="s">
        <v>2241</v>
      </c>
      <c r="BY70" s="181"/>
      <c r="BZ70" s="181"/>
      <c r="CA70" s="181"/>
      <c r="CB70" s="181"/>
      <c r="CC70" s="181"/>
      <c r="CD70" s="181"/>
      <c r="CE70" s="181"/>
      <c r="CF70" s="181"/>
      <c r="CG70" s="181"/>
      <c r="CH70" s="181"/>
      <c r="CI70" s="181"/>
      <c r="CJ70" s="181"/>
      <c r="CK70" s="181"/>
      <c r="CL70" s="181"/>
      <c r="CM70" s="181"/>
      <c r="CN70" s="181"/>
      <c r="CO70" s="181"/>
      <c r="CP70" s="181"/>
      <c r="CQ70" s="181"/>
      <c r="CR70" s="181"/>
      <c r="CS70" s="181"/>
      <c r="CT70" s="181"/>
      <c r="CU70" s="181"/>
      <c r="CV70" s="181"/>
      <c r="CW70" s="181"/>
      <c r="CX70" s="181"/>
      <c r="CY70" s="181"/>
      <c r="CZ70" s="182"/>
    </row>
    <row r="71" spans="1:104" x14ac:dyDescent="0.25">
      <c r="A71" s="180"/>
      <c r="B71" s="181" t="s">
        <v>2242</v>
      </c>
      <c r="C71" s="181" t="s">
        <v>1664</v>
      </c>
      <c r="D71" s="181" t="s">
        <v>1</v>
      </c>
      <c r="E71" s="181" t="s">
        <v>76</v>
      </c>
      <c r="F71" s="181"/>
      <c r="G71" s="181" t="s">
        <v>1103</v>
      </c>
      <c r="H71" s="181"/>
      <c r="I71" s="181" t="s">
        <v>1379</v>
      </c>
      <c r="J71" s="181" t="s">
        <v>1554</v>
      </c>
      <c r="K71" s="181" t="s">
        <v>2243</v>
      </c>
      <c r="L71" s="181" t="s">
        <v>2244</v>
      </c>
      <c r="M71" s="181" t="s">
        <v>1379</v>
      </c>
      <c r="N71" s="181" t="s">
        <v>1389</v>
      </c>
      <c r="O71" s="181" t="s">
        <v>1362</v>
      </c>
      <c r="P71" s="181" t="s">
        <v>3</v>
      </c>
      <c r="Q71" s="181" t="s">
        <v>1359</v>
      </c>
      <c r="R71" s="181" t="s">
        <v>1624</v>
      </c>
      <c r="S71" s="181" t="s">
        <v>115</v>
      </c>
      <c r="T71" s="181" t="s">
        <v>115</v>
      </c>
      <c r="U71" s="181"/>
      <c r="V71" s="181"/>
      <c r="W71" s="181"/>
      <c r="X71" s="181"/>
      <c r="Y71" s="181"/>
      <c r="Z71" s="181"/>
      <c r="AA71" s="181"/>
      <c r="AB71" s="181"/>
      <c r="AC71" s="181"/>
      <c r="AD71" s="181"/>
      <c r="AE71" s="181"/>
      <c r="AF71" s="181"/>
      <c r="AG71" s="181"/>
      <c r="AH71" s="181"/>
      <c r="AI71" s="181"/>
      <c r="AJ71" s="181" t="s">
        <v>1379</v>
      </c>
      <c r="AK71" s="181" t="s">
        <v>1385</v>
      </c>
      <c r="AL71" s="181" t="s">
        <v>1379</v>
      </c>
      <c r="AM71" s="181" t="s">
        <v>1388</v>
      </c>
      <c r="AN71" s="181" t="s">
        <v>115</v>
      </c>
      <c r="AO71" s="181" t="s">
        <v>2136</v>
      </c>
      <c r="AP71" s="181" t="s">
        <v>2117</v>
      </c>
      <c r="AQ71" s="181" t="s">
        <v>1665</v>
      </c>
      <c r="AR71" s="181" t="s">
        <v>1388</v>
      </c>
      <c r="AS71" s="181"/>
      <c r="AT71" s="181" t="s">
        <v>2243</v>
      </c>
      <c r="AU71" s="181" t="s">
        <v>1668</v>
      </c>
      <c r="AV71" s="181" t="s">
        <v>2245</v>
      </c>
      <c r="AW71" s="181" t="s">
        <v>1678</v>
      </c>
      <c r="AX71" s="181" t="s">
        <v>2246</v>
      </c>
      <c r="AY71" s="181" t="s">
        <v>1670</v>
      </c>
      <c r="AZ71" s="181" t="s">
        <v>2140</v>
      </c>
      <c r="BA71" s="181" t="s">
        <v>1762</v>
      </c>
      <c r="BB71" s="181" t="s">
        <v>2247</v>
      </c>
      <c r="BC71" s="181" t="s">
        <v>1533</v>
      </c>
      <c r="BD71" s="181" t="s">
        <v>2248</v>
      </c>
      <c r="BE71" s="181" t="s">
        <v>1764</v>
      </c>
      <c r="BF71" s="181" t="s">
        <v>2249</v>
      </c>
      <c r="BG71" s="181" t="s">
        <v>1766</v>
      </c>
      <c r="BH71" s="181" t="s">
        <v>2250</v>
      </c>
      <c r="BI71" s="181" t="s">
        <v>1675</v>
      </c>
      <c r="BJ71" s="181" t="s">
        <v>2014</v>
      </c>
      <c r="BK71" s="181" t="s">
        <v>1535</v>
      </c>
      <c r="BL71" s="181" t="s">
        <v>1861</v>
      </c>
      <c r="BM71" s="181" t="s">
        <v>1548</v>
      </c>
      <c r="BN71" s="181" t="s">
        <v>2251</v>
      </c>
      <c r="BO71" s="181" t="s">
        <v>1683</v>
      </c>
      <c r="BP71" s="181" t="s">
        <v>2252</v>
      </c>
      <c r="BQ71" s="181" t="s">
        <v>1685</v>
      </c>
      <c r="BR71" s="181" t="s">
        <v>2253</v>
      </c>
      <c r="BS71" s="181"/>
      <c r="BT71" s="181"/>
      <c r="BU71" s="181" t="s">
        <v>1688</v>
      </c>
      <c r="BV71" s="181" t="s">
        <v>2254</v>
      </c>
      <c r="BW71" s="181" t="s">
        <v>1404</v>
      </c>
      <c r="BX71" s="181" t="s">
        <v>2255</v>
      </c>
      <c r="BY71" s="181"/>
      <c r="BZ71" s="181"/>
      <c r="CA71" s="181"/>
      <c r="CB71" s="181"/>
      <c r="CC71" s="181"/>
      <c r="CD71" s="181"/>
      <c r="CE71" s="181"/>
      <c r="CF71" s="181"/>
      <c r="CG71" s="181"/>
      <c r="CH71" s="181"/>
      <c r="CI71" s="181"/>
      <c r="CJ71" s="181"/>
      <c r="CK71" s="181"/>
      <c r="CL71" s="181"/>
      <c r="CM71" s="181"/>
      <c r="CN71" s="181"/>
      <c r="CO71" s="181"/>
      <c r="CP71" s="181"/>
      <c r="CQ71" s="181"/>
      <c r="CR71" s="181"/>
      <c r="CS71" s="181"/>
      <c r="CT71" s="181"/>
      <c r="CU71" s="181"/>
      <c r="CV71" s="181"/>
      <c r="CW71" s="181"/>
      <c r="CX71" s="181"/>
      <c r="CY71" s="181"/>
      <c r="CZ71" s="182"/>
    </row>
    <row r="72" spans="1:104" x14ac:dyDescent="0.25">
      <c r="A72" s="180"/>
      <c r="B72" s="181" t="s">
        <v>2256</v>
      </c>
      <c r="C72" s="181" t="s">
        <v>2257</v>
      </c>
      <c r="D72" s="181" t="s">
        <v>98</v>
      </c>
      <c r="E72" s="181" t="s">
        <v>69</v>
      </c>
      <c r="F72" s="181"/>
      <c r="G72" s="181" t="s">
        <v>1103</v>
      </c>
      <c r="H72" s="181"/>
      <c r="I72" s="181" t="s">
        <v>1379</v>
      </c>
      <c r="J72" s="181" t="s">
        <v>1604</v>
      </c>
      <c r="K72" s="181" t="s">
        <v>2258</v>
      </c>
      <c r="L72" s="181" t="s">
        <v>2259</v>
      </c>
      <c r="M72" s="181" t="s">
        <v>1379</v>
      </c>
      <c r="N72" s="181" t="s">
        <v>1624</v>
      </c>
      <c r="O72" s="181" t="s">
        <v>19</v>
      </c>
      <c r="P72" s="181" t="s">
        <v>19</v>
      </c>
      <c r="Q72" s="181" t="s">
        <v>1359</v>
      </c>
      <c r="R72" s="181" t="s">
        <v>1624</v>
      </c>
      <c r="S72" s="181" t="s">
        <v>115</v>
      </c>
      <c r="T72" s="181" t="s">
        <v>115</v>
      </c>
      <c r="U72" s="181"/>
      <c r="V72" s="181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1"/>
      <c r="AI72" s="181"/>
      <c r="AJ72" s="181" t="s">
        <v>1379</v>
      </c>
      <c r="AK72" s="181" t="s">
        <v>1385</v>
      </c>
      <c r="AL72" s="181" t="s">
        <v>1379</v>
      </c>
      <c r="AM72" s="181" t="s">
        <v>1388</v>
      </c>
      <c r="AN72" s="181" t="s">
        <v>115</v>
      </c>
      <c r="AO72" s="181" t="s">
        <v>2136</v>
      </c>
      <c r="AP72" s="181" t="s">
        <v>2117</v>
      </c>
      <c r="AQ72" s="181" t="s">
        <v>1665</v>
      </c>
      <c r="AR72" s="181" t="s">
        <v>1470</v>
      </c>
      <c r="AS72" s="181"/>
      <c r="AT72" s="181" t="s">
        <v>2258</v>
      </c>
      <c r="AU72" s="181" t="s">
        <v>1668</v>
      </c>
      <c r="AV72" s="181" t="s">
        <v>1924</v>
      </c>
      <c r="AW72" s="181" t="s">
        <v>1678</v>
      </c>
      <c r="AX72" s="181" t="s">
        <v>2260</v>
      </c>
      <c r="AY72" s="181" t="s">
        <v>1670</v>
      </c>
      <c r="AZ72" s="181" t="s">
        <v>2261</v>
      </c>
      <c r="BA72" s="181" t="s">
        <v>1762</v>
      </c>
      <c r="BB72" s="181" t="s">
        <v>2262</v>
      </c>
      <c r="BC72" s="181" t="s">
        <v>1533</v>
      </c>
      <c r="BD72" s="181" t="s">
        <v>2263</v>
      </c>
      <c r="BE72" s="181" t="s">
        <v>1764</v>
      </c>
      <c r="BF72" s="181" t="s">
        <v>1915</v>
      </c>
      <c r="BG72" s="181" t="s">
        <v>1766</v>
      </c>
      <c r="BH72" s="181" t="s">
        <v>2264</v>
      </c>
      <c r="BI72" s="181" t="s">
        <v>1675</v>
      </c>
      <c r="BJ72" s="181" t="s">
        <v>2265</v>
      </c>
      <c r="BK72" s="181" t="s">
        <v>1535</v>
      </c>
      <c r="BL72" s="181" t="s">
        <v>2266</v>
      </c>
      <c r="BM72" s="181" t="s">
        <v>1548</v>
      </c>
      <c r="BN72" s="181" t="s">
        <v>2267</v>
      </c>
      <c r="BO72" s="181" t="s">
        <v>1683</v>
      </c>
      <c r="BP72" s="181" t="s">
        <v>2268</v>
      </c>
      <c r="BQ72" s="181" t="s">
        <v>1685</v>
      </c>
      <c r="BR72" s="181" t="s">
        <v>2269</v>
      </c>
      <c r="BS72" s="181"/>
      <c r="BT72" s="181"/>
      <c r="BU72" s="181" t="s">
        <v>1688</v>
      </c>
      <c r="BV72" s="181" t="s">
        <v>2067</v>
      </c>
      <c r="BW72" s="181" t="s">
        <v>1404</v>
      </c>
      <c r="BX72" s="181" t="s">
        <v>2270</v>
      </c>
      <c r="BY72" s="181"/>
      <c r="BZ72" s="181"/>
      <c r="CA72" s="181"/>
      <c r="CB72" s="181"/>
      <c r="CC72" s="181"/>
      <c r="CD72" s="181"/>
      <c r="CE72" s="181"/>
      <c r="CF72" s="181"/>
      <c r="CG72" s="181"/>
      <c r="CH72" s="181"/>
      <c r="CI72" s="181"/>
      <c r="CJ72" s="181"/>
      <c r="CK72" s="181"/>
      <c r="CL72" s="181"/>
      <c r="CM72" s="181"/>
      <c r="CN72" s="181"/>
      <c r="CO72" s="181"/>
      <c r="CP72" s="181"/>
      <c r="CQ72" s="181"/>
      <c r="CR72" s="181"/>
      <c r="CS72" s="181"/>
      <c r="CT72" s="181"/>
      <c r="CU72" s="181"/>
      <c r="CV72" s="181"/>
      <c r="CW72" s="181"/>
      <c r="CX72" s="181"/>
      <c r="CY72" s="181"/>
      <c r="CZ72" s="182"/>
    </row>
    <row r="73" spans="1:104" x14ac:dyDescent="0.25">
      <c r="A73" s="180"/>
      <c r="B73" s="181" t="s">
        <v>2271</v>
      </c>
      <c r="C73" s="181" t="s">
        <v>2272</v>
      </c>
      <c r="D73" s="181" t="s">
        <v>127</v>
      </c>
      <c r="E73" s="181" t="s">
        <v>57</v>
      </c>
      <c r="F73" s="181"/>
      <c r="G73" s="181" t="s">
        <v>1103</v>
      </c>
      <c r="H73" s="181"/>
      <c r="I73" s="181" t="s">
        <v>1379</v>
      </c>
      <c r="J73" s="181" t="s">
        <v>1648</v>
      </c>
      <c r="K73" s="181" t="s">
        <v>2273</v>
      </c>
      <c r="L73" s="181" t="s">
        <v>1618</v>
      </c>
      <c r="M73" s="181" t="s">
        <v>1379</v>
      </c>
      <c r="N73" s="181" t="s">
        <v>1389</v>
      </c>
      <c r="O73" s="181" t="s">
        <v>1362</v>
      </c>
      <c r="P73" s="181" t="s">
        <v>3</v>
      </c>
      <c r="Q73" s="181" t="s">
        <v>1359</v>
      </c>
      <c r="R73" s="181" t="s">
        <v>1624</v>
      </c>
      <c r="S73" s="181" t="s">
        <v>115</v>
      </c>
      <c r="T73" s="181" t="s">
        <v>115</v>
      </c>
      <c r="U73" s="181"/>
      <c r="V73" s="181"/>
      <c r="W73" s="181"/>
      <c r="X73" s="181"/>
      <c r="Y73" s="181"/>
      <c r="Z73" s="181"/>
      <c r="AA73" s="181"/>
      <c r="AB73" s="181"/>
      <c r="AC73" s="181"/>
      <c r="AD73" s="181"/>
      <c r="AE73" s="181"/>
      <c r="AF73" s="181"/>
      <c r="AG73" s="181"/>
      <c r="AH73" s="181"/>
      <c r="AI73" s="181"/>
      <c r="AJ73" s="181" t="s">
        <v>1379</v>
      </c>
      <c r="AK73" s="181" t="s">
        <v>1385</v>
      </c>
      <c r="AL73" s="181" t="s">
        <v>1379</v>
      </c>
      <c r="AM73" s="181" t="s">
        <v>1388</v>
      </c>
      <c r="AN73" s="181" t="s">
        <v>115</v>
      </c>
      <c r="AO73" s="181" t="s">
        <v>2136</v>
      </c>
      <c r="AP73" s="181" t="s">
        <v>2117</v>
      </c>
      <c r="AQ73" s="181" t="s">
        <v>1665</v>
      </c>
      <c r="AR73" s="181" t="s">
        <v>1468</v>
      </c>
      <c r="AS73" s="181"/>
      <c r="AT73" s="181" t="s">
        <v>2273</v>
      </c>
      <c r="AU73" s="181" t="s">
        <v>1668</v>
      </c>
      <c r="AV73" s="181" t="s">
        <v>2274</v>
      </c>
      <c r="AW73" s="181" t="s">
        <v>1678</v>
      </c>
      <c r="AX73" s="181" t="s">
        <v>2275</v>
      </c>
      <c r="AY73" s="181" t="s">
        <v>1670</v>
      </c>
      <c r="AZ73" s="181" t="s">
        <v>1781</v>
      </c>
      <c r="BA73" s="181" t="s">
        <v>1762</v>
      </c>
      <c r="BB73" s="181" t="s">
        <v>2276</v>
      </c>
      <c r="BC73" s="181" t="s">
        <v>1533</v>
      </c>
      <c r="BD73" s="181" t="s">
        <v>2158</v>
      </c>
      <c r="BE73" s="181" t="s">
        <v>1764</v>
      </c>
      <c r="BF73" s="181" t="s">
        <v>2277</v>
      </c>
      <c r="BG73" s="181" t="s">
        <v>1766</v>
      </c>
      <c r="BH73" s="181" t="s">
        <v>1986</v>
      </c>
      <c r="BI73" s="181" t="s">
        <v>1675</v>
      </c>
      <c r="BJ73" s="181" t="s">
        <v>1453</v>
      </c>
      <c r="BK73" s="181" t="s">
        <v>1535</v>
      </c>
      <c r="BL73" s="181" t="s">
        <v>2278</v>
      </c>
      <c r="BM73" s="181" t="s">
        <v>1548</v>
      </c>
      <c r="BN73" s="181" t="s">
        <v>2036</v>
      </c>
      <c r="BO73" s="181" t="s">
        <v>1683</v>
      </c>
      <c r="BP73" s="181" t="s">
        <v>2279</v>
      </c>
      <c r="BQ73" s="181" t="s">
        <v>1685</v>
      </c>
      <c r="BR73" s="181" t="s">
        <v>1600</v>
      </c>
      <c r="BS73" s="181"/>
      <c r="BT73" s="181"/>
      <c r="BU73" s="181" t="s">
        <v>1688</v>
      </c>
      <c r="BV73" s="181" t="s">
        <v>2280</v>
      </c>
      <c r="BW73" s="181" t="s">
        <v>1404</v>
      </c>
      <c r="BX73" s="181" t="s">
        <v>2281</v>
      </c>
      <c r="BY73" s="181"/>
      <c r="BZ73" s="181"/>
      <c r="CA73" s="181"/>
      <c r="CB73" s="181"/>
      <c r="CC73" s="181"/>
      <c r="CD73" s="181"/>
      <c r="CE73" s="181"/>
      <c r="CF73" s="181"/>
      <c r="CG73" s="181"/>
      <c r="CH73" s="181"/>
      <c r="CI73" s="181"/>
      <c r="CJ73" s="181"/>
      <c r="CK73" s="181"/>
      <c r="CL73" s="181"/>
      <c r="CM73" s="181"/>
      <c r="CN73" s="181"/>
      <c r="CO73" s="181"/>
      <c r="CP73" s="181"/>
      <c r="CQ73" s="181"/>
      <c r="CR73" s="181"/>
      <c r="CS73" s="181"/>
      <c r="CT73" s="181"/>
      <c r="CU73" s="181"/>
      <c r="CV73" s="181"/>
      <c r="CW73" s="181"/>
      <c r="CX73" s="181"/>
      <c r="CY73" s="181"/>
      <c r="CZ73" s="182"/>
    </row>
    <row r="74" spans="1:104" x14ac:dyDescent="0.25">
      <c r="A74" s="180"/>
      <c r="B74" s="181" t="s">
        <v>2282</v>
      </c>
      <c r="C74" s="181" t="s">
        <v>2283</v>
      </c>
      <c r="D74" s="181" t="s">
        <v>739</v>
      </c>
      <c r="E74" s="181" t="s">
        <v>178</v>
      </c>
      <c r="F74" s="181"/>
      <c r="G74" s="181" t="s">
        <v>1103</v>
      </c>
      <c r="H74" s="181"/>
      <c r="I74" s="181" t="s">
        <v>1379</v>
      </c>
      <c r="J74" s="181" t="s">
        <v>1922</v>
      </c>
      <c r="K74" s="181" t="s">
        <v>2284</v>
      </c>
      <c r="L74" s="181" t="s">
        <v>2285</v>
      </c>
      <c r="M74" s="181" t="s">
        <v>1379</v>
      </c>
      <c r="N74" s="181" t="s">
        <v>1388</v>
      </c>
      <c r="O74" s="181" t="s">
        <v>7</v>
      </c>
      <c r="P74" s="181" t="s">
        <v>7</v>
      </c>
      <c r="Q74" s="181" t="s">
        <v>1359</v>
      </c>
      <c r="R74" s="181" t="s">
        <v>1624</v>
      </c>
      <c r="S74" s="181" t="s">
        <v>115</v>
      </c>
      <c r="T74" s="181" t="s">
        <v>115</v>
      </c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 t="s">
        <v>1379</v>
      </c>
      <c r="AK74" s="181" t="s">
        <v>1385</v>
      </c>
      <c r="AL74" s="181" t="s">
        <v>1379</v>
      </c>
      <c r="AM74" s="181" t="s">
        <v>1388</v>
      </c>
      <c r="AN74" s="181" t="s">
        <v>115</v>
      </c>
      <c r="AO74" s="181" t="s">
        <v>2136</v>
      </c>
      <c r="AP74" s="181" t="s">
        <v>2117</v>
      </c>
      <c r="AQ74" s="181" t="s">
        <v>1665</v>
      </c>
      <c r="AR74" s="181" t="s">
        <v>1384</v>
      </c>
      <c r="AS74" s="181"/>
      <c r="AT74" s="181" t="s">
        <v>2284</v>
      </c>
      <c r="AU74" s="181" t="s">
        <v>1668</v>
      </c>
      <c r="AV74" s="181" t="s">
        <v>2286</v>
      </c>
      <c r="AW74" s="181" t="s">
        <v>1678</v>
      </c>
      <c r="AX74" s="181" t="s">
        <v>2287</v>
      </c>
      <c r="AY74" s="181" t="s">
        <v>1670</v>
      </c>
      <c r="AZ74" s="181" t="s">
        <v>2093</v>
      </c>
      <c r="BA74" s="181" t="s">
        <v>1762</v>
      </c>
      <c r="BB74" s="181" t="s">
        <v>1677</v>
      </c>
      <c r="BC74" s="181" t="s">
        <v>1533</v>
      </c>
      <c r="BD74" s="181" t="s">
        <v>2288</v>
      </c>
      <c r="BE74" s="181" t="s">
        <v>1764</v>
      </c>
      <c r="BF74" s="181" t="s">
        <v>2289</v>
      </c>
      <c r="BG74" s="181" t="s">
        <v>1766</v>
      </c>
      <c r="BH74" s="181" t="s">
        <v>2290</v>
      </c>
      <c r="BI74" s="181" t="s">
        <v>1675</v>
      </c>
      <c r="BJ74" s="181" t="s">
        <v>2291</v>
      </c>
      <c r="BK74" s="181" t="s">
        <v>1535</v>
      </c>
      <c r="BL74" s="181" t="s">
        <v>2292</v>
      </c>
      <c r="BM74" s="181" t="s">
        <v>1548</v>
      </c>
      <c r="BN74" s="181" t="s">
        <v>1865</v>
      </c>
      <c r="BO74" s="181" t="s">
        <v>1683</v>
      </c>
      <c r="BP74" s="181" t="s">
        <v>2293</v>
      </c>
      <c r="BQ74" s="181" t="s">
        <v>1685</v>
      </c>
      <c r="BR74" s="181" t="s">
        <v>2294</v>
      </c>
      <c r="BS74" s="181"/>
      <c r="BT74" s="181"/>
      <c r="BU74" s="181" t="s">
        <v>1688</v>
      </c>
      <c r="BV74" s="181" t="s">
        <v>2295</v>
      </c>
      <c r="BW74" s="181" t="s">
        <v>1404</v>
      </c>
      <c r="BX74" s="181" t="s">
        <v>2296</v>
      </c>
      <c r="BY74" s="181"/>
      <c r="BZ74" s="181"/>
      <c r="CA74" s="181"/>
      <c r="CB74" s="181"/>
      <c r="CC74" s="181"/>
      <c r="CD74" s="181"/>
      <c r="CE74" s="181"/>
      <c r="CF74" s="181"/>
      <c r="CG74" s="181"/>
      <c r="CH74" s="181"/>
      <c r="CI74" s="181"/>
      <c r="CJ74" s="181"/>
      <c r="CK74" s="181"/>
      <c r="CL74" s="181"/>
      <c r="CM74" s="181"/>
      <c r="CN74" s="181"/>
      <c r="CO74" s="181"/>
      <c r="CP74" s="181"/>
      <c r="CQ74" s="181"/>
      <c r="CR74" s="181"/>
      <c r="CS74" s="181"/>
      <c r="CT74" s="181"/>
      <c r="CU74" s="181"/>
      <c r="CV74" s="181"/>
      <c r="CW74" s="181"/>
      <c r="CX74" s="181"/>
      <c r="CY74" s="181"/>
      <c r="CZ74" s="182"/>
    </row>
    <row r="75" spans="1:104" x14ac:dyDescent="0.25">
      <c r="A75" s="180"/>
      <c r="B75" s="181" t="s">
        <v>2297</v>
      </c>
      <c r="C75" s="181" t="s">
        <v>1402</v>
      </c>
      <c r="D75" s="181" t="s">
        <v>132</v>
      </c>
      <c r="E75" s="181" t="s">
        <v>133</v>
      </c>
      <c r="F75" s="181"/>
      <c r="G75" s="181" t="s">
        <v>1103</v>
      </c>
      <c r="H75" s="181"/>
      <c r="I75" s="181" t="s">
        <v>1379</v>
      </c>
      <c r="J75" s="181" t="s">
        <v>2024</v>
      </c>
      <c r="K75" s="181" t="s">
        <v>2298</v>
      </c>
      <c r="L75" s="181" t="s">
        <v>2299</v>
      </c>
      <c r="M75" s="181" t="s">
        <v>1379</v>
      </c>
      <c r="N75" s="181" t="s">
        <v>1389</v>
      </c>
      <c r="O75" s="181" t="s">
        <v>1362</v>
      </c>
      <c r="P75" s="181" t="s">
        <v>3</v>
      </c>
      <c r="Q75" s="181" t="s">
        <v>1359</v>
      </c>
      <c r="R75" s="181" t="s">
        <v>1624</v>
      </c>
      <c r="S75" s="181" t="s">
        <v>115</v>
      </c>
      <c r="T75" s="181" t="s">
        <v>115</v>
      </c>
      <c r="U75" s="181"/>
      <c r="V75" s="181"/>
      <c r="W75" s="181"/>
      <c r="X75" s="181"/>
      <c r="Y75" s="181"/>
      <c r="Z75" s="181"/>
      <c r="AA75" s="181"/>
      <c r="AB75" s="181"/>
      <c r="AC75" s="181"/>
      <c r="AD75" s="181"/>
      <c r="AE75" s="181"/>
      <c r="AF75" s="181"/>
      <c r="AG75" s="181"/>
      <c r="AH75" s="181"/>
      <c r="AI75" s="181"/>
      <c r="AJ75" s="181" t="s">
        <v>1379</v>
      </c>
      <c r="AK75" s="181" t="s">
        <v>1385</v>
      </c>
      <c r="AL75" s="181" t="s">
        <v>1379</v>
      </c>
      <c r="AM75" s="181" t="s">
        <v>1388</v>
      </c>
      <c r="AN75" s="181" t="s">
        <v>115</v>
      </c>
      <c r="AO75" s="181" t="s">
        <v>2136</v>
      </c>
      <c r="AP75" s="181" t="s">
        <v>2117</v>
      </c>
      <c r="AQ75" s="181" t="s">
        <v>1665</v>
      </c>
      <c r="AR75" s="181" t="s">
        <v>1531</v>
      </c>
      <c r="AS75" s="181"/>
      <c r="AT75" s="181" t="s">
        <v>2298</v>
      </c>
      <c r="AU75" s="181" t="s">
        <v>1668</v>
      </c>
      <c r="AV75" s="181" t="s">
        <v>2300</v>
      </c>
      <c r="AW75" s="181" t="s">
        <v>1678</v>
      </c>
      <c r="AX75" s="181" t="s">
        <v>1798</v>
      </c>
      <c r="AY75" s="181" t="s">
        <v>1670</v>
      </c>
      <c r="AZ75" s="181" t="s">
        <v>2156</v>
      </c>
      <c r="BA75" s="181" t="s">
        <v>1762</v>
      </c>
      <c r="BB75" s="181" t="s">
        <v>2301</v>
      </c>
      <c r="BC75" s="181" t="s">
        <v>1533</v>
      </c>
      <c r="BD75" s="181" t="s">
        <v>1482</v>
      </c>
      <c r="BE75" s="181" t="s">
        <v>1764</v>
      </c>
      <c r="BF75" s="181" t="s">
        <v>2302</v>
      </c>
      <c r="BG75" s="181" t="s">
        <v>1766</v>
      </c>
      <c r="BH75" s="181" t="s">
        <v>2221</v>
      </c>
      <c r="BI75" s="181" t="s">
        <v>1675</v>
      </c>
      <c r="BJ75" s="181" t="s">
        <v>2303</v>
      </c>
      <c r="BK75" s="181" t="s">
        <v>1535</v>
      </c>
      <c r="BL75" s="181" t="s">
        <v>2304</v>
      </c>
      <c r="BM75" s="181" t="s">
        <v>1548</v>
      </c>
      <c r="BN75" s="181" t="s">
        <v>2305</v>
      </c>
      <c r="BO75" s="181" t="s">
        <v>1683</v>
      </c>
      <c r="BP75" s="181" t="s">
        <v>2306</v>
      </c>
      <c r="BQ75" s="181" t="s">
        <v>1685</v>
      </c>
      <c r="BR75" s="181" t="s">
        <v>2307</v>
      </c>
      <c r="BS75" s="181"/>
      <c r="BT75" s="181"/>
      <c r="BU75" s="181" t="s">
        <v>1688</v>
      </c>
      <c r="BV75" s="181" t="s">
        <v>2308</v>
      </c>
      <c r="BW75" s="181" t="s">
        <v>1404</v>
      </c>
      <c r="BX75" s="181" t="s">
        <v>2309</v>
      </c>
      <c r="BY75" s="181"/>
      <c r="BZ75" s="181"/>
      <c r="CA75" s="181"/>
      <c r="CB75" s="181"/>
      <c r="CC75" s="181"/>
      <c r="CD75" s="181"/>
      <c r="CE75" s="181"/>
      <c r="CF75" s="181"/>
      <c r="CG75" s="181"/>
      <c r="CH75" s="181"/>
      <c r="CI75" s="181"/>
      <c r="CJ75" s="181"/>
      <c r="CK75" s="181"/>
      <c r="CL75" s="181"/>
      <c r="CM75" s="181"/>
      <c r="CN75" s="181"/>
      <c r="CO75" s="181"/>
      <c r="CP75" s="181"/>
      <c r="CQ75" s="181"/>
      <c r="CR75" s="181"/>
      <c r="CS75" s="181"/>
      <c r="CT75" s="181"/>
      <c r="CU75" s="181"/>
      <c r="CV75" s="181"/>
      <c r="CW75" s="181"/>
      <c r="CX75" s="181"/>
      <c r="CY75" s="181"/>
      <c r="CZ75" s="182"/>
    </row>
    <row r="76" spans="1:104" x14ac:dyDescent="0.25">
      <c r="A76" s="180"/>
      <c r="B76" s="181"/>
      <c r="C76" s="181" t="s">
        <v>2310</v>
      </c>
      <c r="D76" s="181"/>
      <c r="E76" s="181" t="s">
        <v>1361</v>
      </c>
      <c r="F76" s="181"/>
      <c r="G76" s="181" t="s">
        <v>1103</v>
      </c>
      <c r="H76" s="181"/>
      <c r="I76" s="181" t="s">
        <v>1379</v>
      </c>
      <c r="J76" s="181" t="s">
        <v>2057</v>
      </c>
      <c r="K76" s="181"/>
      <c r="L76" s="181"/>
      <c r="M76" s="181" t="s">
        <v>1379</v>
      </c>
      <c r="N76" s="181"/>
      <c r="O76" s="181"/>
      <c r="P76" s="181"/>
      <c r="Q76" s="181"/>
      <c r="R76" s="181" t="s">
        <v>1624</v>
      </c>
      <c r="S76" s="181" t="s">
        <v>115</v>
      </c>
      <c r="T76" s="181" t="s">
        <v>115</v>
      </c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1"/>
      <c r="AI76" s="181"/>
      <c r="AJ76" s="181" t="s">
        <v>1379</v>
      </c>
      <c r="AK76" s="181" t="s">
        <v>1385</v>
      </c>
      <c r="AL76" s="181" t="s">
        <v>1379</v>
      </c>
      <c r="AM76" s="181" t="s">
        <v>1388</v>
      </c>
      <c r="AN76" s="181" t="s">
        <v>115</v>
      </c>
      <c r="AO76" s="181" t="s">
        <v>2136</v>
      </c>
      <c r="AP76" s="181" t="s">
        <v>2117</v>
      </c>
      <c r="AQ76" s="181" t="s">
        <v>1665</v>
      </c>
      <c r="AR76" s="181"/>
      <c r="AS76" s="181"/>
      <c r="AT76" s="181"/>
      <c r="AU76" s="181"/>
      <c r="AV76" s="181"/>
      <c r="AW76" s="181"/>
      <c r="AX76" s="181"/>
      <c r="AY76" s="181"/>
      <c r="AZ76" s="181"/>
      <c r="BA76" s="181"/>
      <c r="BB76" s="181"/>
      <c r="BC76" s="181"/>
      <c r="BD76" s="181"/>
      <c r="BE76" s="181"/>
      <c r="BF76" s="181"/>
      <c r="BG76" s="181"/>
      <c r="BH76" s="181"/>
      <c r="BI76" s="181"/>
      <c r="BJ76" s="181"/>
      <c r="BK76" s="181"/>
      <c r="BL76" s="181"/>
      <c r="BM76" s="181"/>
      <c r="BN76" s="181"/>
      <c r="BO76" s="181"/>
      <c r="BP76" s="181"/>
      <c r="BQ76" s="181"/>
      <c r="BR76" s="181"/>
      <c r="BS76" s="181"/>
      <c r="BT76" s="181"/>
      <c r="BU76" s="181"/>
      <c r="BV76" s="181"/>
      <c r="BW76" s="181"/>
      <c r="BX76" s="181"/>
      <c r="BY76" s="181"/>
      <c r="BZ76" s="181"/>
      <c r="CA76" s="181"/>
      <c r="CB76" s="181"/>
      <c r="CC76" s="181"/>
      <c r="CD76" s="181"/>
      <c r="CE76" s="181"/>
      <c r="CF76" s="181"/>
      <c r="CG76" s="181"/>
      <c r="CH76" s="181"/>
      <c r="CI76" s="181"/>
      <c r="CJ76" s="181"/>
      <c r="CK76" s="181"/>
      <c r="CL76" s="181"/>
      <c r="CM76" s="181"/>
      <c r="CN76" s="181"/>
      <c r="CO76" s="181"/>
      <c r="CP76" s="181"/>
      <c r="CQ76" s="181"/>
      <c r="CR76" s="181"/>
      <c r="CS76" s="181"/>
      <c r="CT76" s="181"/>
      <c r="CU76" s="181"/>
      <c r="CV76" s="181"/>
      <c r="CW76" s="181"/>
      <c r="CX76" s="181"/>
      <c r="CY76" s="181"/>
      <c r="CZ76" s="182"/>
    </row>
    <row r="77" spans="1:104" x14ac:dyDescent="0.25">
      <c r="A77" s="180"/>
      <c r="B77" s="181"/>
      <c r="C77" s="181" t="s">
        <v>2311</v>
      </c>
      <c r="D77" s="181"/>
      <c r="E77" s="181" t="s">
        <v>1361</v>
      </c>
      <c r="F77" s="181"/>
      <c r="G77" s="181" t="s">
        <v>1103</v>
      </c>
      <c r="H77" s="181"/>
      <c r="I77" s="181" t="s">
        <v>1379</v>
      </c>
      <c r="J77" s="181" t="s">
        <v>1659</v>
      </c>
      <c r="K77" s="181"/>
      <c r="L77" s="181"/>
      <c r="M77" s="181" t="s">
        <v>1379</v>
      </c>
      <c r="N77" s="181"/>
      <c r="O77" s="181"/>
      <c r="P77" s="181"/>
      <c r="Q77" s="181"/>
      <c r="R77" s="181" t="s">
        <v>1624</v>
      </c>
      <c r="S77" s="181" t="s">
        <v>115</v>
      </c>
      <c r="T77" s="181" t="s">
        <v>115</v>
      </c>
      <c r="U77" s="181"/>
      <c r="V77" s="181"/>
      <c r="W77" s="181"/>
      <c r="X77" s="181"/>
      <c r="Y77" s="181"/>
      <c r="Z77" s="181"/>
      <c r="AA77" s="181"/>
      <c r="AB77" s="181"/>
      <c r="AC77" s="181"/>
      <c r="AD77" s="181"/>
      <c r="AE77" s="181"/>
      <c r="AF77" s="181"/>
      <c r="AG77" s="181"/>
      <c r="AH77" s="181"/>
      <c r="AI77" s="181"/>
      <c r="AJ77" s="181" t="s">
        <v>1379</v>
      </c>
      <c r="AK77" s="181" t="s">
        <v>1385</v>
      </c>
      <c r="AL77" s="181" t="s">
        <v>1379</v>
      </c>
      <c r="AM77" s="181" t="s">
        <v>1388</v>
      </c>
      <c r="AN77" s="181" t="s">
        <v>115</v>
      </c>
      <c r="AO77" s="181" t="s">
        <v>2136</v>
      </c>
      <c r="AP77" s="181" t="s">
        <v>2117</v>
      </c>
      <c r="AQ77" s="181" t="s">
        <v>1665</v>
      </c>
      <c r="AR77" s="181"/>
      <c r="AS77" s="181"/>
      <c r="AT77" s="181"/>
      <c r="AU77" s="181"/>
      <c r="AV77" s="181"/>
      <c r="AW77" s="181"/>
      <c r="AX77" s="181"/>
      <c r="AY77" s="181"/>
      <c r="AZ77" s="181"/>
      <c r="BA77" s="181"/>
      <c r="BB77" s="181"/>
      <c r="BC77" s="181"/>
      <c r="BD77" s="181"/>
      <c r="BE77" s="181"/>
      <c r="BF77" s="181"/>
      <c r="BG77" s="181"/>
      <c r="BH77" s="181"/>
      <c r="BI77" s="181"/>
      <c r="BJ77" s="181"/>
      <c r="BK77" s="181"/>
      <c r="BL77" s="181"/>
      <c r="BM77" s="181"/>
      <c r="BN77" s="181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1"/>
      <c r="CB77" s="181"/>
      <c r="CC77" s="181"/>
      <c r="CD77" s="181"/>
      <c r="CE77" s="181"/>
      <c r="CF77" s="181"/>
      <c r="CG77" s="181"/>
      <c r="CH77" s="181"/>
      <c r="CI77" s="181"/>
      <c r="CJ77" s="181"/>
      <c r="CK77" s="181"/>
      <c r="CL77" s="181"/>
      <c r="CM77" s="181"/>
      <c r="CN77" s="181"/>
      <c r="CO77" s="181"/>
      <c r="CP77" s="181"/>
      <c r="CQ77" s="181"/>
      <c r="CR77" s="181"/>
      <c r="CS77" s="181"/>
      <c r="CT77" s="181"/>
      <c r="CU77" s="181"/>
      <c r="CV77" s="181"/>
      <c r="CW77" s="181"/>
      <c r="CX77" s="181"/>
      <c r="CY77" s="181"/>
      <c r="CZ77" s="182"/>
    </row>
    <row r="78" spans="1:104" x14ac:dyDescent="0.25">
      <c r="A78" s="180"/>
      <c r="B78" s="181" t="s">
        <v>2312</v>
      </c>
      <c r="C78" s="181" t="s">
        <v>2313</v>
      </c>
      <c r="D78" s="181" t="s">
        <v>119</v>
      </c>
      <c r="E78" s="181" t="s">
        <v>120</v>
      </c>
      <c r="F78" s="181"/>
      <c r="G78" s="181" t="s">
        <v>1103</v>
      </c>
      <c r="H78" s="181"/>
      <c r="I78" s="181" t="s">
        <v>1379</v>
      </c>
      <c r="J78" s="181" t="s">
        <v>1979</v>
      </c>
      <c r="K78" s="181" t="s">
        <v>2314</v>
      </c>
      <c r="L78" s="181" t="s">
        <v>2315</v>
      </c>
      <c r="M78" s="181" t="s">
        <v>1379</v>
      </c>
      <c r="N78" s="181" t="s">
        <v>1642</v>
      </c>
      <c r="O78" s="181" t="s">
        <v>1364</v>
      </c>
      <c r="P78" s="181" t="s">
        <v>121</v>
      </c>
      <c r="Q78" s="181" t="s">
        <v>1359</v>
      </c>
      <c r="R78" s="181" t="s">
        <v>1450</v>
      </c>
      <c r="S78" s="181" t="s">
        <v>141</v>
      </c>
      <c r="T78" s="181" t="s">
        <v>141</v>
      </c>
      <c r="U78" s="181"/>
      <c r="V78" s="181"/>
      <c r="W78" s="181"/>
      <c r="X78" s="181"/>
      <c r="Y78" s="181"/>
      <c r="Z78" s="181"/>
      <c r="AA78" s="181"/>
      <c r="AB78" s="181"/>
      <c r="AC78" s="181"/>
      <c r="AD78" s="181"/>
      <c r="AE78" s="181"/>
      <c r="AF78" s="181"/>
      <c r="AG78" s="181"/>
      <c r="AH78" s="181"/>
      <c r="AI78" s="181"/>
      <c r="AJ78" s="181" t="s">
        <v>1379</v>
      </c>
      <c r="AK78" s="181" t="s">
        <v>1385</v>
      </c>
      <c r="AL78" s="181" t="s">
        <v>1379</v>
      </c>
      <c r="AM78" s="181" t="s">
        <v>1470</v>
      </c>
      <c r="AN78" s="181" t="s">
        <v>141</v>
      </c>
      <c r="AO78" s="181" t="s">
        <v>2316</v>
      </c>
      <c r="AP78" s="181" t="s">
        <v>2317</v>
      </c>
      <c r="AQ78" s="181" t="s">
        <v>1384</v>
      </c>
      <c r="AR78" s="181" t="s">
        <v>1389</v>
      </c>
      <c r="AS78" s="181"/>
      <c r="AT78" s="181" t="s">
        <v>2314</v>
      </c>
      <c r="AU78" s="181" t="s">
        <v>1541</v>
      </c>
      <c r="AV78" s="181" t="s">
        <v>2318</v>
      </c>
      <c r="AW78" s="181" t="s">
        <v>1537</v>
      </c>
      <c r="AX78" s="181" t="s">
        <v>2319</v>
      </c>
      <c r="AY78" s="181" t="s">
        <v>1678</v>
      </c>
      <c r="AZ78" s="181" t="s">
        <v>2320</v>
      </c>
      <c r="BA78" s="181" t="s">
        <v>1758</v>
      </c>
      <c r="BB78" s="181" t="s">
        <v>2321</v>
      </c>
      <c r="BC78" s="181" t="s">
        <v>1675</v>
      </c>
      <c r="BD78" s="181" t="s">
        <v>2322</v>
      </c>
      <c r="BE78" s="181" t="s">
        <v>1764</v>
      </c>
      <c r="BF78" s="181" t="s">
        <v>1822</v>
      </c>
      <c r="BG78" s="181" t="s">
        <v>1535</v>
      </c>
      <c r="BH78" s="181" t="s">
        <v>1639</v>
      </c>
      <c r="BI78" s="181" t="s">
        <v>1539</v>
      </c>
      <c r="BJ78" s="181" t="s">
        <v>2323</v>
      </c>
      <c r="BK78" s="181" t="s">
        <v>1770</v>
      </c>
      <c r="BL78" s="181" t="s">
        <v>2324</v>
      </c>
      <c r="BM78" s="181" t="s">
        <v>1681</v>
      </c>
      <c r="BN78" s="181" t="s">
        <v>2325</v>
      </c>
      <c r="BO78" s="181" t="s">
        <v>1404</v>
      </c>
      <c r="BP78" s="181" t="s">
        <v>2326</v>
      </c>
      <c r="BQ78" s="181"/>
      <c r="BR78" s="181"/>
      <c r="BS78" s="181"/>
      <c r="BT78" s="181"/>
      <c r="BU78" s="181"/>
      <c r="BV78" s="181"/>
      <c r="BW78" s="181"/>
      <c r="BX78" s="181"/>
      <c r="BY78" s="181"/>
      <c r="BZ78" s="181"/>
      <c r="CA78" s="181"/>
      <c r="CB78" s="181"/>
      <c r="CC78" s="181"/>
      <c r="CD78" s="181"/>
      <c r="CE78" s="181"/>
      <c r="CF78" s="181"/>
      <c r="CG78" s="181"/>
      <c r="CH78" s="181"/>
      <c r="CI78" s="181"/>
      <c r="CJ78" s="181"/>
      <c r="CK78" s="181"/>
      <c r="CL78" s="181"/>
      <c r="CM78" s="181"/>
      <c r="CN78" s="181"/>
      <c r="CO78" s="181"/>
      <c r="CP78" s="181"/>
      <c r="CQ78" s="181"/>
      <c r="CR78" s="181"/>
      <c r="CS78" s="181"/>
      <c r="CT78" s="181"/>
      <c r="CU78" s="181"/>
      <c r="CV78" s="181"/>
      <c r="CW78" s="181"/>
      <c r="CX78" s="181"/>
      <c r="CY78" s="181"/>
      <c r="CZ78" s="182"/>
    </row>
    <row r="79" spans="1:104" x14ac:dyDescent="0.25">
      <c r="A79" s="180"/>
      <c r="B79" s="181" t="s">
        <v>2327</v>
      </c>
      <c r="C79" s="181" t="s">
        <v>2328</v>
      </c>
      <c r="D79" s="181" t="s">
        <v>53</v>
      </c>
      <c r="E79" s="181" t="s">
        <v>69</v>
      </c>
      <c r="F79" s="181"/>
      <c r="G79" s="181" t="s">
        <v>1103</v>
      </c>
      <c r="H79" s="181"/>
      <c r="I79" s="181" t="s">
        <v>1379</v>
      </c>
      <c r="J79" s="181" t="s">
        <v>2088</v>
      </c>
      <c r="K79" s="181" t="s">
        <v>2329</v>
      </c>
      <c r="L79" s="181" t="s">
        <v>2330</v>
      </c>
      <c r="M79" s="181" t="s">
        <v>1379</v>
      </c>
      <c r="N79" s="181" t="s">
        <v>1411</v>
      </c>
      <c r="O79" s="181" t="s">
        <v>1360</v>
      </c>
      <c r="P79" s="181" t="s">
        <v>13</v>
      </c>
      <c r="Q79" s="181" t="s">
        <v>1359</v>
      </c>
      <c r="R79" s="181" t="s">
        <v>1450</v>
      </c>
      <c r="S79" s="181" t="s">
        <v>141</v>
      </c>
      <c r="T79" s="181" t="s">
        <v>141</v>
      </c>
      <c r="U79" s="181"/>
      <c r="V79" s="181"/>
      <c r="W79" s="181"/>
      <c r="X79" s="181"/>
      <c r="Y79" s="181"/>
      <c r="Z79" s="181"/>
      <c r="AA79" s="181"/>
      <c r="AB79" s="181"/>
      <c r="AC79" s="181"/>
      <c r="AD79" s="181"/>
      <c r="AE79" s="181"/>
      <c r="AF79" s="181"/>
      <c r="AG79" s="181"/>
      <c r="AH79" s="181"/>
      <c r="AI79" s="181"/>
      <c r="AJ79" s="181" t="s">
        <v>1379</v>
      </c>
      <c r="AK79" s="181" t="s">
        <v>1385</v>
      </c>
      <c r="AL79" s="181" t="s">
        <v>1379</v>
      </c>
      <c r="AM79" s="181" t="s">
        <v>1470</v>
      </c>
      <c r="AN79" s="181" t="s">
        <v>141</v>
      </c>
      <c r="AO79" s="181" t="s">
        <v>2316</v>
      </c>
      <c r="AP79" s="181" t="s">
        <v>2317</v>
      </c>
      <c r="AQ79" s="181" t="s">
        <v>1384</v>
      </c>
      <c r="AR79" s="181" t="s">
        <v>1411</v>
      </c>
      <c r="AS79" s="181"/>
      <c r="AT79" s="181" t="s">
        <v>2329</v>
      </c>
      <c r="AU79" s="181" t="s">
        <v>1541</v>
      </c>
      <c r="AV79" s="181" t="s">
        <v>2139</v>
      </c>
      <c r="AW79" s="181" t="s">
        <v>1537</v>
      </c>
      <c r="AX79" s="181" t="s">
        <v>2231</v>
      </c>
      <c r="AY79" s="181" t="s">
        <v>1678</v>
      </c>
      <c r="AZ79" s="181" t="s">
        <v>2331</v>
      </c>
      <c r="BA79" s="181" t="s">
        <v>1758</v>
      </c>
      <c r="BB79" s="181" t="s">
        <v>2321</v>
      </c>
      <c r="BC79" s="181" t="s">
        <v>1675</v>
      </c>
      <c r="BD79" s="181" t="s">
        <v>2332</v>
      </c>
      <c r="BE79" s="181" t="s">
        <v>1764</v>
      </c>
      <c r="BF79" s="181" t="s">
        <v>2333</v>
      </c>
      <c r="BG79" s="181" t="s">
        <v>1535</v>
      </c>
      <c r="BH79" s="181" t="s">
        <v>2095</v>
      </c>
      <c r="BI79" s="181" t="s">
        <v>1539</v>
      </c>
      <c r="BJ79" s="181" t="s">
        <v>2334</v>
      </c>
      <c r="BK79" s="181" t="s">
        <v>1770</v>
      </c>
      <c r="BL79" s="181" t="s">
        <v>1462</v>
      </c>
      <c r="BM79" s="181" t="s">
        <v>1681</v>
      </c>
      <c r="BN79" s="181" t="s">
        <v>2335</v>
      </c>
      <c r="BO79" s="181" t="s">
        <v>1404</v>
      </c>
      <c r="BP79" s="181" t="s">
        <v>2193</v>
      </c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1"/>
      <c r="CB79" s="181"/>
      <c r="CC79" s="181"/>
      <c r="CD79" s="181"/>
      <c r="CE79" s="181"/>
      <c r="CF79" s="181"/>
      <c r="CG79" s="181"/>
      <c r="CH79" s="181"/>
      <c r="CI79" s="181"/>
      <c r="CJ79" s="181"/>
      <c r="CK79" s="181"/>
      <c r="CL79" s="181"/>
      <c r="CM79" s="181"/>
      <c r="CN79" s="181"/>
      <c r="CO79" s="181"/>
      <c r="CP79" s="181"/>
      <c r="CQ79" s="181"/>
      <c r="CR79" s="181"/>
      <c r="CS79" s="181"/>
      <c r="CT79" s="181"/>
      <c r="CU79" s="181"/>
      <c r="CV79" s="181"/>
      <c r="CW79" s="181"/>
      <c r="CX79" s="181"/>
      <c r="CY79" s="181"/>
      <c r="CZ79" s="182"/>
    </row>
    <row r="80" spans="1:104" x14ac:dyDescent="0.25">
      <c r="A80" s="180"/>
      <c r="B80" s="181" t="s">
        <v>2336</v>
      </c>
      <c r="C80" s="181" t="s">
        <v>1392</v>
      </c>
      <c r="D80" s="181" t="s">
        <v>139</v>
      </c>
      <c r="E80" s="181" t="s">
        <v>140</v>
      </c>
      <c r="F80" s="181"/>
      <c r="G80" s="181" t="s">
        <v>1103</v>
      </c>
      <c r="H80" s="181"/>
      <c r="I80" s="181" t="s">
        <v>1379</v>
      </c>
      <c r="J80" s="181" t="s">
        <v>2118</v>
      </c>
      <c r="K80" s="181" t="s">
        <v>2337</v>
      </c>
      <c r="L80" s="181" t="s">
        <v>2338</v>
      </c>
      <c r="M80" s="181" t="s">
        <v>1379</v>
      </c>
      <c r="N80" s="181" t="s">
        <v>1468</v>
      </c>
      <c r="O80" s="181" t="s">
        <v>1365</v>
      </c>
      <c r="P80" s="181" t="s">
        <v>117</v>
      </c>
      <c r="Q80" s="181" t="s">
        <v>1359</v>
      </c>
      <c r="R80" s="181" t="s">
        <v>1450</v>
      </c>
      <c r="S80" s="181" t="s">
        <v>141</v>
      </c>
      <c r="T80" s="181" t="s">
        <v>141</v>
      </c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 t="s">
        <v>1379</v>
      </c>
      <c r="AK80" s="181" t="s">
        <v>1385</v>
      </c>
      <c r="AL80" s="181" t="s">
        <v>1379</v>
      </c>
      <c r="AM80" s="181" t="s">
        <v>1470</v>
      </c>
      <c r="AN80" s="181" t="s">
        <v>141</v>
      </c>
      <c r="AO80" s="181" t="s">
        <v>2316</v>
      </c>
      <c r="AP80" s="181" t="s">
        <v>2317</v>
      </c>
      <c r="AQ80" s="181" t="s">
        <v>1384</v>
      </c>
      <c r="AR80" s="181" t="s">
        <v>1383</v>
      </c>
      <c r="AS80" s="181"/>
      <c r="AT80" s="181" t="s">
        <v>2337</v>
      </c>
      <c r="AU80" s="181" t="s">
        <v>1541</v>
      </c>
      <c r="AV80" s="181" t="s">
        <v>2339</v>
      </c>
      <c r="AW80" s="181" t="s">
        <v>1537</v>
      </c>
      <c r="AX80" s="181" t="s">
        <v>2340</v>
      </c>
      <c r="AY80" s="181" t="s">
        <v>1678</v>
      </c>
      <c r="AZ80" s="181" t="s">
        <v>2341</v>
      </c>
      <c r="BA80" s="181" t="s">
        <v>1758</v>
      </c>
      <c r="BB80" s="181" t="s">
        <v>2342</v>
      </c>
      <c r="BC80" s="181" t="s">
        <v>1675</v>
      </c>
      <c r="BD80" s="181" t="s">
        <v>2343</v>
      </c>
      <c r="BE80" s="181" t="s">
        <v>1764</v>
      </c>
      <c r="BF80" s="181" t="s">
        <v>2344</v>
      </c>
      <c r="BG80" s="181" t="s">
        <v>1535</v>
      </c>
      <c r="BH80" s="181" t="s">
        <v>2345</v>
      </c>
      <c r="BI80" s="181" t="s">
        <v>1539</v>
      </c>
      <c r="BJ80" s="181" t="s">
        <v>2346</v>
      </c>
      <c r="BK80" s="181" t="s">
        <v>1770</v>
      </c>
      <c r="BL80" s="181" t="s">
        <v>1655</v>
      </c>
      <c r="BM80" s="181" t="s">
        <v>1681</v>
      </c>
      <c r="BN80" s="181" t="s">
        <v>2347</v>
      </c>
      <c r="BO80" s="181" t="s">
        <v>1404</v>
      </c>
      <c r="BP80" s="181" t="s">
        <v>1401</v>
      </c>
      <c r="BQ80" s="181"/>
      <c r="BR80" s="181"/>
      <c r="BS80" s="181"/>
      <c r="BT80" s="181"/>
      <c r="BU80" s="181"/>
      <c r="BV80" s="181"/>
      <c r="BW80" s="181"/>
      <c r="BX80" s="181"/>
      <c r="BY80" s="181"/>
      <c r="BZ80" s="181"/>
      <c r="CA80" s="181"/>
      <c r="CB80" s="181"/>
      <c r="CC80" s="181"/>
      <c r="CD80" s="181"/>
      <c r="CE80" s="181"/>
      <c r="CF80" s="181"/>
      <c r="CG80" s="181"/>
      <c r="CH80" s="181"/>
      <c r="CI80" s="181"/>
      <c r="CJ80" s="181"/>
      <c r="CK80" s="181"/>
      <c r="CL80" s="181"/>
      <c r="CM80" s="181"/>
      <c r="CN80" s="181"/>
      <c r="CO80" s="181"/>
      <c r="CP80" s="181"/>
      <c r="CQ80" s="181"/>
      <c r="CR80" s="181"/>
      <c r="CS80" s="181"/>
      <c r="CT80" s="181"/>
      <c r="CU80" s="181"/>
      <c r="CV80" s="181"/>
      <c r="CW80" s="181"/>
      <c r="CX80" s="181"/>
      <c r="CY80" s="181"/>
      <c r="CZ80" s="182"/>
    </row>
    <row r="81" spans="1:104" x14ac:dyDescent="0.25">
      <c r="A81" s="180"/>
      <c r="B81" s="181" t="s">
        <v>2348</v>
      </c>
      <c r="C81" s="181" t="s">
        <v>1686</v>
      </c>
      <c r="D81" s="181" t="s">
        <v>151</v>
      </c>
      <c r="E81" s="181" t="s">
        <v>129</v>
      </c>
      <c r="F81" s="181"/>
      <c r="G81" s="181" t="s">
        <v>1103</v>
      </c>
      <c r="H81" s="181"/>
      <c r="I81" s="181" t="s">
        <v>1379</v>
      </c>
      <c r="J81" s="181" t="s">
        <v>2115</v>
      </c>
      <c r="K81" s="181" t="s">
        <v>2349</v>
      </c>
      <c r="L81" s="181" t="s">
        <v>2350</v>
      </c>
      <c r="M81" s="181" t="s">
        <v>1379</v>
      </c>
      <c r="N81" s="181" t="s">
        <v>1389</v>
      </c>
      <c r="O81" s="181" t="s">
        <v>1362</v>
      </c>
      <c r="P81" s="181" t="s">
        <v>3</v>
      </c>
      <c r="Q81" s="181" t="s">
        <v>1359</v>
      </c>
      <c r="R81" s="181" t="s">
        <v>1450</v>
      </c>
      <c r="S81" s="181" t="s">
        <v>141</v>
      </c>
      <c r="T81" s="181" t="s">
        <v>141</v>
      </c>
      <c r="U81" s="181"/>
      <c r="V81" s="181"/>
      <c r="W81" s="181"/>
      <c r="X81" s="181"/>
      <c r="Y81" s="181"/>
      <c r="Z81" s="181"/>
      <c r="AA81" s="181"/>
      <c r="AB81" s="181"/>
      <c r="AC81" s="181"/>
      <c r="AD81" s="181"/>
      <c r="AE81" s="181"/>
      <c r="AF81" s="181"/>
      <c r="AG81" s="181"/>
      <c r="AH81" s="181"/>
      <c r="AI81" s="181"/>
      <c r="AJ81" s="181" t="s">
        <v>1379</v>
      </c>
      <c r="AK81" s="181" t="s">
        <v>1385</v>
      </c>
      <c r="AL81" s="181" t="s">
        <v>1379</v>
      </c>
      <c r="AM81" s="181" t="s">
        <v>1470</v>
      </c>
      <c r="AN81" s="181" t="s">
        <v>141</v>
      </c>
      <c r="AO81" s="181" t="s">
        <v>2316</v>
      </c>
      <c r="AP81" s="181" t="s">
        <v>2317</v>
      </c>
      <c r="AQ81" s="181" t="s">
        <v>1384</v>
      </c>
      <c r="AR81" s="181" t="s">
        <v>1437</v>
      </c>
      <c r="AS81" s="181"/>
      <c r="AT81" s="181" t="s">
        <v>2349</v>
      </c>
      <c r="AU81" s="181" t="s">
        <v>1541</v>
      </c>
      <c r="AV81" s="181" t="s">
        <v>1477</v>
      </c>
      <c r="AW81" s="181" t="s">
        <v>1537</v>
      </c>
      <c r="AX81" s="181" t="s">
        <v>2351</v>
      </c>
      <c r="AY81" s="181" t="s">
        <v>1678</v>
      </c>
      <c r="AZ81" s="181" t="s">
        <v>2352</v>
      </c>
      <c r="BA81" s="181" t="s">
        <v>1758</v>
      </c>
      <c r="BB81" s="181" t="s">
        <v>1561</v>
      </c>
      <c r="BC81" s="181" t="s">
        <v>1675</v>
      </c>
      <c r="BD81" s="181" t="s">
        <v>2353</v>
      </c>
      <c r="BE81" s="181" t="s">
        <v>1764</v>
      </c>
      <c r="BF81" s="181" t="s">
        <v>2354</v>
      </c>
      <c r="BG81" s="181" t="s">
        <v>1535</v>
      </c>
      <c r="BH81" s="181" t="s">
        <v>2355</v>
      </c>
      <c r="BI81" s="181" t="s">
        <v>1539</v>
      </c>
      <c r="BJ81" s="181" t="s">
        <v>2356</v>
      </c>
      <c r="BK81" s="181" t="s">
        <v>1770</v>
      </c>
      <c r="BL81" s="181" t="s">
        <v>2278</v>
      </c>
      <c r="BM81" s="181" t="s">
        <v>1681</v>
      </c>
      <c r="BN81" s="181" t="s">
        <v>2357</v>
      </c>
      <c r="BO81" s="181" t="s">
        <v>1404</v>
      </c>
      <c r="BP81" s="181" t="s">
        <v>2358</v>
      </c>
      <c r="BQ81" s="181"/>
      <c r="BR81" s="181"/>
      <c r="BS81" s="181"/>
      <c r="BT81" s="181"/>
      <c r="BU81" s="181"/>
      <c r="BV81" s="181"/>
      <c r="BW81" s="181"/>
      <c r="BX81" s="181"/>
      <c r="BY81" s="181"/>
      <c r="BZ81" s="181"/>
      <c r="CA81" s="181"/>
      <c r="CB81" s="181"/>
      <c r="CC81" s="181"/>
      <c r="CD81" s="181"/>
      <c r="CE81" s="181"/>
      <c r="CF81" s="181"/>
      <c r="CG81" s="181"/>
      <c r="CH81" s="181"/>
      <c r="CI81" s="181"/>
      <c r="CJ81" s="181"/>
      <c r="CK81" s="181"/>
      <c r="CL81" s="181"/>
      <c r="CM81" s="181"/>
      <c r="CN81" s="181"/>
      <c r="CO81" s="181"/>
      <c r="CP81" s="181"/>
      <c r="CQ81" s="181"/>
      <c r="CR81" s="181"/>
      <c r="CS81" s="181"/>
      <c r="CT81" s="181"/>
      <c r="CU81" s="181"/>
      <c r="CV81" s="181"/>
      <c r="CW81" s="181"/>
      <c r="CX81" s="181"/>
      <c r="CY81" s="181"/>
      <c r="CZ81" s="182"/>
    </row>
    <row r="82" spans="1:104" x14ac:dyDescent="0.25">
      <c r="A82" s="180"/>
      <c r="B82" s="181" t="s">
        <v>2359</v>
      </c>
      <c r="C82" s="181" t="s">
        <v>2360</v>
      </c>
      <c r="D82" s="181" t="s">
        <v>111</v>
      </c>
      <c r="E82" s="181" t="s">
        <v>553</v>
      </c>
      <c r="F82" s="181"/>
      <c r="G82" s="181" t="s">
        <v>1103</v>
      </c>
      <c r="H82" s="181"/>
      <c r="I82" s="181" t="s">
        <v>1379</v>
      </c>
      <c r="J82" s="181" t="s">
        <v>2121</v>
      </c>
      <c r="K82" s="181" t="s">
        <v>2361</v>
      </c>
      <c r="L82" s="181" t="s">
        <v>2362</v>
      </c>
      <c r="M82" s="181" t="s">
        <v>1379</v>
      </c>
      <c r="N82" s="181" t="s">
        <v>1389</v>
      </c>
      <c r="O82" s="181" t="s">
        <v>1362</v>
      </c>
      <c r="P82" s="181" t="s">
        <v>3</v>
      </c>
      <c r="Q82" s="181" t="s">
        <v>1359</v>
      </c>
      <c r="R82" s="181" t="s">
        <v>1450</v>
      </c>
      <c r="S82" s="181" t="s">
        <v>141</v>
      </c>
      <c r="T82" s="181" t="s">
        <v>141</v>
      </c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1"/>
      <c r="AI82" s="181"/>
      <c r="AJ82" s="181" t="s">
        <v>1379</v>
      </c>
      <c r="AK82" s="181" t="s">
        <v>1385</v>
      </c>
      <c r="AL82" s="181" t="s">
        <v>1379</v>
      </c>
      <c r="AM82" s="181" t="s">
        <v>1470</v>
      </c>
      <c r="AN82" s="181" t="s">
        <v>141</v>
      </c>
      <c r="AO82" s="181" t="s">
        <v>2316</v>
      </c>
      <c r="AP82" s="181" t="s">
        <v>2317</v>
      </c>
      <c r="AQ82" s="181" t="s">
        <v>1384</v>
      </c>
      <c r="AR82" s="181" t="s">
        <v>1450</v>
      </c>
      <c r="AS82" s="181"/>
      <c r="AT82" s="181" t="s">
        <v>2361</v>
      </c>
      <c r="AU82" s="181" t="s">
        <v>1541</v>
      </c>
      <c r="AV82" s="181" t="s">
        <v>2363</v>
      </c>
      <c r="AW82" s="181" t="s">
        <v>1537</v>
      </c>
      <c r="AX82" s="181" t="s">
        <v>2364</v>
      </c>
      <c r="AY82" s="181" t="s">
        <v>1678</v>
      </c>
      <c r="AZ82" s="181" t="s">
        <v>2365</v>
      </c>
      <c r="BA82" s="181" t="s">
        <v>1758</v>
      </c>
      <c r="BB82" s="181" t="s">
        <v>1842</v>
      </c>
      <c r="BC82" s="181" t="s">
        <v>1675</v>
      </c>
      <c r="BD82" s="181" t="s">
        <v>2366</v>
      </c>
      <c r="BE82" s="181" t="s">
        <v>1764</v>
      </c>
      <c r="BF82" s="181" t="s">
        <v>2367</v>
      </c>
      <c r="BG82" s="181" t="s">
        <v>1535</v>
      </c>
      <c r="BH82" s="181" t="s">
        <v>2368</v>
      </c>
      <c r="BI82" s="181" t="s">
        <v>1539</v>
      </c>
      <c r="BJ82" s="181" t="s">
        <v>2369</v>
      </c>
      <c r="BK82" s="181" t="s">
        <v>1770</v>
      </c>
      <c r="BL82" s="181" t="s">
        <v>2370</v>
      </c>
      <c r="BM82" s="181" t="s">
        <v>1681</v>
      </c>
      <c r="BN82" s="181" t="s">
        <v>2371</v>
      </c>
      <c r="BO82" s="181" t="s">
        <v>1404</v>
      </c>
      <c r="BP82" s="181" t="s">
        <v>2372</v>
      </c>
      <c r="BQ82" s="181"/>
      <c r="BR82" s="181"/>
      <c r="BS82" s="181"/>
      <c r="BT82" s="181"/>
      <c r="BU82" s="181"/>
      <c r="BV82" s="181"/>
      <c r="BW82" s="181"/>
      <c r="BX82" s="181"/>
      <c r="BY82" s="181"/>
      <c r="BZ82" s="181"/>
      <c r="CA82" s="181"/>
      <c r="CB82" s="181"/>
      <c r="CC82" s="181"/>
      <c r="CD82" s="181"/>
      <c r="CE82" s="181"/>
      <c r="CF82" s="181"/>
      <c r="CG82" s="181"/>
      <c r="CH82" s="181"/>
      <c r="CI82" s="181"/>
      <c r="CJ82" s="181"/>
      <c r="CK82" s="181"/>
      <c r="CL82" s="181"/>
      <c r="CM82" s="181"/>
      <c r="CN82" s="181"/>
      <c r="CO82" s="181"/>
      <c r="CP82" s="181"/>
      <c r="CQ82" s="181"/>
      <c r="CR82" s="181"/>
      <c r="CS82" s="181"/>
      <c r="CT82" s="181"/>
      <c r="CU82" s="181"/>
      <c r="CV82" s="181"/>
      <c r="CW82" s="181"/>
      <c r="CX82" s="181"/>
      <c r="CY82" s="181"/>
      <c r="CZ82" s="182"/>
    </row>
    <row r="83" spans="1:104" x14ac:dyDescent="0.25">
      <c r="A83" s="180"/>
      <c r="B83" s="181" t="s">
        <v>2373</v>
      </c>
      <c r="C83" s="181" t="s">
        <v>2374</v>
      </c>
      <c r="D83" s="181" t="s">
        <v>159</v>
      </c>
      <c r="E83" s="181" t="s">
        <v>160</v>
      </c>
      <c r="F83" s="181"/>
      <c r="G83" s="181" t="s">
        <v>1103</v>
      </c>
      <c r="H83" s="181"/>
      <c r="I83" s="181" t="s">
        <v>1379</v>
      </c>
      <c r="J83" s="181" t="s">
        <v>2126</v>
      </c>
      <c r="K83" s="181" t="s">
        <v>2375</v>
      </c>
      <c r="L83" s="181" t="s">
        <v>2376</v>
      </c>
      <c r="M83" s="181" t="s">
        <v>1379</v>
      </c>
      <c r="N83" s="181" t="s">
        <v>1389</v>
      </c>
      <c r="O83" s="181" t="s">
        <v>1362</v>
      </c>
      <c r="P83" s="181" t="s">
        <v>3</v>
      </c>
      <c r="Q83" s="181" t="s">
        <v>1359</v>
      </c>
      <c r="R83" s="181" t="s">
        <v>1450</v>
      </c>
      <c r="S83" s="181" t="s">
        <v>141</v>
      </c>
      <c r="T83" s="181" t="s">
        <v>141</v>
      </c>
      <c r="U83" s="181"/>
      <c r="V83" s="181"/>
      <c r="W83" s="181"/>
      <c r="X83" s="181"/>
      <c r="Y83" s="181"/>
      <c r="Z83" s="181"/>
      <c r="AA83" s="181"/>
      <c r="AB83" s="181"/>
      <c r="AC83" s="181"/>
      <c r="AD83" s="181"/>
      <c r="AE83" s="181"/>
      <c r="AF83" s="181"/>
      <c r="AG83" s="181"/>
      <c r="AH83" s="181"/>
      <c r="AI83" s="181"/>
      <c r="AJ83" s="181" t="s">
        <v>1379</v>
      </c>
      <c r="AK83" s="181" t="s">
        <v>1385</v>
      </c>
      <c r="AL83" s="181" t="s">
        <v>1379</v>
      </c>
      <c r="AM83" s="181" t="s">
        <v>1470</v>
      </c>
      <c r="AN83" s="181" t="s">
        <v>141</v>
      </c>
      <c r="AO83" s="181" t="s">
        <v>2316</v>
      </c>
      <c r="AP83" s="181" t="s">
        <v>2317</v>
      </c>
      <c r="AQ83" s="181" t="s">
        <v>1384</v>
      </c>
      <c r="AR83" s="181" t="s">
        <v>1624</v>
      </c>
      <c r="AS83" s="181"/>
      <c r="AT83" s="181" t="s">
        <v>2375</v>
      </c>
      <c r="AU83" s="181" t="s">
        <v>1541</v>
      </c>
      <c r="AV83" s="181" t="s">
        <v>1672</v>
      </c>
      <c r="AW83" s="181" t="s">
        <v>1537</v>
      </c>
      <c r="AX83" s="181" t="s">
        <v>2377</v>
      </c>
      <c r="AY83" s="181" t="s">
        <v>1678</v>
      </c>
      <c r="AZ83" s="181" t="s">
        <v>2378</v>
      </c>
      <c r="BA83" s="181" t="s">
        <v>1758</v>
      </c>
      <c r="BB83" s="181" t="s">
        <v>2379</v>
      </c>
      <c r="BC83" s="181" t="s">
        <v>1675</v>
      </c>
      <c r="BD83" s="181" t="s">
        <v>2380</v>
      </c>
      <c r="BE83" s="181" t="s">
        <v>1764</v>
      </c>
      <c r="BF83" s="181" t="s">
        <v>2381</v>
      </c>
      <c r="BG83" s="181" t="s">
        <v>1535</v>
      </c>
      <c r="BH83" s="181" t="s">
        <v>2382</v>
      </c>
      <c r="BI83" s="181" t="s">
        <v>1539</v>
      </c>
      <c r="BJ83" s="181" t="s">
        <v>2383</v>
      </c>
      <c r="BK83" s="181" t="s">
        <v>1770</v>
      </c>
      <c r="BL83" s="181" t="s">
        <v>2384</v>
      </c>
      <c r="BM83" s="181" t="s">
        <v>1681</v>
      </c>
      <c r="BN83" s="181" t="s">
        <v>2385</v>
      </c>
      <c r="BO83" s="181" t="s">
        <v>1404</v>
      </c>
      <c r="BP83" s="181" t="s">
        <v>2386</v>
      </c>
      <c r="BQ83" s="181"/>
      <c r="BR83" s="181"/>
      <c r="BS83" s="181"/>
      <c r="BT83" s="181"/>
      <c r="BU83" s="181"/>
      <c r="BV83" s="181"/>
      <c r="BW83" s="181"/>
      <c r="BX83" s="181"/>
      <c r="BY83" s="181"/>
      <c r="BZ83" s="181"/>
      <c r="CA83" s="181"/>
      <c r="CB83" s="181"/>
      <c r="CC83" s="181"/>
      <c r="CD83" s="181"/>
      <c r="CE83" s="181"/>
      <c r="CF83" s="181"/>
      <c r="CG83" s="181"/>
      <c r="CH83" s="181"/>
      <c r="CI83" s="181"/>
      <c r="CJ83" s="181"/>
      <c r="CK83" s="181"/>
      <c r="CL83" s="181"/>
      <c r="CM83" s="181"/>
      <c r="CN83" s="181"/>
      <c r="CO83" s="181"/>
      <c r="CP83" s="181"/>
      <c r="CQ83" s="181"/>
      <c r="CR83" s="181"/>
      <c r="CS83" s="181"/>
      <c r="CT83" s="181"/>
      <c r="CU83" s="181"/>
      <c r="CV83" s="181"/>
      <c r="CW83" s="181"/>
      <c r="CX83" s="181"/>
      <c r="CY83" s="181"/>
      <c r="CZ83" s="182"/>
    </row>
    <row r="84" spans="1:104" x14ac:dyDescent="0.25">
      <c r="A84" s="180"/>
      <c r="B84" s="181" t="s">
        <v>2387</v>
      </c>
      <c r="C84" s="181" t="s">
        <v>2388</v>
      </c>
      <c r="D84" s="181" t="s">
        <v>46</v>
      </c>
      <c r="E84" s="181" t="s">
        <v>593</v>
      </c>
      <c r="F84" s="181"/>
      <c r="G84" s="181" t="s">
        <v>1103</v>
      </c>
      <c r="H84" s="181"/>
      <c r="I84" s="181" t="s">
        <v>1379</v>
      </c>
      <c r="J84" s="181" t="s">
        <v>2073</v>
      </c>
      <c r="K84" s="181" t="s">
        <v>2389</v>
      </c>
      <c r="L84" s="181" t="s">
        <v>2390</v>
      </c>
      <c r="M84" s="181" t="s">
        <v>1379</v>
      </c>
      <c r="N84" s="181" t="s">
        <v>1470</v>
      </c>
      <c r="O84" s="181" t="s">
        <v>1366</v>
      </c>
      <c r="P84" s="181" t="s">
        <v>48</v>
      </c>
      <c r="Q84" s="181" t="s">
        <v>1359</v>
      </c>
      <c r="R84" s="181" t="s">
        <v>1450</v>
      </c>
      <c r="S84" s="181" t="s">
        <v>141</v>
      </c>
      <c r="T84" s="181" t="s">
        <v>141</v>
      </c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181" t="s">
        <v>1379</v>
      </c>
      <c r="AK84" s="181" t="s">
        <v>1385</v>
      </c>
      <c r="AL84" s="181" t="s">
        <v>1379</v>
      </c>
      <c r="AM84" s="181" t="s">
        <v>1470</v>
      </c>
      <c r="AN84" s="181" t="s">
        <v>141</v>
      </c>
      <c r="AO84" s="181" t="s">
        <v>2316</v>
      </c>
      <c r="AP84" s="181" t="s">
        <v>2317</v>
      </c>
      <c r="AQ84" s="181" t="s">
        <v>1384</v>
      </c>
      <c r="AR84" s="181" t="s">
        <v>1642</v>
      </c>
      <c r="AS84" s="181"/>
      <c r="AT84" s="181" t="s">
        <v>2389</v>
      </c>
      <c r="AU84" s="181" t="s">
        <v>1541</v>
      </c>
      <c r="AV84" s="181" t="s">
        <v>2391</v>
      </c>
      <c r="AW84" s="181" t="s">
        <v>1537</v>
      </c>
      <c r="AX84" s="181" t="s">
        <v>2392</v>
      </c>
      <c r="AY84" s="181" t="s">
        <v>1678</v>
      </c>
      <c r="AZ84" s="181" t="s">
        <v>2393</v>
      </c>
      <c r="BA84" s="181" t="s">
        <v>1758</v>
      </c>
      <c r="BB84" s="181" t="s">
        <v>2203</v>
      </c>
      <c r="BC84" s="181" t="s">
        <v>1675</v>
      </c>
      <c r="BD84" s="181" t="s">
        <v>2346</v>
      </c>
      <c r="BE84" s="181" t="s">
        <v>1764</v>
      </c>
      <c r="BF84" s="181" t="s">
        <v>2394</v>
      </c>
      <c r="BG84" s="181" t="s">
        <v>1535</v>
      </c>
      <c r="BH84" s="181" t="s">
        <v>2395</v>
      </c>
      <c r="BI84" s="181" t="s">
        <v>1539</v>
      </c>
      <c r="BJ84" s="181" t="s">
        <v>1754</v>
      </c>
      <c r="BK84" s="181" t="s">
        <v>1770</v>
      </c>
      <c r="BL84" s="181" t="s">
        <v>2396</v>
      </c>
      <c r="BM84" s="181" t="s">
        <v>1681</v>
      </c>
      <c r="BN84" s="181" t="s">
        <v>2397</v>
      </c>
      <c r="BO84" s="181" t="s">
        <v>1404</v>
      </c>
      <c r="BP84" s="181" t="s">
        <v>2398</v>
      </c>
      <c r="BQ84" s="181"/>
      <c r="BR84" s="181"/>
      <c r="BS84" s="181"/>
      <c r="BT84" s="181"/>
      <c r="BU84" s="181"/>
      <c r="BV84" s="181"/>
      <c r="BW84" s="181"/>
      <c r="BX84" s="181"/>
      <c r="BY84" s="181"/>
      <c r="BZ84" s="181"/>
      <c r="CA84" s="181"/>
      <c r="CB84" s="181"/>
      <c r="CC84" s="181"/>
      <c r="CD84" s="181"/>
      <c r="CE84" s="181"/>
      <c r="CF84" s="181"/>
      <c r="CG84" s="181"/>
      <c r="CH84" s="181"/>
      <c r="CI84" s="181"/>
      <c r="CJ84" s="181"/>
      <c r="CK84" s="181"/>
      <c r="CL84" s="181"/>
      <c r="CM84" s="181"/>
      <c r="CN84" s="181"/>
      <c r="CO84" s="181"/>
      <c r="CP84" s="181"/>
      <c r="CQ84" s="181"/>
      <c r="CR84" s="181"/>
      <c r="CS84" s="181"/>
      <c r="CT84" s="181"/>
      <c r="CU84" s="181"/>
      <c r="CV84" s="181"/>
      <c r="CW84" s="181"/>
      <c r="CX84" s="181"/>
      <c r="CY84" s="181"/>
      <c r="CZ84" s="182"/>
    </row>
    <row r="85" spans="1:104" x14ac:dyDescent="0.25">
      <c r="A85" s="180"/>
      <c r="B85" s="181" t="s">
        <v>2399</v>
      </c>
      <c r="C85" s="181" t="s">
        <v>2400</v>
      </c>
      <c r="D85" s="181" t="s">
        <v>954</v>
      </c>
      <c r="E85" s="181" t="s">
        <v>352</v>
      </c>
      <c r="F85" s="181"/>
      <c r="G85" s="181" t="s">
        <v>1103</v>
      </c>
      <c r="H85" s="181"/>
      <c r="I85" s="181" t="s">
        <v>1379</v>
      </c>
      <c r="J85" s="181" t="s">
        <v>2009</v>
      </c>
      <c r="K85" s="181" t="s">
        <v>2110</v>
      </c>
      <c r="L85" s="181" t="s">
        <v>2054</v>
      </c>
      <c r="M85" s="181" t="s">
        <v>1379</v>
      </c>
      <c r="N85" s="181" t="s">
        <v>1411</v>
      </c>
      <c r="O85" s="181" t="s">
        <v>1360</v>
      </c>
      <c r="P85" s="181" t="s">
        <v>13</v>
      </c>
      <c r="Q85" s="181" t="s">
        <v>1359</v>
      </c>
      <c r="R85" s="181" t="s">
        <v>1450</v>
      </c>
      <c r="S85" s="181" t="s">
        <v>141</v>
      </c>
      <c r="T85" s="181" t="s">
        <v>141</v>
      </c>
      <c r="U85" s="181"/>
      <c r="V85" s="181"/>
      <c r="W85" s="181"/>
      <c r="X85" s="181"/>
      <c r="Y85" s="181"/>
      <c r="Z85" s="181"/>
      <c r="AA85" s="181"/>
      <c r="AB85" s="181"/>
      <c r="AC85" s="181"/>
      <c r="AD85" s="181"/>
      <c r="AE85" s="181"/>
      <c r="AF85" s="181"/>
      <c r="AG85" s="181"/>
      <c r="AH85" s="181"/>
      <c r="AI85" s="181"/>
      <c r="AJ85" s="181" t="s">
        <v>1379</v>
      </c>
      <c r="AK85" s="181" t="s">
        <v>1385</v>
      </c>
      <c r="AL85" s="181" t="s">
        <v>1379</v>
      </c>
      <c r="AM85" s="181" t="s">
        <v>1470</v>
      </c>
      <c r="AN85" s="181" t="s">
        <v>141</v>
      </c>
      <c r="AO85" s="181" t="s">
        <v>2316</v>
      </c>
      <c r="AP85" s="181" t="s">
        <v>2317</v>
      </c>
      <c r="AQ85" s="181" t="s">
        <v>1384</v>
      </c>
      <c r="AR85" s="181" t="s">
        <v>1388</v>
      </c>
      <c r="AS85" s="181"/>
      <c r="AT85" s="181" t="s">
        <v>2110</v>
      </c>
      <c r="AU85" s="181" t="s">
        <v>1541</v>
      </c>
      <c r="AV85" s="181" t="s">
        <v>2401</v>
      </c>
      <c r="AW85" s="181" t="s">
        <v>1537</v>
      </c>
      <c r="AX85" s="181" t="s">
        <v>1858</v>
      </c>
      <c r="AY85" s="181" t="s">
        <v>1678</v>
      </c>
      <c r="AZ85" s="181" t="s">
        <v>2402</v>
      </c>
      <c r="BA85" s="181" t="s">
        <v>1758</v>
      </c>
      <c r="BB85" s="181" t="s">
        <v>1701</v>
      </c>
      <c r="BC85" s="181" t="s">
        <v>1675</v>
      </c>
      <c r="BD85" s="181" t="s">
        <v>2266</v>
      </c>
      <c r="BE85" s="181" t="s">
        <v>1764</v>
      </c>
      <c r="BF85" s="181" t="s">
        <v>2403</v>
      </c>
      <c r="BG85" s="181" t="s">
        <v>1535</v>
      </c>
      <c r="BH85" s="181" t="s">
        <v>2404</v>
      </c>
      <c r="BI85" s="181" t="s">
        <v>1539</v>
      </c>
      <c r="BJ85" s="181" t="s">
        <v>2405</v>
      </c>
      <c r="BK85" s="181" t="s">
        <v>1770</v>
      </c>
      <c r="BL85" s="181" t="s">
        <v>2406</v>
      </c>
      <c r="BM85" s="181" t="s">
        <v>1681</v>
      </c>
      <c r="BN85" s="181" t="s">
        <v>1922</v>
      </c>
      <c r="BO85" s="181" t="s">
        <v>1404</v>
      </c>
      <c r="BP85" s="181" t="s">
        <v>2407</v>
      </c>
      <c r="BQ85" s="181"/>
      <c r="BR85" s="181"/>
      <c r="BS85" s="181"/>
      <c r="BT85" s="181"/>
      <c r="BU85" s="181"/>
      <c r="BV85" s="181"/>
      <c r="BW85" s="181"/>
      <c r="BX85" s="181"/>
      <c r="BY85" s="181"/>
      <c r="BZ85" s="181"/>
      <c r="CA85" s="181"/>
      <c r="CB85" s="181"/>
      <c r="CC85" s="181"/>
      <c r="CD85" s="181"/>
      <c r="CE85" s="181"/>
      <c r="CF85" s="181"/>
      <c r="CG85" s="181"/>
      <c r="CH85" s="181"/>
      <c r="CI85" s="181"/>
      <c r="CJ85" s="181"/>
      <c r="CK85" s="181"/>
      <c r="CL85" s="181"/>
      <c r="CM85" s="181"/>
      <c r="CN85" s="181"/>
      <c r="CO85" s="181"/>
      <c r="CP85" s="181"/>
      <c r="CQ85" s="181"/>
      <c r="CR85" s="181"/>
      <c r="CS85" s="181"/>
      <c r="CT85" s="181"/>
      <c r="CU85" s="181"/>
      <c r="CV85" s="181"/>
      <c r="CW85" s="181"/>
      <c r="CX85" s="181"/>
      <c r="CY85" s="181"/>
      <c r="CZ85" s="182"/>
    </row>
    <row r="86" spans="1:104" x14ac:dyDescent="0.25">
      <c r="A86" s="180"/>
      <c r="B86" s="181" t="s">
        <v>2408</v>
      </c>
      <c r="C86" s="181" t="s">
        <v>2409</v>
      </c>
      <c r="D86" s="181" t="s">
        <v>157</v>
      </c>
      <c r="E86" s="181" t="s">
        <v>158</v>
      </c>
      <c r="F86" s="181"/>
      <c r="G86" s="181" t="s">
        <v>1103</v>
      </c>
      <c r="H86" s="181"/>
      <c r="I86" s="181" t="s">
        <v>1379</v>
      </c>
      <c r="J86" s="181" t="s">
        <v>2041</v>
      </c>
      <c r="K86" s="181" t="s">
        <v>2410</v>
      </c>
      <c r="L86" s="181" t="s">
        <v>2411</v>
      </c>
      <c r="M86" s="181" t="s">
        <v>1379</v>
      </c>
      <c r="N86" s="181" t="s">
        <v>1389</v>
      </c>
      <c r="O86" s="181" t="s">
        <v>1362</v>
      </c>
      <c r="P86" s="181" t="s">
        <v>3</v>
      </c>
      <c r="Q86" s="181" t="s">
        <v>1359</v>
      </c>
      <c r="R86" s="181" t="s">
        <v>1450</v>
      </c>
      <c r="S86" s="181" t="s">
        <v>141</v>
      </c>
      <c r="T86" s="181" t="s">
        <v>141</v>
      </c>
      <c r="U86" s="181"/>
      <c r="V86" s="181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1"/>
      <c r="AI86" s="181"/>
      <c r="AJ86" s="181" t="s">
        <v>1379</v>
      </c>
      <c r="AK86" s="181" t="s">
        <v>1385</v>
      </c>
      <c r="AL86" s="181" t="s">
        <v>1379</v>
      </c>
      <c r="AM86" s="181" t="s">
        <v>1470</v>
      </c>
      <c r="AN86" s="181" t="s">
        <v>141</v>
      </c>
      <c r="AO86" s="181" t="s">
        <v>2316</v>
      </c>
      <c r="AP86" s="181" t="s">
        <v>2317</v>
      </c>
      <c r="AQ86" s="181" t="s">
        <v>1384</v>
      </c>
      <c r="AR86" s="181" t="s">
        <v>1470</v>
      </c>
      <c r="AS86" s="181"/>
      <c r="AT86" s="181" t="s">
        <v>2410</v>
      </c>
      <c r="AU86" s="181" t="s">
        <v>1541</v>
      </c>
      <c r="AV86" s="181" t="s">
        <v>2412</v>
      </c>
      <c r="AW86" s="181" t="s">
        <v>1537</v>
      </c>
      <c r="AX86" s="181" t="s">
        <v>2413</v>
      </c>
      <c r="AY86" s="181" t="s">
        <v>1678</v>
      </c>
      <c r="AZ86" s="181" t="s">
        <v>2414</v>
      </c>
      <c r="BA86" s="181" t="s">
        <v>1758</v>
      </c>
      <c r="BB86" s="181" t="s">
        <v>2415</v>
      </c>
      <c r="BC86" s="181" t="s">
        <v>1675</v>
      </c>
      <c r="BD86" s="181" t="s">
        <v>1579</v>
      </c>
      <c r="BE86" s="181" t="s">
        <v>1764</v>
      </c>
      <c r="BF86" s="181" t="s">
        <v>2416</v>
      </c>
      <c r="BG86" s="181" t="s">
        <v>1535</v>
      </c>
      <c r="BH86" s="181" t="s">
        <v>2417</v>
      </c>
      <c r="BI86" s="181" t="s">
        <v>1539</v>
      </c>
      <c r="BJ86" s="181" t="s">
        <v>2418</v>
      </c>
      <c r="BK86" s="181" t="s">
        <v>1770</v>
      </c>
      <c r="BL86" s="181" t="s">
        <v>2419</v>
      </c>
      <c r="BM86" s="181" t="s">
        <v>1681</v>
      </c>
      <c r="BN86" s="181" t="s">
        <v>2043</v>
      </c>
      <c r="BO86" s="181" t="s">
        <v>1404</v>
      </c>
      <c r="BP86" s="181" t="s">
        <v>2420</v>
      </c>
      <c r="BQ86" s="181"/>
      <c r="BR86" s="181"/>
      <c r="BS86" s="181"/>
      <c r="BT86" s="181"/>
      <c r="BU86" s="181"/>
      <c r="BV86" s="181"/>
      <c r="BW86" s="181"/>
      <c r="BX86" s="181"/>
      <c r="BY86" s="181"/>
      <c r="BZ86" s="181"/>
      <c r="CA86" s="181"/>
      <c r="CB86" s="181"/>
      <c r="CC86" s="181"/>
      <c r="CD86" s="181"/>
      <c r="CE86" s="181"/>
      <c r="CF86" s="181"/>
      <c r="CG86" s="181"/>
      <c r="CH86" s="181"/>
      <c r="CI86" s="181"/>
      <c r="CJ86" s="181"/>
      <c r="CK86" s="181"/>
      <c r="CL86" s="181"/>
      <c r="CM86" s="181"/>
      <c r="CN86" s="181"/>
      <c r="CO86" s="181"/>
      <c r="CP86" s="181"/>
      <c r="CQ86" s="181"/>
      <c r="CR86" s="181"/>
      <c r="CS86" s="181"/>
      <c r="CT86" s="181"/>
      <c r="CU86" s="181"/>
      <c r="CV86" s="181"/>
      <c r="CW86" s="181"/>
      <c r="CX86" s="181"/>
      <c r="CY86" s="181"/>
      <c r="CZ86" s="182"/>
    </row>
    <row r="87" spans="1:104" x14ac:dyDescent="0.25">
      <c r="A87" s="180"/>
      <c r="B87" s="181" t="s">
        <v>2421</v>
      </c>
      <c r="C87" s="181" t="s">
        <v>2422</v>
      </c>
      <c r="D87" s="181" t="s">
        <v>185</v>
      </c>
      <c r="E87" s="181" t="s">
        <v>57</v>
      </c>
      <c r="F87" s="181"/>
      <c r="G87" s="181" t="s">
        <v>1103</v>
      </c>
      <c r="H87" s="181"/>
      <c r="I87" s="181" t="s">
        <v>1379</v>
      </c>
      <c r="J87" s="181" t="s">
        <v>2106</v>
      </c>
      <c r="K87" s="181" t="s">
        <v>2423</v>
      </c>
      <c r="L87" s="181" t="s">
        <v>2424</v>
      </c>
      <c r="M87" s="181" t="s">
        <v>1379</v>
      </c>
      <c r="N87" s="181" t="s">
        <v>1389</v>
      </c>
      <c r="O87" s="181" t="s">
        <v>1362</v>
      </c>
      <c r="P87" s="181" t="s">
        <v>3</v>
      </c>
      <c r="Q87" s="181" t="s">
        <v>1359</v>
      </c>
      <c r="R87" s="181" t="s">
        <v>1450</v>
      </c>
      <c r="S87" s="181" t="s">
        <v>141</v>
      </c>
      <c r="T87" s="181" t="s">
        <v>141</v>
      </c>
      <c r="U87" s="181"/>
      <c r="V87" s="181"/>
      <c r="W87" s="181"/>
      <c r="X87" s="181"/>
      <c r="Y87" s="181"/>
      <c r="Z87" s="181"/>
      <c r="AA87" s="181"/>
      <c r="AB87" s="181"/>
      <c r="AC87" s="181"/>
      <c r="AD87" s="181"/>
      <c r="AE87" s="181"/>
      <c r="AF87" s="181"/>
      <c r="AG87" s="181"/>
      <c r="AH87" s="181"/>
      <c r="AI87" s="181"/>
      <c r="AJ87" s="181" t="s">
        <v>1379</v>
      </c>
      <c r="AK87" s="181" t="s">
        <v>1385</v>
      </c>
      <c r="AL87" s="181" t="s">
        <v>1379</v>
      </c>
      <c r="AM87" s="181" t="s">
        <v>1470</v>
      </c>
      <c r="AN87" s="181" t="s">
        <v>141</v>
      </c>
      <c r="AO87" s="181" t="s">
        <v>2316</v>
      </c>
      <c r="AP87" s="181" t="s">
        <v>2317</v>
      </c>
      <c r="AQ87" s="181" t="s">
        <v>1384</v>
      </c>
      <c r="AR87" s="181" t="s">
        <v>1468</v>
      </c>
      <c r="AS87" s="181"/>
      <c r="AT87" s="181" t="s">
        <v>2423</v>
      </c>
      <c r="AU87" s="181" t="s">
        <v>1541</v>
      </c>
      <c r="AV87" s="181" t="s">
        <v>2425</v>
      </c>
      <c r="AW87" s="181" t="s">
        <v>1537</v>
      </c>
      <c r="AX87" s="181" t="s">
        <v>2203</v>
      </c>
      <c r="AY87" s="181" t="s">
        <v>1678</v>
      </c>
      <c r="AZ87" s="181" t="s">
        <v>2426</v>
      </c>
      <c r="BA87" s="181" t="s">
        <v>1758</v>
      </c>
      <c r="BB87" s="181" t="s">
        <v>2356</v>
      </c>
      <c r="BC87" s="181" t="s">
        <v>1675</v>
      </c>
      <c r="BD87" s="181" t="s">
        <v>2325</v>
      </c>
      <c r="BE87" s="181" t="s">
        <v>1764</v>
      </c>
      <c r="BF87" s="181" t="s">
        <v>2427</v>
      </c>
      <c r="BG87" s="181" t="s">
        <v>1535</v>
      </c>
      <c r="BH87" s="181" t="s">
        <v>2428</v>
      </c>
      <c r="BI87" s="181" t="s">
        <v>1539</v>
      </c>
      <c r="BJ87" s="181" t="s">
        <v>2429</v>
      </c>
      <c r="BK87" s="181" t="s">
        <v>1770</v>
      </c>
      <c r="BL87" s="181" t="s">
        <v>2430</v>
      </c>
      <c r="BM87" s="181" t="s">
        <v>1681</v>
      </c>
      <c r="BN87" s="181" t="s">
        <v>2431</v>
      </c>
      <c r="BO87" s="181" t="s">
        <v>1404</v>
      </c>
      <c r="BP87" s="181" t="s">
        <v>2432</v>
      </c>
      <c r="BQ87" s="181"/>
      <c r="BR87" s="181"/>
      <c r="BS87" s="181"/>
      <c r="BT87" s="181"/>
      <c r="BU87" s="181"/>
      <c r="BV87" s="181"/>
      <c r="BW87" s="181"/>
      <c r="BX87" s="181"/>
      <c r="BY87" s="181"/>
      <c r="BZ87" s="181"/>
      <c r="CA87" s="181"/>
      <c r="CB87" s="181"/>
      <c r="CC87" s="181"/>
      <c r="CD87" s="181"/>
      <c r="CE87" s="181"/>
      <c r="CF87" s="181"/>
      <c r="CG87" s="181"/>
      <c r="CH87" s="181"/>
      <c r="CI87" s="181"/>
      <c r="CJ87" s="181"/>
      <c r="CK87" s="181"/>
      <c r="CL87" s="181"/>
      <c r="CM87" s="181"/>
      <c r="CN87" s="181"/>
      <c r="CO87" s="181"/>
      <c r="CP87" s="181"/>
      <c r="CQ87" s="181"/>
      <c r="CR87" s="181"/>
      <c r="CS87" s="181"/>
      <c r="CT87" s="181"/>
      <c r="CU87" s="181"/>
      <c r="CV87" s="181"/>
      <c r="CW87" s="181"/>
      <c r="CX87" s="181"/>
      <c r="CY87" s="181"/>
      <c r="CZ87" s="182"/>
    </row>
    <row r="88" spans="1:104" x14ac:dyDescent="0.25">
      <c r="A88" s="180"/>
      <c r="B88" s="181" t="s">
        <v>2433</v>
      </c>
      <c r="C88" s="181" t="s">
        <v>2434</v>
      </c>
      <c r="D88" s="181" t="s">
        <v>409</v>
      </c>
      <c r="E88" s="181" t="s">
        <v>160</v>
      </c>
      <c r="F88" s="181"/>
      <c r="G88" s="181" t="s">
        <v>1103</v>
      </c>
      <c r="H88" s="181"/>
      <c r="I88" s="181" t="s">
        <v>1379</v>
      </c>
      <c r="J88" s="181" t="s">
        <v>1965</v>
      </c>
      <c r="K88" s="181" t="s">
        <v>2435</v>
      </c>
      <c r="L88" s="181" t="s">
        <v>1555</v>
      </c>
      <c r="M88" s="181" t="s">
        <v>1379</v>
      </c>
      <c r="N88" s="181" t="s">
        <v>1383</v>
      </c>
      <c r="O88" s="181" t="s">
        <v>1358</v>
      </c>
      <c r="P88" s="181" t="s">
        <v>1260</v>
      </c>
      <c r="Q88" s="181" t="s">
        <v>1359</v>
      </c>
      <c r="R88" s="181" t="s">
        <v>1450</v>
      </c>
      <c r="S88" s="181" t="s">
        <v>141</v>
      </c>
      <c r="T88" s="181" t="s">
        <v>141</v>
      </c>
      <c r="U88" s="181"/>
      <c r="V88" s="181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1"/>
      <c r="AI88" s="181"/>
      <c r="AJ88" s="181" t="s">
        <v>1379</v>
      </c>
      <c r="AK88" s="181" t="s">
        <v>1385</v>
      </c>
      <c r="AL88" s="181" t="s">
        <v>1379</v>
      </c>
      <c r="AM88" s="181" t="s">
        <v>1470</v>
      </c>
      <c r="AN88" s="181" t="s">
        <v>141</v>
      </c>
      <c r="AO88" s="181" t="s">
        <v>2316</v>
      </c>
      <c r="AP88" s="181" t="s">
        <v>2317</v>
      </c>
      <c r="AQ88" s="181" t="s">
        <v>1384</v>
      </c>
      <c r="AR88" s="181" t="s">
        <v>1384</v>
      </c>
      <c r="AS88" s="181"/>
      <c r="AT88" s="181" t="s">
        <v>2435</v>
      </c>
      <c r="AU88" s="181" t="s">
        <v>1541</v>
      </c>
      <c r="AV88" s="181" t="s">
        <v>1913</v>
      </c>
      <c r="AW88" s="181" t="s">
        <v>1537</v>
      </c>
      <c r="AX88" s="181" t="s">
        <v>2436</v>
      </c>
      <c r="AY88" s="181" t="s">
        <v>1678</v>
      </c>
      <c r="AZ88" s="181" t="s">
        <v>2354</v>
      </c>
      <c r="BA88" s="181" t="s">
        <v>1758</v>
      </c>
      <c r="BB88" s="181" t="s">
        <v>2437</v>
      </c>
      <c r="BC88" s="181" t="s">
        <v>1675</v>
      </c>
      <c r="BD88" s="181" t="s">
        <v>2438</v>
      </c>
      <c r="BE88" s="181" t="s">
        <v>1764</v>
      </c>
      <c r="BF88" s="181" t="s">
        <v>2439</v>
      </c>
      <c r="BG88" s="181" t="s">
        <v>1535</v>
      </c>
      <c r="BH88" s="181" t="s">
        <v>2440</v>
      </c>
      <c r="BI88" s="181" t="s">
        <v>1539</v>
      </c>
      <c r="BJ88" s="181" t="s">
        <v>2066</v>
      </c>
      <c r="BK88" s="181" t="s">
        <v>1770</v>
      </c>
      <c r="BL88" s="181" t="s">
        <v>2441</v>
      </c>
      <c r="BM88" s="181" t="s">
        <v>1681</v>
      </c>
      <c r="BN88" s="181" t="s">
        <v>2442</v>
      </c>
      <c r="BO88" s="181" t="s">
        <v>1404</v>
      </c>
      <c r="BP88" s="181" t="s">
        <v>2443</v>
      </c>
      <c r="BQ88" s="181"/>
      <c r="BR88" s="181"/>
      <c r="BS88" s="181"/>
      <c r="BT88" s="181"/>
      <c r="BU88" s="181"/>
      <c r="BV88" s="181"/>
      <c r="BW88" s="181"/>
      <c r="BX88" s="181"/>
      <c r="BY88" s="181"/>
      <c r="BZ88" s="181"/>
      <c r="CA88" s="181"/>
      <c r="CB88" s="181"/>
      <c r="CC88" s="181"/>
      <c r="CD88" s="181"/>
      <c r="CE88" s="181"/>
      <c r="CF88" s="181"/>
      <c r="CG88" s="181"/>
      <c r="CH88" s="181"/>
      <c r="CI88" s="181"/>
      <c r="CJ88" s="181"/>
      <c r="CK88" s="181"/>
      <c r="CL88" s="181"/>
      <c r="CM88" s="181"/>
      <c r="CN88" s="181"/>
      <c r="CO88" s="181"/>
      <c r="CP88" s="181"/>
      <c r="CQ88" s="181"/>
      <c r="CR88" s="181"/>
      <c r="CS88" s="181"/>
      <c r="CT88" s="181"/>
      <c r="CU88" s="181"/>
      <c r="CV88" s="181"/>
      <c r="CW88" s="181"/>
      <c r="CX88" s="181"/>
      <c r="CY88" s="181"/>
      <c r="CZ88" s="182"/>
    </row>
    <row r="89" spans="1:104" x14ac:dyDescent="0.25">
      <c r="A89" s="180"/>
      <c r="B89" s="181" t="s">
        <v>2444</v>
      </c>
      <c r="C89" s="181" t="s">
        <v>2445</v>
      </c>
      <c r="D89" s="181" t="s">
        <v>161</v>
      </c>
      <c r="E89" s="181" t="s">
        <v>69</v>
      </c>
      <c r="F89" s="181"/>
      <c r="G89" s="181" t="s">
        <v>1103</v>
      </c>
      <c r="H89" s="181"/>
      <c r="I89" s="181" t="s">
        <v>1379</v>
      </c>
      <c r="J89" s="181" t="s">
        <v>2131</v>
      </c>
      <c r="K89" s="181" t="s">
        <v>2446</v>
      </c>
      <c r="L89" s="181" t="s">
        <v>2447</v>
      </c>
      <c r="M89" s="181" t="s">
        <v>1379</v>
      </c>
      <c r="N89" s="181" t="s">
        <v>1389</v>
      </c>
      <c r="O89" s="181" t="s">
        <v>1362</v>
      </c>
      <c r="P89" s="181" t="s">
        <v>3</v>
      </c>
      <c r="Q89" s="181" t="s">
        <v>1359</v>
      </c>
      <c r="R89" s="181" t="s">
        <v>1450</v>
      </c>
      <c r="S89" s="181" t="s">
        <v>141</v>
      </c>
      <c r="T89" s="181" t="s">
        <v>141</v>
      </c>
      <c r="U89" s="181"/>
      <c r="V89" s="181"/>
      <c r="W89" s="181"/>
      <c r="X89" s="181"/>
      <c r="Y89" s="181"/>
      <c r="Z89" s="181"/>
      <c r="AA89" s="181"/>
      <c r="AB89" s="181"/>
      <c r="AC89" s="181"/>
      <c r="AD89" s="181"/>
      <c r="AE89" s="181"/>
      <c r="AF89" s="181"/>
      <c r="AG89" s="181"/>
      <c r="AH89" s="181"/>
      <c r="AI89" s="181"/>
      <c r="AJ89" s="181" t="s">
        <v>1379</v>
      </c>
      <c r="AK89" s="181" t="s">
        <v>1385</v>
      </c>
      <c r="AL89" s="181" t="s">
        <v>1379</v>
      </c>
      <c r="AM89" s="181" t="s">
        <v>1470</v>
      </c>
      <c r="AN89" s="181" t="s">
        <v>141</v>
      </c>
      <c r="AO89" s="181" t="s">
        <v>2316</v>
      </c>
      <c r="AP89" s="181" t="s">
        <v>2317</v>
      </c>
      <c r="AQ89" s="181" t="s">
        <v>1384</v>
      </c>
      <c r="AR89" s="181" t="s">
        <v>1531</v>
      </c>
      <c r="AS89" s="181"/>
      <c r="AT89" s="181" t="s">
        <v>2446</v>
      </c>
      <c r="AU89" s="181" t="s">
        <v>1541</v>
      </c>
      <c r="AV89" s="181" t="s">
        <v>1968</v>
      </c>
      <c r="AW89" s="181" t="s">
        <v>1537</v>
      </c>
      <c r="AX89" s="181" t="s">
        <v>2448</v>
      </c>
      <c r="AY89" s="181" t="s">
        <v>1678</v>
      </c>
      <c r="AZ89" s="181" t="s">
        <v>2265</v>
      </c>
      <c r="BA89" s="181" t="s">
        <v>1758</v>
      </c>
      <c r="BB89" s="181" t="s">
        <v>2449</v>
      </c>
      <c r="BC89" s="181" t="s">
        <v>1675</v>
      </c>
      <c r="BD89" s="181" t="s">
        <v>2450</v>
      </c>
      <c r="BE89" s="181" t="s">
        <v>1764</v>
      </c>
      <c r="BF89" s="181" t="s">
        <v>2146</v>
      </c>
      <c r="BG89" s="181" t="s">
        <v>1535</v>
      </c>
      <c r="BH89" s="181" t="s">
        <v>2078</v>
      </c>
      <c r="BI89" s="181" t="s">
        <v>1539</v>
      </c>
      <c r="BJ89" s="181" t="s">
        <v>2451</v>
      </c>
      <c r="BK89" s="181" t="s">
        <v>1770</v>
      </c>
      <c r="BL89" s="181" t="s">
        <v>2452</v>
      </c>
      <c r="BM89" s="181" t="s">
        <v>1681</v>
      </c>
      <c r="BN89" s="181" t="s">
        <v>2453</v>
      </c>
      <c r="BO89" s="181" t="s">
        <v>1404</v>
      </c>
      <c r="BP89" s="181" t="s">
        <v>2454</v>
      </c>
      <c r="BQ89" s="181"/>
      <c r="BR89" s="181"/>
      <c r="BS89" s="181"/>
      <c r="BT89" s="181"/>
      <c r="BU89" s="181"/>
      <c r="BV89" s="181"/>
      <c r="BW89" s="181"/>
      <c r="BX89" s="181"/>
      <c r="BY89" s="181"/>
      <c r="BZ89" s="181"/>
      <c r="CA89" s="181"/>
      <c r="CB89" s="181"/>
      <c r="CC89" s="181"/>
      <c r="CD89" s="181"/>
      <c r="CE89" s="181"/>
      <c r="CF89" s="181"/>
      <c r="CG89" s="181"/>
      <c r="CH89" s="181"/>
      <c r="CI89" s="181"/>
      <c r="CJ89" s="181"/>
      <c r="CK89" s="181"/>
      <c r="CL89" s="181"/>
      <c r="CM89" s="181"/>
      <c r="CN89" s="181"/>
      <c r="CO89" s="181"/>
      <c r="CP89" s="181"/>
      <c r="CQ89" s="181"/>
      <c r="CR89" s="181"/>
      <c r="CS89" s="181"/>
      <c r="CT89" s="181"/>
      <c r="CU89" s="181"/>
      <c r="CV89" s="181"/>
      <c r="CW89" s="181"/>
      <c r="CX89" s="181"/>
      <c r="CY89" s="181"/>
      <c r="CZ89" s="182"/>
    </row>
    <row r="90" spans="1:104" x14ac:dyDescent="0.25">
      <c r="A90" s="180"/>
      <c r="B90" s="181" t="s">
        <v>2455</v>
      </c>
      <c r="C90" s="181" t="s">
        <v>2456</v>
      </c>
      <c r="D90" s="181" t="s">
        <v>164</v>
      </c>
      <c r="E90" s="181" t="s">
        <v>163</v>
      </c>
      <c r="F90" s="181"/>
      <c r="G90" s="181" t="s">
        <v>1103</v>
      </c>
      <c r="H90" s="181"/>
      <c r="I90" s="181" t="s">
        <v>1379</v>
      </c>
      <c r="J90" s="181" t="s">
        <v>1908</v>
      </c>
      <c r="K90" s="181" t="s">
        <v>2457</v>
      </c>
      <c r="L90" s="181" t="s">
        <v>2458</v>
      </c>
      <c r="M90" s="181" t="s">
        <v>1379</v>
      </c>
      <c r="N90" s="181" t="s">
        <v>1624</v>
      </c>
      <c r="O90" s="181" t="s">
        <v>19</v>
      </c>
      <c r="P90" s="181" t="s">
        <v>19</v>
      </c>
      <c r="Q90" s="181" t="s">
        <v>1359</v>
      </c>
      <c r="R90" s="181" t="s">
        <v>1450</v>
      </c>
      <c r="S90" s="181" t="s">
        <v>141</v>
      </c>
      <c r="T90" s="181" t="s">
        <v>141</v>
      </c>
      <c r="U90" s="181"/>
      <c r="V90" s="181"/>
      <c r="W90" s="181"/>
      <c r="X90" s="181"/>
      <c r="Y90" s="181"/>
      <c r="Z90" s="181"/>
      <c r="AA90" s="181"/>
      <c r="AB90" s="181"/>
      <c r="AC90" s="181"/>
      <c r="AD90" s="181"/>
      <c r="AE90" s="181"/>
      <c r="AF90" s="181"/>
      <c r="AG90" s="181"/>
      <c r="AH90" s="181"/>
      <c r="AI90" s="181"/>
      <c r="AJ90" s="181" t="s">
        <v>1379</v>
      </c>
      <c r="AK90" s="181" t="s">
        <v>1385</v>
      </c>
      <c r="AL90" s="181" t="s">
        <v>1379</v>
      </c>
      <c r="AM90" s="181" t="s">
        <v>1470</v>
      </c>
      <c r="AN90" s="181" t="s">
        <v>141</v>
      </c>
      <c r="AO90" s="181" t="s">
        <v>2316</v>
      </c>
      <c r="AP90" s="181" t="s">
        <v>2317</v>
      </c>
      <c r="AQ90" s="181" t="s">
        <v>1384</v>
      </c>
      <c r="AR90" s="181" t="s">
        <v>2091</v>
      </c>
      <c r="AS90" s="181"/>
      <c r="AT90" s="181" t="s">
        <v>2457</v>
      </c>
      <c r="AU90" s="181" t="s">
        <v>1541</v>
      </c>
      <c r="AV90" s="181" t="s">
        <v>2459</v>
      </c>
      <c r="AW90" s="181" t="s">
        <v>1537</v>
      </c>
      <c r="AX90" s="181" t="s">
        <v>2460</v>
      </c>
      <c r="AY90" s="181" t="s">
        <v>1678</v>
      </c>
      <c r="AZ90" s="181" t="s">
        <v>2378</v>
      </c>
      <c r="BA90" s="181" t="s">
        <v>1758</v>
      </c>
      <c r="BB90" s="181" t="s">
        <v>2353</v>
      </c>
      <c r="BC90" s="181" t="s">
        <v>1675</v>
      </c>
      <c r="BD90" s="181" t="s">
        <v>2461</v>
      </c>
      <c r="BE90" s="181" t="s">
        <v>1764</v>
      </c>
      <c r="BF90" s="181" t="s">
        <v>2462</v>
      </c>
      <c r="BG90" s="181" t="s">
        <v>1535</v>
      </c>
      <c r="BH90" s="181" t="s">
        <v>2463</v>
      </c>
      <c r="BI90" s="181" t="s">
        <v>1539</v>
      </c>
      <c r="BJ90" s="181" t="s">
        <v>2464</v>
      </c>
      <c r="BK90" s="181" t="s">
        <v>1770</v>
      </c>
      <c r="BL90" s="181" t="s">
        <v>2465</v>
      </c>
      <c r="BM90" s="181" t="s">
        <v>1681</v>
      </c>
      <c r="BN90" s="181" t="s">
        <v>2466</v>
      </c>
      <c r="BO90" s="181" t="s">
        <v>1404</v>
      </c>
      <c r="BP90" s="181" t="s">
        <v>2467</v>
      </c>
      <c r="BQ90" s="181"/>
      <c r="BR90" s="181"/>
      <c r="BS90" s="181"/>
      <c r="BT90" s="181"/>
      <c r="BU90" s="181"/>
      <c r="BV90" s="181"/>
      <c r="BW90" s="181"/>
      <c r="BX90" s="181"/>
      <c r="BY90" s="181"/>
      <c r="BZ90" s="181"/>
      <c r="CA90" s="181"/>
      <c r="CB90" s="181"/>
      <c r="CC90" s="181"/>
      <c r="CD90" s="181"/>
      <c r="CE90" s="181"/>
      <c r="CF90" s="181"/>
      <c r="CG90" s="181"/>
      <c r="CH90" s="181"/>
      <c r="CI90" s="181"/>
      <c r="CJ90" s="181"/>
      <c r="CK90" s="181"/>
      <c r="CL90" s="181"/>
      <c r="CM90" s="181"/>
      <c r="CN90" s="181"/>
      <c r="CO90" s="181"/>
      <c r="CP90" s="181"/>
      <c r="CQ90" s="181"/>
      <c r="CR90" s="181"/>
      <c r="CS90" s="181"/>
      <c r="CT90" s="181"/>
      <c r="CU90" s="181"/>
      <c r="CV90" s="181"/>
      <c r="CW90" s="181"/>
      <c r="CX90" s="181"/>
      <c r="CY90" s="181"/>
      <c r="CZ90" s="182"/>
    </row>
    <row r="91" spans="1:104" x14ac:dyDescent="0.25">
      <c r="A91" s="180"/>
      <c r="B91" s="181"/>
      <c r="C91" s="181" t="s">
        <v>2468</v>
      </c>
      <c r="D91" s="181"/>
      <c r="E91" s="181" t="s">
        <v>1361</v>
      </c>
      <c r="F91" s="181"/>
      <c r="G91" s="181" t="s">
        <v>1103</v>
      </c>
      <c r="H91" s="181"/>
      <c r="I91" s="181" t="s">
        <v>1379</v>
      </c>
      <c r="J91" s="181" t="s">
        <v>1949</v>
      </c>
      <c r="K91" s="181"/>
      <c r="L91" s="181"/>
      <c r="M91" s="181" t="s">
        <v>1379</v>
      </c>
      <c r="N91" s="181"/>
      <c r="O91" s="181"/>
      <c r="P91" s="181"/>
      <c r="Q91" s="181"/>
      <c r="R91" s="181" t="s">
        <v>1450</v>
      </c>
      <c r="S91" s="181" t="s">
        <v>141</v>
      </c>
      <c r="T91" s="181" t="s">
        <v>141</v>
      </c>
      <c r="U91" s="181"/>
      <c r="V91" s="181"/>
      <c r="W91" s="181"/>
      <c r="X91" s="181"/>
      <c r="Y91" s="181"/>
      <c r="Z91" s="181"/>
      <c r="AA91" s="181"/>
      <c r="AB91" s="181"/>
      <c r="AC91" s="181"/>
      <c r="AD91" s="181"/>
      <c r="AE91" s="181"/>
      <c r="AF91" s="181"/>
      <c r="AG91" s="181"/>
      <c r="AH91" s="181"/>
      <c r="AI91" s="181"/>
      <c r="AJ91" s="181" t="s">
        <v>1379</v>
      </c>
      <c r="AK91" s="181" t="s">
        <v>1385</v>
      </c>
      <c r="AL91" s="181" t="s">
        <v>1379</v>
      </c>
      <c r="AM91" s="181" t="s">
        <v>1470</v>
      </c>
      <c r="AN91" s="181" t="s">
        <v>141</v>
      </c>
      <c r="AO91" s="181" t="s">
        <v>2316</v>
      </c>
      <c r="AP91" s="181" t="s">
        <v>2317</v>
      </c>
      <c r="AQ91" s="181" t="s">
        <v>1384</v>
      </c>
      <c r="AR91" s="181"/>
      <c r="AS91" s="181"/>
      <c r="AT91" s="181"/>
      <c r="AU91" s="181"/>
      <c r="AV91" s="181"/>
      <c r="AW91" s="181"/>
      <c r="AX91" s="181"/>
      <c r="AY91" s="181"/>
      <c r="AZ91" s="181"/>
      <c r="BA91" s="181"/>
      <c r="BB91" s="181"/>
      <c r="BC91" s="181"/>
      <c r="BD91" s="181"/>
      <c r="BE91" s="181"/>
      <c r="BF91" s="181"/>
      <c r="BG91" s="181"/>
      <c r="BH91" s="181"/>
      <c r="BI91" s="181"/>
      <c r="BJ91" s="181"/>
      <c r="BK91" s="181"/>
      <c r="BL91" s="181"/>
      <c r="BM91" s="181"/>
      <c r="BN91" s="181"/>
      <c r="BO91" s="181"/>
      <c r="BP91" s="181"/>
      <c r="BQ91" s="181"/>
      <c r="BR91" s="181"/>
      <c r="BS91" s="181"/>
      <c r="BT91" s="181"/>
      <c r="BU91" s="181"/>
      <c r="BV91" s="181"/>
      <c r="BW91" s="181"/>
      <c r="BX91" s="181"/>
      <c r="BY91" s="181"/>
      <c r="BZ91" s="181"/>
      <c r="CA91" s="181"/>
      <c r="CB91" s="181"/>
      <c r="CC91" s="181"/>
      <c r="CD91" s="181"/>
      <c r="CE91" s="181"/>
      <c r="CF91" s="181"/>
      <c r="CG91" s="181"/>
      <c r="CH91" s="181"/>
      <c r="CI91" s="181"/>
      <c r="CJ91" s="181"/>
      <c r="CK91" s="181"/>
      <c r="CL91" s="181"/>
      <c r="CM91" s="181"/>
      <c r="CN91" s="181"/>
      <c r="CO91" s="181"/>
      <c r="CP91" s="181"/>
      <c r="CQ91" s="181"/>
      <c r="CR91" s="181"/>
      <c r="CS91" s="181"/>
      <c r="CT91" s="181"/>
      <c r="CU91" s="181"/>
      <c r="CV91" s="181"/>
      <c r="CW91" s="181"/>
      <c r="CX91" s="181"/>
      <c r="CY91" s="181"/>
      <c r="CZ91" s="182"/>
    </row>
    <row r="92" spans="1:104" x14ac:dyDescent="0.25">
      <c r="A92" s="180"/>
      <c r="B92" s="181"/>
      <c r="C92" s="181" t="s">
        <v>2469</v>
      </c>
      <c r="D92" s="181"/>
      <c r="E92" s="181" t="s">
        <v>1361</v>
      </c>
      <c r="F92" s="181"/>
      <c r="G92" s="181" t="s">
        <v>1103</v>
      </c>
      <c r="H92" s="181"/>
      <c r="I92" s="181" t="s">
        <v>1379</v>
      </c>
      <c r="J92" s="181" t="s">
        <v>2128</v>
      </c>
      <c r="K92" s="181"/>
      <c r="L92" s="181"/>
      <c r="M92" s="181" t="s">
        <v>1379</v>
      </c>
      <c r="N92" s="181"/>
      <c r="O92" s="181"/>
      <c r="P92" s="181"/>
      <c r="Q92" s="181"/>
      <c r="R92" s="181" t="s">
        <v>1450</v>
      </c>
      <c r="S92" s="181" t="s">
        <v>141</v>
      </c>
      <c r="T92" s="181" t="s">
        <v>141</v>
      </c>
      <c r="U92" s="181"/>
      <c r="V92" s="181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1"/>
      <c r="AI92" s="181"/>
      <c r="AJ92" s="181" t="s">
        <v>1379</v>
      </c>
      <c r="AK92" s="181" t="s">
        <v>1385</v>
      </c>
      <c r="AL92" s="181" t="s">
        <v>1379</v>
      </c>
      <c r="AM92" s="181" t="s">
        <v>1470</v>
      </c>
      <c r="AN92" s="181" t="s">
        <v>141</v>
      </c>
      <c r="AO92" s="181" t="s">
        <v>2316</v>
      </c>
      <c r="AP92" s="181" t="s">
        <v>2317</v>
      </c>
      <c r="AQ92" s="181" t="s">
        <v>1384</v>
      </c>
      <c r="AR92" s="181"/>
      <c r="AS92" s="181"/>
      <c r="AT92" s="181"/>
      <c r="AU92" s="181"/>
      <c r="AV92" s="181"/>
      <c r="AW92" s="181"/>
      <c r="AX92" s="181"/>
      <c r="AY92" s="181"/>
      <c r="AZ92" s="181"/>
      <c r="BA92" s="181"/>
      <c r="BB92" s="181"/>
      <c r="BC92" s="181"/>
      <c r="BD92" s="181"/>
      <c r="BE92" s="181"/>
      <c r="BF92" s="181"/>
      <c r="BG92" s="181"/>
      <c r="BH92" s="181"/>
      <c r="BI92" s="181"/>
      <c r="BJ92" s="181"/>
      <c r="BK92" s="181"/>
      <c r="BL92" s="181"/>
      <c r="BM92" s="181"/>
      <c r="BN92" s="181"/>
      <c r="BO92" s="181"/>
      <c r="BP92" s="181"/>
      <c r="BQ92" s="181"/>
      <c r="BR92" s="181"/>
      <c r="BS92" s="181"/>
      <c r="BT92" s="181"/>
      <c r="BU92" s="181"/>
      <c r="BV92" s="181"/>
      <c r="BW92" s="181"/>
      <c r="BX92" s="181"/>
      <c r="BY92" s="181"/>
      <c r="BZ92" s="181"/>
      <c r="CA92" s="181"/>
      <c r="CB92" s="181"/>
      <c r="CC92" s="181"/>
      <c r="CD92" s="181"/>
      <c r="CE92" s="181"/>
      <c r="CF92" s="181"/>
      <c r="CG92" s="181"/>
      <c r="CH92" s="181"/>
      <c r="CI92" s="181"/>
      <c r="CJ92" s="181"/>
      <c r="CK92" s="181"/>
      <c r="CL92" s="181"/>
      <c r="CM92" s="181"/>
      <c r="CN92" s="181"/>
      <c r="CO92" s="181"/>
      <c r="CP92" s="181"/>
      <c r="CQ92" s="181"/>
      <c r="CR92" s="181"/>
      <c r="CS92" s="181"/>
      <c r="CT92" s="181"/>
      <c r="CU92" s="181"/>
      <c r="CV92" s="181"/>
      <c r="CW92" s="181"/>
      <c r="CX92" s="181"/>
      <c r="CY92" s="181"/>
      <c r="CZ92" s="182"/>
    </row>
    <row r="93" spans="1:104" x14ac:dyDescent="0.25">
      <c r="A93" s="180"/>
      <c r="B93" s="181" t="s">
        <v>2470</v>
      </c>
      <c r="C93" s="181" t="s">
        <v>2471</v>
      </c>
      <c r="D93" s="181" t="s">
        <v>145</v>
      </c>
      <c r="E93" s="181" t="s">
        <v>135</v>
      </c>
      <c r="F93" s="181"/>
      <c r="G93" s="181" t="s">
        <v>1103</v>
      </c>
      <c r="H93" s="181"/>
      <c r="I93" s="181" t="s">
        <v>1379</v>
      </c>
      <c r="J93" s="181" t="s">
        <v>2472</v>
      </c>
      <c r="K93" s="181" t="s">
        <v>2473</v>
      </c>
      <c r="L93" s="181" t="s">
        <v>2034</v>
      </c>
      <c r="M93" s="181" t="s">
        <v>1379</v>
      </c>
      <c r="N93" s="181" t="s">
        <v>1437</v>
      </c>
      <c r="O93" s="181" t="s">
        <v>1363</v>
      </c>
      <c r="P93" s="181" t="s">
        <v>26</v>
      </c>
      <c r="Q93" s="181" t="s">
        <v>1359</v>
      </c>
      <c r="R93" s="181" t="s">
        <v>1437</v>
      </c>
      <c r="S93" s="181" t="s">
        <v>167</v>
      </c>
      <c r="T93" s="181" t="s">
        <v>167</v>
      </c>
      <c r="U93" s="181"/>
      <c r="V93" s="181"/>
      <c r="W93" s="181"/>
      <c r="X93" s="181"/>
      <c r="Y93" s="181"/>
      <c r="Z93" s="181"/>
      <c r="AA93" s="181"/>
      <c r="AB93" s="181"/>
      <c r="AC93" s="181"/>
      <c r="AD93" s="181"/>
      <c r="AE93" s="181"/>
      <c r="AF93" s="181"/>
      <c r="AG93" s="181"/>
      <c r="AH93" s="181"/>
      <c r="AI93" s="181"/>
      <c r="AJ93" s="181" t="s">
        <v>1379</v>
      </c>
      <c r="AK93" s="181" t="s">
        <v>1385</v>
      </c>
      <c r="AL93" s="181" t="s">
        <v>1379</v>
      </c>
      <c r="AM93" s="181" t="s">
        <v>1468</v>
      </c>
      <c r="AN93" s="181" t="s">
        <v>167</v>
      </c>
      <c r="AO93" s="181" t="s">
        <v>2474</v>
      </c>
      <c r="AP93" s="181" t="s">
        <v>1749</v>
      </c>
      <c r="AQ93" s="181" t="s">
        <v>1384</v>
      </c>
      <c r="AR93" s="181" t="s">
        <v>1389</v>
      </c>
      <c r="AS93" s="181"/>
      <c r="AT93" s="181" t="s">
        <v>2473</v>
      </c>
      <c r="AU93" s="181"/>
      <c r="AV93" s="181"/>
      <c r="AW93" s="181"/>
      <c r="AX93" s="181"/>
      <c r="AY93" s="181"/>
      <c r="AZ93" s="181"/>
      <c r="BA93" s="181"/>
      <c r="BB93" s="181"/>
      <c r="BC93" s="181"/>
      <c r="BD93" s="181"/>
      <c r="BE93" s="181"/>
      <c r="BF93" s="181"/>
      <c r="BG93" s="181"/>
      <c r="BH93" s="181"/>
      <c r="BI93" s="181"/>
      <c r="BJ93" s="181"/>
      <c r="BK93" s="181"/>
      <c r="BL93" s="181"/>
      <c r="BM93" s="181"/>
      <c r="BN93" s="181"/>
      <c r="BO93" s="181" t="s">
        <v>1404</v>
      </c>
      <c r="BP93" s="181" t="s">
        <v>2475</v>
      </c>
      <c r="BQ93" s="181"/>
      <c r="BR93" s="181"/>
      <c r="BS93" s="181"/>
      <c r="BT93" s="181"/>
      <c r="BU93" s="181"/>
      <c r="BV93" s="181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181"/>
      <c r="CT93" s="181"/>
      <c r="CU93" s="181"/>
      <c r="CV93" s="181"/>
      <c r="CW93" s="181"/>
      <c r="CX93" s="181"/>
      <c r="CY93" s="181"/>
      <c r="CZ93" s="182"/>
    </row>
    <row r="94" spans="1:104" x14ac:dyDescent="0.25">
      <c r="A94" s="180"/>
      <c r="B94" s="181" t="s">
        <v>2476</v>
      </c>
      <c r="C94" s="181" t="s">
        <v>2477</v>
      </c>
      <c r="D94" s="181" t="s">
        <v>62</v>
      </c>
      <c r="E94" s="181" t="s">
        <v>168</v>
      </c>
      <c r="F94" s="181"/>
      <c r="G94" s="181" t="s">
        <v>1103</v>
      </c>
      <c r="H94" s="181"/>
      <c r="I94" s="181" t="s">
        <v>1379</v>
      </c>
      <c r="J94" s="181" t="s">
        <v>2478</v>
      </c>
      <c r="K94" s="181" t="s">
        <v>2479</v>
      </c>
      <c r="L94" s="181" t="s">
        <v>2205</v>
      </c>
      <c r="M94" s="181" t="s">
        <v>1379</v>
      </c>
      <c r="N94" s="181" t="s">
        <v>1437</v>
      </c>
      <c r="O94" s="181" t="s">
        <v>1363</v>
      </c>
      <c r="P94" s="181" t="s">
        <v>26</v>
      </c>
      <c r="Q94" s="181" t="s">
        <v>1359</v>
      </c>
      <c r="R94" s="181" t="s">
        <v>1437</v>
      </c>
      <c r="S94" s="181" t="s">
        <v>167</v>
      </c>
      <c r="T94" s="181" t="s">
        <v>167</v>
      </c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 t="s">
        <v>1379</v>
      </c>
      <c r="AK94" s="181" t="s">
        <v>1385</v>
      </c>
      <c r="AL94" s="181" t="s">
        <v>1379</v>
      </c>
      <c r="AM94" s="181" t="s">
        <v>1468</v>
      </c>
      <c r="AN94" s="181" t="s">
        <v>167</v>
      </c>
      <c r="AO94" s="181" t="s">
        <v>2474</v>
      </c>
      <c r="AP94" s="181" t="s">
        <v>1749</v>
      </c>
      <c r="AQ94" s="181" t="s">
        <v>1384</v>
      </c>
      <c r="AR94" s="181" t="s">
        <v>1411</v>
      </c>
      <c r="AS94" s="181"/>
      <c r="AT94" s="181" t="s">
        <v>2479</v>
      </c>
      <c r="AU94" s="181"/>
      <c r="AV94" s="181"/>
      <c r="AW94" s="181"/>
      <c r="AX94" s="181"/>
      <c r="AY94" s="181"/>
      <c r="AZ94" s="181"/>
      <c r="BA94" s="181"/>
      <c r="BB94" s="181"/>
      <c r="BC94" s="181"/>
      <c r="BD94" s="181"/>
      <c r="BE94" s="181"/>
      <c r="BF94" s="181"/>
      <c r="BG94" s="181"/>
      <c r="BH94" s="181"/>
      <c r="BI94" s="181"/>
      <c r="BJ94" s="181"/>
      <c r="BK94" s="181"/>
      <c r="BL94" s="181"/>
      <c r="BM94" s="181"/>
      <c r="BN94" s="181"/>
      <c r="BO94" s="181" t="s">
        <v>1404</v>
      </c>
      <c r="BP94" s="181" t="s">
        <v>2480</v>
      </c>
      <c r="BQ94" s="181"/>
      <c r="BR94" s="181"/>
      <c r="BS94" s="181"/>
      <c r="BT94" s="181"/>
      <c r="BU94" s="181"/>
      <c r="BV94" s="181"/>
      <c r="BW94" s="181"/>
      <c r="BX94" s="181"/>
      <c r="BY94" s="181"/>
      <c r="BZ94" s="181"/>
      <c r="CA94" s="181"/>
      <c r="CB94" s="181"/>
      <c r="CC94" s="181"/>
      <c r="CD94" s="181"/>
      <c r="CE94" s="181"/>
      <c r="CF94" s="181"/>
      <c r="CG94" s="181"/>
      <c r="CH94" s="181"/>
      <c r="CI94" s="181"/>
      <c r="CJ94" s="181"/>
      <c r="CK94" s="181"/>
      <c r="CL94" s="181"/>
      <c r="CM94" s="181"/>
      <c r="CN94" s="181"/>
      <c r="CO94" s="181"/>
      <c r="CP94" s="181"/>
      <c r="CQ94" s="181"/>
      <c r="CR94" s="181"/>
      <c r="CS94" s="181"/>
      <c r="CT94" s="181"/>
      <c r="CU94" s="181"/>
      <c r="CV94" s="181"/>
      <c r="CW94" s="181"/>
      <c r="CX94" s="181"/>
      <c r="CY94" s="181"/>
      <c r="CZ94" s="182"/>
    </row>
    <row r="95" spans="1:104" x14ac:dyDescent="0.25">
      <c r="A95" s="180"/>
      <c r="B95" s="181" t="s">
        <v>2481</v>
      </c>
      <c r="C95" s="181" t="s">
        <v>2482</v>
      </c>
      <c r="D95" s="181" t="s">
        <v>42</v>
      </c>
      <c r="E95" s="181" t="s">
        <v>114</v>
      </c>
      <c r="F95" s="181"/>
      <c r="G95" s="181" t="s">
        <v>1103</v>
      </c>
      <c r="H95" s="181"/>
      <c r="I95" s="181" t="s">
        <v>1379</v>
      </c>
      <c r="J95" s="181" t="s">
        <v>2483</v>
      </c>
      <c r="K95" s="181" t="s">
        <v>2484</v>
      </c>
      <c r="L95" s="181" t="s">
        <v>2451</v>
      </c>
      <c r="M95" s="181" t="s">
        <v>1379</v>
      </c>
      <c r="N95" s="181" t="s">
        <v>1437</v>
      </c>
      <c r="O95" s="181" t="s">
        <v>1363</v>
      </c>
      <c r="P95" s="181" t="s">
        <v>26</v>
      </c>
      <c r="Q95" s="181" t="s">
        <v>1359</v>
      </c>
      <c r="R95" s="181" t="s">
        <v>1437</v>
      </c>
      <c r="S95" s="181" t="s">
        <v>167</v>
      </c>
      <c r="T95" s="181" t="s">
        <v>167</v>
      </c>
      <c r="U95" s="181"/>
      <c r="V95" s="181"/>
      <c r="W95" s="181"/>
      <c r="X95" s="181"/>
      <c r="Y95" s="181"/>
      <c r="Z95" s="181"/>
      <c r="AA95" s="181"/>
      <c r="AB95" s="181"/>
      <c r="AC95" s="181"/>
      <c r="AD95" s="181"/>
      <c r="AE95" s="181"/>
      <c r="AF95" s="181"/>
      <c r="AG95" s="181"/>
      <c r="AH95" s="181"/>
      <c r="AI95" s="181"/>
      <c r="AJ95" s="181" t="s">
        <v>1379</v>
      </c>
      <c r="AK95" s="181" t="s">
        <v>1385</v>
      </c>
      <c r="AL95" s="181" t="s">
        <v>1379</v>
      </c>
      <c r="AM95" s="181" t="s">
        <v>1468</v>
      </c>
      <c r="AN95" s="181" t="s">
        <v>167</v>
      </c>
      <c r="AO95" s="181" t="s">
        <v>2474</v>
      </c>
      <c r="AP95" s="181" t="s">
        <v>1749</v>
      </c>
      <c r="AQ95" s="181" t="s">
        <v>1384</v>
      </c>
      <c r="AR95" s="181" t="s">
        <v>1383</v>
      </c>
      <c r="AS95" s="181"/>
      <c r="AT95" s="181" t="s">
        <v>2484</v>
      </c>
      <c r="AU95" s="181" t="s">
        <v>1758</v>
      </c>
      <c r="AV95" s="181" t="s">
        <v>2485</v>
      </c>
      <c r="AW95" s="181" t="s">
        <v>1670</v>
      </c>
      <c r="AX95" s="181" t="s">
        <v>2486</v>
      </c>
      <c r="AY95" s="181" t="s">
        <v>1762</v>
      </c>
      <c r="AZ95" s="181" t="s">
        <v>1836</v>
      </c>
      <c r="BA95" s="181" t="s">
        <v>1533</v>
      </c>
      <c r="BB95" s="181" t="s">
        <v>2487</v>
      </c>
      <c r="BC95" s="181" t="s">
        <v>1675</v>
      </c>
      <c r="BD95" s="181" t="s">
        <v>2488</v>
      </c>
      <c r="BE95" s="181" t="s">
        <v>1535</v>
      </c>
      <c r="BF95" s="181" t="s">
        <v>2489</v>
      </c>
      <c r="BG95" s="181" t="s">
        <v>1678</v>
      </c>
      <c r="BH95" s="181" t="s">
        <v>2490</v>
      </c>
      <c r="BI95" s="181" t="s">
        <v>1666</v>
      </c>
      <c r="BJ95" s="181" t="s">
        <v>2491</v>
      </c>
      <c r="BK95" s="181" t="s">
        <v>1541</v>
      </c>
      <c r="BL95" s="181" t="s">
        <v>2492</v>
      </c>
      <c r="BM95" s="181" t="s">
        <v>1770</v>
      </c>
      <c r="BN95" s="181" t="s">
        <v>1571</v>
      </c>
      <c r="BO95" s="181" t="s">
        <v>1404</v>
      </c>
      <c r="BP95" s="181" t="s">
        <v>2493</v>
      </c>
      <c r="BQ95" s="181"/>
      <c r="BR95" s="181"/>
      <c r="BS95" s="181"/>
      <c r="BT95" s="181"/>
      <c r="BU95" s="181"/>
      <c r="BV95" s="181"/>
      <c r="BW95" s="181"/>
      <c r="BX95" s="181"/>
      <c r="BY95" s="181"/>
      <c r="BZ95" s="181"/>
      <c r="CA95" s="181"/>
      <c r="CB95" s="181"/>
      <c r="CC95" s="181"/>
      <c r="CD95" s="181"/>
      <c r="CE95" s="181"/>
      <c r="CF95" s="181"/>
      <c r="CG95" s="181"/>
      <c r="CH95" s="181"/>
      <c r="CI95" s="181"/>
      <c r="CJ95" s="181"/>
      <c r="CK95" s="181"/>
      <c r="CL95" s="181"/>
      <c r="CM95" s="181"/>
      <c r="CN95" s="181"/>
      <c r="CO95" s="181"/>
      <c r="CP95" s="181"/>
      <c r="CQ95" s="181"/>
      <c r="CR95" s="181"/>
      <c r="CS95" s="181"/>
      <c r="CT95" s="181"/>
      <c r="CU95" s="181"/>
      <c r="CV95" s="181"/>
      <c r="CW95" s="181"/>
      <c r="CX95" s="181"/>
      <c r="CY95" s="181"/>
      <c r="CZ95" s="182"/>
    </row>
    <row r="96" spans="1:104" x14ac:dyDescent="0.25">
      <c r="A96" s="180"/>
      <c r="B96" s="181" t="s">
        <v>2494</v>
      </c>
      <c r="C96" s="181" t="s">
        <v>2495</v>
      </c>
      <c r="D96" s="181" t="s">
        <v>66</v>
      </c>
      <c r="E96" s="181" t="s">
        <v>102</v>
      </c>
      <c r="F96" s="181"/>
      <c r="G96" s="181" t="s">
        <v>1103</v>
      </c>
      <c r="H96" s="181"/>
      <c r="I96" s="181" t="s">
        <v>1379</v>
      </c>
      <c r="J96" s="181" t="s">
        <v>2362</v>
      </c>
      <c r="K96" s="181" t="s">
        <v>2496</v>
      </c>
      <c r="L96" s="181" t="s">
        <v>1382</v>
      </c>
      <c r="M96" s="181" t="s">
        <v>1379</v>
      </c>
      <c r="N96" s="181" t="s">
        <v>1450</v>
      </c>
      <c r="O96" s="181" t="s">
        <v>1367</v>
      </c>
      <c r="P96" s="181" t="s">
        <v>29</v>
      </c>
      <c r="Q96" s="181" t="s">
        <v>1359</v>
      </c>
      <c r="R96" s="181" t="s">
        <v>1437</v>
      </c>
      <c r="S96" s="181" t="s">
        <v>167</v>
      </c>
      <c r="T96" s="181" t="s">
        <v>167</v>
      </c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 t="s">
        <v>1379</v>
      </c>
      <c r="AK96" s="181" t="s">
        <v>1385</v>
      </c>
      <c r="AL96" s="181" t="s">
        <v>1379</v>
      </c>
      <c r="AM96" s="181" t="s">
        <v>1468</v>
      </c>
      <c r="AN96" s="181" t="s">
        <v>167</v>
      </c>
      <c r="AO96" s="181" t="s">
        <v>2474</v>
      </c>
      <c r="AP96" s="181" t="s">
        <v>1749</v>
      </c>
      <c r="AQ96" s="181" t="s">
        <v>1384</v>
      </c>
      <c r="AR96" s="181" t="s">
        <v>1437</v>
      </c>
      <c r="AS96" s="181"/>
      <c r="AT96" s="181" t="s">
        <v>2496</v>
      </c>
      <c r="AU96" s="181" t="s">
        <v>1758</v>
      </c>
      <c r="AV96" s="181" t="s">
        <v>2497</v>
      </c>
      <c r="AW96" s="181" t="s">
        <v>1670</v>
      </c>
      <c r="AX96" s="181" t="s">
        <v>2498</v>
      </c>
      <c r="AY96" s="181" t="s">
        <v>1762</v>
      </c>
      <c r="AZ96" s="181" t="s">
        <v>2499</v>
      </c>
      <c r="BA96" s="181" t="s">
        <v>1533</v>
      </c>
      <c r="BB96" s="181" t="s">
        <v>2500</v>
      </c>
      <c r="BC96" s="181" t="s">
        <v>1675</v>
      </c>
      <c r="BD96" s="181" t="s">
        <v>2392</v>
      </c>
      <c r="BE96" s="181" t="s">
        <v>1535</v>
      </c>
      <c r="BF96" s="181" t="s">
        <v>2501</v>
      </c>
      <c r="BG96" s="181" t="s">
        <v>1678</v>
      </c>
      <c r="BH96" s="181" t="s">
        <v>2502</v>
      </c>
      <c r="BI96" s="181" t="s">
        <v>1666</v>
      </c>
      <c r="BJ96" s="181" t="s">
        <v>2503</v>
      </c>
      <c r="BK96" s="181" t="s">
        <v>1541</v>
      </c>
      <c r="BL96" s="181" t="s">
        <v>2504</v>
      </c>
      <c r="BM96" s="181" t="s">
        <v>1770</v>
      </c>
      <c r="BN96" s="181" t="s">
        <v>2505</v>
      </c>
      <c r="BO96" s="181" t="s">
        <v>1404</v>
      </c>
      <c r="BP96" s="181" t="s">
        <v>2506</v>
      </c>
      <c r="BQ96" s="181"/>
      <c r="BR96" s="181"/>
      <c r="BS96" s="181"/>
      <c r="BT96" s="181"/>
      <c r="BU96" s="181"/>
      <c r="BV96" s="181"/>
      <c r="BW96" s="181"/>
      <c r="BX96" s="181"/>
      <c r="BY96" s="181"/>
      <c r="BZ96" s="181"/>
      <c r="CA96" s="181"/>
      <c r="CB96" s="181"/>
      <c r="CC96" s="181"/>
      <c r="CD96" s="181"/>
      <c r="CE96" s="181"/>
      <c r="CF96" s="181"/>
      <c r="CG96" s="181"/>
      <c r="CH96" s="181"/>
      <c r="CI96" s="181"/>
      <c r="CJ96" s="181"/>
      <c r="CK96" s="181"/>
      <c r="CL96" s="181"/>
      <c r="CM96" s="181"/>
      <c r="CN96" s="181"/>
      <c r="CO96" s="181"/>
      <c r="CP96" s="181"/>
      <c r="CQ96" s="181"/>
      <c r="CR96" s="181"/>
      <c r="CS96" s="181"/>
      <c r="CT96" s="181"/>
      <c r="CU96" s="181"/>
      <c r="CV96" s="181"/>
      <c r="CW96" s="181"/>
      <c r="CX96" s="181"/>
      <c r="CY96" s="181"/>
      <c r="CZ96" s="182"/>
    </row>
    <row r="97" spans="1:104" x14ac:dyDescent="0.25">
      <c r="A97" s="180"/>
      <c r="B97" s="181" t="s">
        <v>2507</v>
      </c>
      <c r="C97" s="181" t="s">
        <v>2508</v>
      </c>
      <c r="D97" s="181" t="s">
        <v>169</v>
      </c>
      <c r="E97" s="181" t="s">
        <v>170</v>
      </c>
      <c r="F97" s="181"/>
      <c r="G97" s="181" t="s">
        <v>1103</v>
      </c>
      <c r="H97" s="181"/>
      <c r="I97" s="181" t="s">
        <v>1379</v>
      </c>
      <c r="J97" s="181" t="s">
        <v>2509</v>
      </c>
      <c r="K97" s="181" t="s">
        <v>2473</v>
      </c>
      <c r="L97" s="181" t="s">
        <v>2510</v>
      </c>
      <c r="M97" s="181" t="s">
        <v>1379</v>
      </c>
      <c r="N97" s="181" t="s">
        <v>1389</v>
      </c>
      <c r="O97" s="181" t="s">
        <v>1362</v>
      </c>
      <c r="P97" s="181" t="s">
        <v>3</v>
      </c>
      <c r="Q97" s="181" t="s">
        <v>1359</v>
      </c>
      <c r="R97" s="181" t="s">
        <v>1437</v>
      </c>
      <c r="S97" s="181" t="s">
        <v>167</v>
      </c>
      <c r="T97" s="181" t="s">
        <v>167</v>
      </c>
      <c r="U97" s="181"/>
      <c r="V97" s="181"/>
      <c r="W97" s="181"/>
      <c r="X97" s="181"/>
      <c r="Y97" s="181"/>
      <c r="Z97" s="181"/>
      <c r="AA97" s="181"/>
      <c r="AB97" s="181"/>
      <c r="AC97" s="181"/>
      <c r="AD97" s="181"/>
      <c r="AE97" s="181"/>
      <c r="AF97" s="181"/>
      <c r="AG97" s="181"/>
      <c r="AH97" s="181"/>
      <c r="AI97" s="181"/>
      <c r="AJ97" s="181" t="s">
        <v>1379</v>
      </c>
      <c r="AK97" s="181" t="s">
        <v>1385</v>
      </c>
      <c r="AL97" s="181" t="s">
        <v>1379</v>
      </c>
      <c r="AM97" s="181" t="s">
        <v>1468</v>
      </c>
      <c r="AN97" s="181" t="s">
        <v>167</v>
      </c>
      <c r="AO97" s="181" t="s">
        <v>2474</v>
      </c>
      <c r="AP97" s="181" t="s">
        <v>1749</v>
      </c>
      <c r="AQ97" s="181" t="s">
        <v>1384</v>
      </c>
      <c r="AR97" s="181" t="s">
        <v>1450</v>
      </c>
      <c r="AS97" s="181"/>
      <c r="AT97" s="181" t="s">
        <v>2473</v>
      </c>
      <c r="AU97" s="181" t="s">
        <v>1758</v>
      </c>
      <c r="AV97" s="181" t="s">
        <v>2511</v>
      </c>
      <c r="AW97" s="181" t="s">
        <v>1670</v>
      </c>
      <c r="AX97" s="181" t="s">
        <v>2512</v>
      </c>
      <c r="AY97" s="181" t="s">
        <v>1762</v>
      </c>
      <c r="AZ97" s="181" t="s">
        <v>2028</v>
      </c>
      <c r="BA97" s="181" t="s">
        <v>1533</v>
      </c>
      <c r="BB97" s="181" t="s">
        <v>2513</v>
      </c>
      <c r="BC97" s="181" t="s">
        <v>1675</v>
      </c>
      <c r="BD97" s="181" t="s">
        <v>2514</v>
      </c>
      <c r="BE97" s="181" t="s">
        <v>1535</v>
      </c>
      <c r="BF97" s="181" t="s">
        <v>2425</v>
      </c>
      <c r="BG97" s="181" t="s">
        <v>1678</v>
      </c>
      <c r="BH97" s="181" t="s">
        <v>2515</v>
      </c>
      <c r="BI97" s="181" t="s">
        <v>1666</v>
      </c>
      <c r="BJ97" s="181" t="s">
        <v>2516</v>
      </c>
      <c r="BK97" s="181" t="s">
        <v>1541</v>
      </c>
      <c r="BL97" s="181" t="s">
        <v>2517</v>
      </c>
      <c r="BM97" s="181" t="s">
        <v>1770</v>
      </c>
      <c r="BN97" s="181" t="s">
        <v>1975</v>
      </c>
      <c r="BO97" s="181" t="s">
        <v>1404</v>
      </c>
      <c r="BP97" s="181" t="s">
        <v>2518</v>
      </c>
      <c r="BQ97" s="181"/>
      <c r="BR97" s="181"/>
      <c r="BS97" s="181"/>
      <c r="BT97" s="181"/>
      <c r="BU97" s="181"/>
      <c r="BV97" s="181"/>
      <c r="BW97" s="181"/>
      <c r="BX97" s="181"/>
      <c r="BY97" s="181"/>
      <c r="BZ97" s="181"/>
      <c r="CA97" s="181"/>
      <c r="CB97" s="181"/>
      <c r="CC97" s="181"/>
      <c r="CD97" s="181"/>
      <c r="CE97" s="181"/>
      <c r="CF97" s="181"/>
      <c r="CG97" s="181"/>
      <c r="CH97" s="181"/>
      <c r="CI97" s="181"/>
      <c r="CJ97" s="181"/>
      <c r="CK97" s="181"/>
      <c r="CL97" s="181"/>
      <c r="CM97" s="181"/>
      <c r="CN97" s="181"/>
      <c r="CO97" s="181"/>
      <c r="CP97" s="181"/>
      <c r="CQ97" s="181"/>
      <c r="CR97" s="181"/>
      <c r="CS97" s="181"/>
      <c r="CT97" s="181"/>
      <c r="CU97" s="181"/>
      <c r="CV97" s="181"/>
      <c r="CW97" s="181"/>
      <c r="CX97" s="181"/>
      <c r="CY97" s="181"/>
      <c r="CZ97" s="182"/>
    </row>
    <row r="98" spans="1:104" x14ac:dyDescent="0.25">
      <c r="A98" s="180"/>
      <c r="B98" s="181" t="s">
        <v>2519</v>
      </c>
      <c r="C98" s="181" t="s">
        <v>2520</v>
      </c>
      <c r="D98" s="181" t="s">
        <v>53</v>
      </c>
      <c r="E98" s="181" t="s">
        <v>21</v>
      </c>
      <c r="F98" s="181"/>
      <c r="G98" s="181" t="s">
        <v>1103</v>
      </c>
      <c r="H98" s="181"/>
      <c r="I98" s="181" t="s">
        <v>1379</v>
      </c>
      <c r="J98" s="181" t="s">
        <v>2521</v>
      </c>
      <c r="K98" s="181" t="s">
        <v>2522</v>
      </c>
      <c r="L98" s="181" t="s">
        <v>2523</v>
      </c>
      <c r="M98" s="181" t="s">
        <v>1379</v>
      </c>
      <c r="N98" s="181" t="s">
        <v>1411</v>
      </c>
      <c r="O98" s="181" t="s">
        <v>1360</v>
      </c>
      <c r="P98" s="181" t="s">
        <v>13</v>
      </c>
      <c r="Q98" s="181" t="s">
        <v>1359</v>
      </c>
      <c r="R98" s="181" t="s">
        <v>1437</v>
      </c>
      <c r="S98" s="181" t="s">
        <v>167</v>
      </c>
      <c r="T98" s="181" t="s">
        <v>167</v>
      </c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 t="s">
        <v>1379</v>
      </c>
      <c r="AK98" s="181" t="s">
        <v>1385</v>
      </c>
      <c r="AL98" s="181" t="s">
        <v>1379</v>
      </c>
      <c r="AM98" s="181" t="s">
        <v>1468</v>
      </c>
      <c r="AN98" s="181" t="s">
        <v>167</v>
      </c>
      <c r="AO98" s="181" t="s">
        <v>2474</v>
      </c>
      <c r="AP98" s="181" t="s">
        <v>1749</v>
      </c>
      <c r="AQ98" s="181" t="s">
        <v>1384</v>
      </c>
      <c r="AR98" s="181" t="s">
        <v>1624</v>
      </c>
      <c r="AS98" s="181"/>
      <c r="AT98" s="181" t="s">
        <v>2522</v>
      </c>
      <c r="AU98" s="181" t="s">
        <v>1758</v>
      </c>
      <c r="AV98" s="181" t="s">
        <v>2524</v>
      </c>
      <c r="AW98" s="181" t="s">
        <v>1670</v>
      </c>
      <c r="AX98" s="181" t="s">
        <v>2525</v>
      </c>
      <c r="AY98" s="181" t="s">
        <v>1762</v>
      </c>
      <c r="AZ98" s="181" t="s">
        <v>2526</v>
      </c>
      <c r="BA98" s="181" t="s">
        <v>1533</v>
      </c>
      <c r="BB98" s="181" t="s">
        <v>2527</v>
      </c>
      <c r="BC98" s="181" t="s">
        <v>1675</v>
      </c>
      <c r="BD98" s="181" t="s">
        <v>2263</v>
      </c>
      <c r="BE98" s="181" t="s">
        <v>1535</v>
      </c>
      <c r="BF98" s="181" t="s">
        <v>2528</v>
      </c>
      <c r="BG98" s="181" t="s">
        <v>1678</v>
      </c>
      <c r="BH98" s="181" t="s">
        <v>2047</v>
      </c>
      <c r="BI98" s="181" t="s">
        <v>1666</v>
      </c>
      <c r="BJ98" s="181" t="s">
        <v>2529</v>
      </c>
      <c r="BK98" s="181" t="s">
        <v>1541</v>
      </c>
      <c r="BL98" s="181" t="s">
        <v>2530</v>
      </c>
      <c r="BM98" s="181" t="s">
        <v>1770</v>
      </c>
      <c r="BN98" s="181" t="s">
        <v>2531</v>
      </c>
      <c r="BO98" s="181" t="s">
        <v>1404</v>
      </c>
      <c r="BP98" s="181" t="s">
        <v>1967</v>
      </c>
      <c r="BQ98" s="181"/>
      <c r="BR98" s="181"/>
      <c r="BS98" s="181"/>
      <c r="BT98" s="181"/>
      <c r="BU98" s="181"/>
      <c r="BV98" s="181"/>
      <c r="BW98" s="181"/>
      <c r="BX98" s="181"/>
      <c r="BY98" s="181"/>
      <c r="BZ98" s="181"/>
      <c r="CA98" s="181"/>
      <c r="CB98" s="181"/>
      <c r="CC98" s="181"/>
      <c r="CD98" s="181"/>
      <c r="CE98" s="181"/>
      <c r="CF98" s="181"/>
      <c r="CG98" s="181"/>
      <c r="CH98" s="181"/>
      <c r="CI98" s="181"/>
      <c r="CJ98" s="181"/>
      <c r="CK98" s="181"/>
      <c r="CL98" s="181"/>
      <c r="CM98" s="181"/>
      <c r="CN98" s="181"/>
      <c r="CO98" s="181"/>
      <c r="CP98" s="181"/>
      <c r="CQ98" s="181"/>
      <c r="CR98" s="181"/>
      <c r="CS98" s="181"/>
      <c r="CT98" s="181"/>
      <c r="CU98" s="181"/>
      <c r="CV98" s="181"/>
      <c r="CW98" s="181"/>
      <c r="CX98" s="181"/>
      <c r="CY98" s="181"/>
      <c r="CZ98" s="182"/>
    </row>
    <row r="99" spans="1:104" x14ac:dyDescent="0.25">
      <c r="A99" s="180"/>
      <c r="B99" s="181" t="s">
        <v>2532</v>
      </c>
      <c r="C99" s="181" t="s">
        <v>2533</v>
      </c>
      <c r="D99" s="181" t="s">
        <v>109</v>
      </c>
      <c r="E99" s="181" t="s">
        <v>153</v>
      </c>
      <c r="F99" s="181"/>
      <c r="G99" s="181" t="s">
        <v>1103</v>
      </c>
      <c r="H99" s="181"/>
      <c r="I99" s="181" t="s">
        <v>1379</v>
      </c>
      <c r="J99" s="181" t="s">
        <v>2534</v>
      </c>
      <c r="K99" s="181" t="s">
        <v>2535</v>
      </c>
      <c r="L99" s="181" t="s">
        <v>2536</v>
      </c>
      <c r="M99" s="181" t="s">
        <v>1379</v>
      </c>
      <c r="N99" s="181" t="s">
        <v>1389</v>
      </c>
      <c r="O99" s="181" t="s">
        <v>1362</v>
      </c>
      <c r="P99" s="181" t="s">
        <v>3</v>
      </c>
      <c r="Q99" s="181" t="s">
        <v>1359</v>
      </c>
      <c r="R99" s="181" t="s">
        <v>1437</v>
      </c>
      <c r="S99" s="181" t="s">
        <v>167</v>
      </c>
      <c r="T99" s="181" t="s">
        <v>167</v>
      </c>
      <c r="U99" s="181"/>
      <c r="V99" s="181"/>
      <c r="W99" s="181"/>
      <c r="X99" s="181"/>
      <c r="Y99" s="181"/>
      <c r="Z99" s="181"/>
      <c r="AA99" s="181"/>
      <c r="AB99" s="181"/>
      <c r="AC99" s="181"/>
      <c r="AD99" s="181"/>
      <c r="AE99" s="181"/>
      <c r="AF99" s="181"/>
      <c r="AG99" s="181"/>
      <c r="AH99" s="181"/>
      <c r="AI99" s="181"/>
      <c r="AJ99" s="181" t="s">
        <v>1379</v>
      </c>
      <c r="AK99" s="181" t="s">
        <v>1385</v>
      </c>
      <c r="AL99" s="181" t="s">
        <v>1379</v>
      </c>
      <c r="AM99" s="181" t="s">
        <v>1468</v>
      </c>
      <c r="AN99" s="181" t="s">
        <v>167</v>
      </c>
      <c r="AO99" s="181" t="s">
        <v>2474</v>
      </c>
      <c r="AP99" s="181" t="s">
        <v>1749</v>
      </c>
      <c r="AQ99" s="181" t="s">
        <v>1384</v>
      </c>
      <c r="AR99" s="181" t="s">
        <v>1642</v>
      </c>
      <c r="AS99" s="181"/>
      <c r="AT99" s="181" t="s">
        <v>2535</v>
      </c>
      <c r="AU99" s="181" t="s">
        <v>1758</v>
      </c>
      <c r="AV99" s="181" t="s">
        <v>2537</v>
      </c>
      <c r="AW99" s="181" t="s">
        <v>1670</v>
      </c>
      <c r="AX99" s="181" t="s">
        <v>2538</v>
      </c>
      <c r="AY99" s="181" t="s">
        <v>1762</v>
      </c>
      <c r="AZ99" s="181" t="s">
        <v>2539</v>
      </c>
      <c r="BA99" s="181" t="s">
        <v>1533</v>
      </c>
      <c r="BB99" s="181" t="s">
        <v>2540</v>
      </c>
      <c r="BC99" s="181" t="s">
        <v>1675</v>
      </c>
      <c r="BD99" s="181" t="s">
        <v>2541</v>
      </c>
      <c r="BE99" s="181" t="s">
        <v>1535</v>
      </c>
      <c r="BF99" s="181" t="s">
        <v>1805</v>
      </c>
      <c r="BG99" s="181" t="s">
        <v>1678</v>
      </c>
      <c r="BH99" s="181" t="s">
        <v>1422</v>
      </c>
      <c r="BI99" s="181" t="s">
        <v>1666</v>
      </c>
      <c r="BJ99" s="181" t="s">
        <v>2542</v>
      </c>
      <c r="BK99" s="181" t="s">
        <v>1541</v>
      </c>
      <c r="BL99" s="181" t="s">
        <v>2543</v>
      </c>
      <c r="BM99" s="181" t="s">
        <v>1770</v>
      </c>
      <c r="BN99" s="181" t="s">
        <v>2544</v>
      </c>
      <c r="BO99" s="181" t="s">
        <v>1404</v>
      </c>
      <c r="BP99" s="181" t="s">
        <v>2545</v>
      </c>
      <c r="BQ99" s="181"/>
      <c r="BR99" s="181"/>
      <c r="BS99" s="181"/>
      <c r="BT99" s="181"/>
      <c r="BU99" s="181"/>
      <c r="BV99" s="181"/>
      <c r="BW99" s="181"/>
      <c r="BX99" s="181"/>
      <c r="BY99" s="181"/>
      <c r="BZ99" s="181"/>
      <c r="CA99" s="181"/>
      <c r="CB99" s="181"/>
      <c r="CC99" s="181"/>
      <c r="CD99" s="181"/>
      <c r="CE99" s="181"/>
      <c r="CF99" s="181"/>
      <c r="CG99" s="181"/>
      <c r="CH99" s="181"/>
      <c r="CI99" s="181"/>
      <c r="CJ99" s="181"/>
      <c r="CK99" s="181"/>
      <c r="CL99" s="181"/>
      <c r="CM99" s="181"/>
      <c r="CN99" s="181"/>
      <c r="CO99" s="181"/>
      <c r="CP99" s="181"/>
      <c r="CQ99" s="181"/>
      <c r="CR99" s="181"/>
      <c r="CS99" s="181"/>
      <c r="CT99" s="181"/>
      <c r="CU99" s="181"/>
      <c r="CV99" s="181"/>
      <c r="CW99" s="181"/>
      <c r="CX99" s="181"/>
      <c r="CY99" s="181"/>
      <c r="CZ99" s="182"/>
    </row>
    <row r="100" spans="1:104" x14ac:dyDescent="0.25">
      <c r="A100" s="180"/>
      <c r="B100" s="181" t="s">
        <v>2546</v>
      </c>
      <c r="C100" s="181" t="s">
        <v>2547</v>
      </c>
      <c r="D100" s="181" t="s">
        <v>961</v>
      </c>
      <c r="E100" s="181" t="s">
        <v>416</v>
      </c>
      <c r="F100" s="181"/>
      <c r="G100" s="181" t="s">
        <v>1103</v>
      </c>
      <c r="H100" s="181"/>
      <c r="I100" s="181" t="s">
        <v>1379</v>
      </c>
      <c r="J100" s="181" t="s">
        <v>2548</v>
      </c>
      <c r="K100" s="181" t="s">
        <v>2549</v>
      </c>
      <c r="L100" s="181" t="s">
        <v>2550</v>
      </c>
      <c r="M100" s="181" t="s">
        <v>1379</v>
      </c>
      <c r="N100" s="181" t="s">
        <v>1411</v>
      </c>
      <c r="O100" s="181" t="s">
        <v>1360</v>
      </c>
      <c r="P100" s="181" t="s">
        <v>13</v>
      </c>
      <c r="Q100" s="181" t="s">
        <v>1359</v>
      </c>
      <c r="R100" s="181" t="s">
        <v>1437</v>
      </c>
      <c r="S100" s="181" t="s">
        <v>167</v>
      </c>
      <c r="T100" s="181" t="s">
        <v>167</v>
      </c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1"/>
      <c r="AE100" s="181"/>
      <c r="AF100" s="181"/>
      <c r="AG100" s="181"/>
      <c r="AH100" s="181"/>
      <c r="AI100" s="181"/>
      <c r="AJ100" s="181" t="s">
        <v>1379</v>
      </c>
      <c r="AK100" s="181" t="s">
        <v>1385</v>
      </c>
      <c r="AL100" s="181" t="s">
        <v>1379</v>
      </c>
      <c r="AM100" s="181" t="s">
        <v>1468</v>
      </c>
      <c r="AN100" s="181" t="s">
        <v>167</v>
      </c>
      <c r="AO100" s="181" t="s">
        <v>2474</v>
      </c>
      <c r="AP100" s="181" t="s">
        <v>1749</v>
      </c>
      <c r="AQ100" s="181" t="s">
        <v>1384</v>
      </c>
      <c r="AR100" s="181" t="s">
        <v>1388</v>
      </c>
      <c r="AS100" s="181"/>
      <c r="AT100" s="181" t="s">
        <v>2549</v>
      </c>
      <c r="AU100" s="181" t="s">
        <v>1758</v>
      </c>
      <c r="AV100" s="181" t="s">
        <v>2551</v>
      </c>
      <c r="AW100" s="181" t="s">
        <v>1670</v>
      </c>
      <c r="AX100" s="181" t="s">
        <v>2188</v>
      </c>
      <c r="AY100" s="181" t="s">
        <v>1762</v>
      </c>
      <c r="AZ100" s="181" t="s">
        <v>2552</v>
      </c>
      <c r="BA100" s="181" t="s">
        <v>1533</v>
      </c>
      <c r="BB100" s="181" t="s">
        <v>2553</v>
      </c>
      <c r="BC100" s="181" t="s">
        <v>1675</v>
      </c>
      <c r="BD100" s="181" t="s">
        <v>1577</v>
      </c>
      <c r="BE100" s="181" t="s">
        <v>1535</v>
      </c>
      <c r="BF100" s="181" t="s">
        <v>2554</v>
      </c>
      <c r="BG100" s="181" t="s">
        <v>1678</v>
      </c>
      <c r="BH100" s="181" t="s">
        <v>2403</v>
      </c>
      <c r="BI100" s="181" t="s">
        <v>1666</v>
      </c>
      <c r="BJ100" s="181" t="s">
        <v>2555</v>
      </c>
      <c r="BK100" s="181" t="s">
        <v>1541</v>
      </c>
      <c r="BL100" s="181" t="s">
        <v>2556</v>
      </c>
      <c r="BM100" s="181" t="s">
        <v>1770</v>
      </c>
      <c r="BN100" s="181" t="s">
        <v>2557</v>
      </c>
      <c r="BO100" s="181" t="s">
        <v>1404</v>
      </c>
      <c r="BP100" s="181" t="s">
        <v>1740</v>
      </c>
      <c r="BQ100" s="181"/>
      <c r="BR100" s="181"/>
      <c r="BS100" s="181"/>
      <c r="BT100" s="181"/>
      <c r="BU100" s="181"/>
      <c r="BV100" s="181"/>
      <c r="BW100" s="181"/>
      <c r="BX100" s="181"/>
      <c r="BY100" s="181"/>
      <c r="BZ100" s="181"/>
      <c r="CA100" s="181"/>
      <c r="CB100" s="181"/>
      <c r="CC100" s="181"/>
      <c r="CD100" s="181"/>
      <c r="CE100" s="181"/>
      <c r="CF100" s="181"/>
      <c r="CG100" s="181"/>
      <c r="CH100" s="181"/>
      <c r="CI100" s="181"/>
      <c r="CJ100" s="181"/>
      <c r="CK100" s="181"/>
      <c r="CL100" s="181"/>
      <c r="CM100" s="181"/>
      <c r="CN100" s="181"/>
      <c r="CO100" s="181"/>
      <c r="CP100" s="181"/>
      <c r="CQ100" s="181"/>
      <c r="CR100" s="181"/>
      <c r="CS100" s="181"/>
      <c r="CT100" s="181"/>
      <c r="CU100" s="181"/>
      <c r="CV100" s="181"/>
      <c r="CW100" s="181"/>
      <c r="CX100" s="181"/>
      <c r="CY100" s="181"/>
      <c r="CZ100" s="182"/>
    </row>
    <row r="101" spans="1:104" x14ac:dyDescent="0.25">
      <c r="A101" s="180"/>
      <c r="B101" s="181" t="s">
        <v>2558</v>
      </c>
      <c r="C101" s="181" t="s">
        <v>2559</v>
      </c>
      <c r="D101" s="181" t="s">
        <v>175</v>
      </c>
      <c r="E101" s="181" t="s">
        <v>176</v>
      </c>
      <c r="F101" s="181"/>
      <c r="G101" s="181" t="s">
        <v>1103</v>
      </c>
      <c r="H101" s="181"/>
      <c r="I101" s="181" t="s">
        <v>1379</v>
      </c>
      <c r="J101" s="181" t="s">
        <v>2560</v>
      </c>
      <c r="K101" s="181" t="s">
        <v>2561</v>
      </c>
      <c r="L101" s="181" t="s">
        <v>1725</v>
      </c>
      <c r="M101" s="181" t="s">
        <v>1379</v>
      </c>
      <c r="N101" s="181" t="s">
        <v>1389</v>
      </c>
      <c r="O101" s="181" t="s">
        <v>1362</v>
      </c>
      <c r="P101" s="181" t="s">
        <v>3</v>
      </c>
      <c r="Q101" s="181" t="s">
        <v>1359</v>
      </c>
      <c r="R101" s="181" t="s">
        <v>1437</v>
      </c>
      <c r="S101" s="181" t="s">
        <v>167</v>
      </c>
      <c r="T101" s="181" t="s">
        <v>167</v>
      </c>
      <c r="U101" s="181"/>
      <c r="V101" s="181"/>
      <c r="W101" s="181"/>
      <c r="X101" s="181"/>
      <c r="Y101" s="181"/>
      <c r="Z101" s="181"/>
      <c r="AA101" s="181"/>
      <c r="AB101" s="181"/>
      <c r="AC101" s="181"/>
      <c r="AD101" s="181"/>
      <c r="AE101" s="181"/>
      <c r="AF101" s="181"/>
      <c r="AG101" s="181"/>
      <c r="AH101" s="181"/>
      <c r="AI101" s="181"/>
      <c r="AJ101" s="181" t="s">
        <v>1379</v>
      </c>
      <c r="AK101" s="181" t="s">
        <v>1385</v>
      </c>
      <c r="AL101" s="181" t="s">
        <v>1379</v>
      </c>
      <c r="AM101" s="181" t="s">
        <v>1468</v>
      </c>
      <c r="AN101" s="181" t="s">
        <v>167</v>
      </c>
      <c r="AO101" s="181" t="s">
        <v>2474</v>
      </c>
      <c r="AP101" s="181" t="s">
        <v>1749</v>
      </c>
      <c r="AQ101" s="181" t="s">
        <v>1384</v>
      </c>
      <c r="AR101" s="181" t="s">
        <v>1470</v>
      </c>
      <c r="AS101" s="181"/>
      <c r="AT101" s="181" t="s">
        <v>2561</v>
      </c>
      <c r="AU101" s="181" t="s">
        <v>1758</v>
      </c>
      <c r="AV101" s="181" t="s">
        <v>2562</v>
      </c>
      <c r="AW101" s="181" t="s">
        <v>1670</v>
      </c>
      <c r="AX101" s="181" t="s">
        <v>2563</v>
      </c>
      <c r="AY101" s="181" t="s">
        <v>1762</v>
      </c>
      <c r="AZ101" s="181" t="s">
        <v>2564</v>
      </c>
      <c r="BA101" s="181" t="s">
        <v>1533</v>
      </c>
      <c r="BB101" s="181" t="s">
        <v>2565</v>
      </c>
      <c r="BC101" s="181" t="s">
        <v>1675</v>
      </c>
      <c r="BD101" s="181" t="s">
        <v>2566</v>
      </c>
      <c r="BE101" s="181" t="s">
        <v>1535</v>
      </c>
      <c r="BF101" s="181" t="s">
        <v>2567</v>
      </c>
      <c r="BG101" s="181" t="s">
        <v>1678</v>
      </c>
      <c r="BH101" s="181" t="s">
        <v>2003</v>
      </c>
      <c r="BI101" s="181" t="s">
        <v>1666</v>
      </c>
      <c r="BJ101" s="181" t="s">
        <v>2568</v>
      </c>
      <c r="BK101" s="181" t="s">
        <v>1541</v>
      </c>
      <c r="BL101" s="181" t="s">
        <v>2569</v>
      </c>
      <c r="BM101" s="181" t="s">
        <v>1770</v>
      </c>
      <c r="BN101" s="181" t="s">
        <v>2570</v>
      </c>
      <c r="BO101" s="181" t="s">
        <v>1404</v>
      </c>
      <c r="BP101" s="181" t="s">
        <v>2571</v>
      </c>
      <c r="BQ101" s="181"/>
      <c r="BR101" s="181"/>
      <c r="BS101" s="181"/>
      <c r="BT101" s="181"/>
      <c r="BU101" s="181"/>
      <c r="BV101" s="181"/>
      <c r="BW101" s="181"/>
      <c r="BX101" s="181"/>
      <c r="BY101" s="181"/>
      <c r="BZ101" s="181"/>
      <c r="CA101" s="181"/>
      <c r="CB101" s="181"/>
      <c r="CC101" s="181"/>
      <c r="CD101" s="181"/>
      <c r="CE101" s="181"/>
      <c r="CF101" s="181"/>
      <c r="CG101" s="181"/>
      <c r="CH101" s="181"/>
      <c r="CI101" s="181"/>
      <c r="CJ101" s="181"/>
      <c r="CK101" s="181"/>
      <c r="CL101" s="181"/>
      <c r="CM101" s="181"/>
      <c r="CN101" s="181"/>
      <c r="CO101" s="181"/>
      <c r="CP101" s="181"/>
      <c r="CQ101" s="181"/>
      <c r="CR101" s="181"/>
      <c r="CS101" s="181"/>
      <c r="CT101" s="181"/>
      <c r="CU101" s="181"/>
      <c r="CV101" s="181"/>
      <c r="CW101" s="181"/>
      <c r="CX101" s="181"/>
      <c r="CY101" s="181"/>
      <c r="CZ101" s="182"/>
    </row>
    <row r="102" spans="1:104" x14ac:dyDescent="0.25">
      <c r="A102" s="180"/>
      <c r="B102" s="181" t="s">
        <v>2572</v>
      </c>
      <c r="C102" s="181" t="s">
        <v>2573</v>
      </c>
      <c r="D102" s="181" t="s">
        <v>122</v>
      </c>
      <c r="E102" s="181" t="s">
        <v>140</v>
      </c>
      <c r="F102" s="181"/>
      <c r="G102" s="181" t="s">
        <v>1103</v>
      </c>
      <c r="H102" s="181"/>
      <c r="I102" s="181" t="s">
        <v>1379</v>
      </c>
      <c r="J102" s="181" t="s">
        <v>2574</v>
      </c>
      <c r="K102" s="181" t="s">
        <v>2575</v>
      </c>
      <c r="L102" s="181" t="s">
        <v>2576</v>
      </c>
      <c r="M102" s="181" t="s">
        <v>1379</v>
      </c>
      <c r="N102" s="181" t="s">
        <v>1389</v>
      </c>
      <c r="O102" s="181" t="s">
        <v>1362</v>
      </c>
      <c r="P102" s="181" t="s">
        <v>3</v>
      </c>
      <c r="Q102" s="181" t="s">
        <v>1359</v>
      </c>
      <c r="R102" s="181" t="s">
        <v>1437</v>
      </c>
      <c r="S102" s="181" t="s">
        <v>167</v>
      </c>
      <c r="T102" s="181" t="s">
        <v>167</v>
      </c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  <c r="AI102" s="181"/>
      <c r="AJ102" s="181" t="s">
        <v>1379</v>
      </c>
      <c r="AK102" s="181" t="s">
        <v>1385</v>
      </c>
      <c r="AL102" s="181" t="s">
        <v>1379</v>
      </c>
      <c r="AM102" s="181" t="s">
        <v>1468</v>
      </c>
      <c r="AN102" s="181" t="s">
        <v>167</v>
      </c>
      <c r="AO102" s="181" t="s">
        <v>2474</v>
      </c>
      <c r="AP102" s="181" t="s">
        <v>1749</v>
      </c>
      <c r="AQ102" s="181" t="s">
        <v>1384</v>
      </c>
      <c r="AR102" s="181" t="s">
        <v>1468</v>
      </c>
      <c r="AS102" s="181"/>
      <c r="AT102" s="181" t="s">
        <v>2575</v>
      </c>
      <c r="AU102" s="181" t="s">
        <v>1758</v>
      </c>
      <c r="AV102" s="181" t="s">
        <v>2577</v>
      </c>
      <c r="AW102" s="181" t="s">
        <v>1670</v>
      </c>
      <c r="AX102" s="181" t="s">
        <v>2578</v>
      </c>
      <c r="AY102" s="181" t="s">
        <v>1762</v>
      </c>
      <c r="AZ102" s="181" t="s">
        <v>2579</v>
      </c>
      <c r="BA102" s="181" t="s">
        <v>1533</v>
      </c>
      <c r="BB102" s="181" t="s">
        <v>2159</v>
      </c>
      <c r="BC102" s="181" t="s">
        <v>1675</v>
      </c>
      <c r="BD102" s="181" t="s">
        <v>2580</v>
      </c>
      <c r="BE102" s="181" t="s">
        <v>1535</v>
      </c>
      <c r="BF102" s="181" t="s">
        <v>2581</v>
      </c>
      <c r="BG102" s="181" t="s">
        <v>1678</v>
      </c>
      <c r="BH102" s="181" t="s">
        <v>2582</v>
      </c>
      <c r="BI102" s="181" t="s">
        <v>1666</v>
      </c>
      <c r="BJ102" s="181" t="s">
        <v>2583</v>
      </c>
      <c r="BK102" s="181" t="s">
        <v>1541</v>
      </c>
      <c r="BL102" s="181" t="s">
        <v>2584</v>
      </c>
      <c r="BM102" s="181" t="s">
        <v>1770</v>
      </c>
      <c r="BN102" s="181" t="s">
        <v>2585</v>
      </c>
      <c r="BO102" s="181" t="s">
        <v>1404</v>
      </c>
      <c r="BP102" s="181" t="s">
        <v>2586</v>
      </c>
      <c r="BQ102" s="181"/>
      <c r="BR102" s="181"/>
      <c r="BS102" s="181"/>
      <c r="BT102" s="181"/>
      <c r="BU102" s="181"/>
      <c r="BV102" s="181"/>
      <c r="BW102" s="181"/>
      <c r="BX102" s="181"/>
      <c r="BY102" s="181"/>
      <c r="BZ102" s="181"/>
      <c r="CA102" s="181"/>
      <c r="CB102" s="181"/>
      <c r="CC102" s="181"/>
      <c r="CD102" s="181"/>
      <c r="CE102" s="181"/>
      <c r="CF102" s="181"/>
      <c r="CG102" s="181"/>
      <c r="CH102" s="181"/>
      <c r="CI102" s="181"/>
      <c r="CJ102" s="181"/>
      <c r="CK102" s="181"/>
      <c r="CL102" s="181"/>
      <c r="CM102" s="181"/>
      <c r="CN102" s="181"/>
      <c r="CO102" s="181"/>
      <c r="CP102" s="181"/>
      <c r="CQ102" s="181"/>
      <c r="CR102" s="181"/>
      <c r="CS102" s="181"/>
      <c r="CT102" s="181"/>
      <c r="CU102" s="181"/>
      <c r="CV102" s="181"/>
      <c r="CW102" s="181"/>
      <c r="CX102" s="181"/>
      <c r="CY102" s="181"/>
      <c r="CZ102" s="182"/>
    </row>
    <row r="103" spans="1:104" x14ac:dyDescent="0.25">
      <c r="A103" s="180"/>
      <c r="B103" s="181" t="s">
        <v>2587</v>
      </c>
      <c r="C103" s="181" t="s">
        <v>1539</v>
      </c>
      <c r="D103" s="181" t="s">
        <v>512</v>
      </c>
      <c r="E103" s="181" t="s">
        <v>69</v>
      </c>
      <c r="F103" s="181"/>
      <c r="G103" s="181" t="s">
        <v>1103</v>
      </c>
      <c r="H103" s="181"/>
      <c r="I103" s="181" t="s">
        <v>1379</v>
      </c>
      <c r="J103" s="181" t="s">
        <v>2588</v>
      </c>
      <c r="K103" s="181" t="s">
        <v>2589</v>
      </c>
      <c r="L103" s="181" t="s">
        <v>2590</v>
      </c>
      <c r="M103" s="181" t="s">
        <v>1379</v>
      </c>
      <c r="N103" s="181" t="s">
        <v>1389</v>
      </c>
      <c r="O103" s="181" t="s">
        <v>1362</v>
      </c>
      <c r="P103" s="181" t="s">
        <v>3</v>
      </c>
      <c r="Q103" s="181" t="s">
        <v>1359</v>
      </c>
      <c r="R103" s="181" t="s">
        <v>1437</v>
      </c>
      <c r="S103" s="181" t="s">
        <v>167</v>
      </c>
      <c r="T103" s="181" t="s">
        <v>167</v>
      </c>
      <c r="U103" s="181"/>
      <c r="V103" s="181"/>
      <c r="W103" s="181"/>
      <c r="X103" s="181"/>
      <c r="Y103" s="181"/>
      <c r="Z103" s="181"/>
      <c r="AA103" s="181"/>
      <c r="AB103" s="181"/>
      <c r="AC103" s="181"/>
      <c r="AD103" s="181"/>
      <c r="AE103" s="181"/>
      <c r="AF103" s="181"/>
      <c r="AG103" s="181"/>
      <c r="AH103" s="181"/>
      <c r="AI103" s="181"/>
      <c r="AJ103" s="181" t="s">
        <v>1379</v>
      </c>
      <c r="AK103" s="181" t="s">
        <v>1385</v>
      </c>
      <c r="AL103" s="181" t="s">
        <v>1379</v>
      </c>
      <c r="AM103" s="181" t="s">
        <v>1468</v>
      </c>
      <c r="AN103" s="181" t="s">
        <v>167</v>
      </c>
      <c r="AO103" s="181" t="s">
        <v>2474</v>
      </c>
      <c r="AP103" s="181" t="s">
        <v>1749</v>
      </c>
      <c r="AQ103" s="181" t="s">
        <v>1384</v>
      </c>
      <c r="AR103" s="181" t="s">
        <v>1384</v>
      </c>
      <c r="AS103" s="181"/>
      <c r="AT103" s="181" t="s">
        <v>2589</v>
      </c>
      <c r="AU103" s="181" t="s">
        <v>1758</v>
      </c>
      <c r="AV103" s="181" t="s">
        <v>2591</v>
      </c>
      <c r="AW103" s="181" t="s">
        <v>1670</v>
      </c>
      <c r="AX103" s="181" t="s">
        <v>1857</v>
      </c>
      <c r="AY103" s="181" t="s">
        <v>1762</v>
      </c>
      <c r="AZ103" s="181" t="s">
        <v>2592</v>
      </c>
      <c r="BA103" s="181" t="s">
        <v>1533</v>
      </c>
      <c r="BB103" s="181" t="s">
        <v>2593</v>
      </c>
      <c r="BC103" s="181" t="s">
        <v>1675</v>
      </c>
      <c r="BD103" s="181" t="s">
        <v>2594</v>
      </c>
      <c r="BE103" s="181" t="s">
        <v>1535</v>
      </c>
      <c r="BF103" s="181" t="s">
        <v>1408</v>
      </c>
      <c r="BG103" s="181" t="s">
        <v>1678</v>
      </c>
      <c r="BH103" s="181" t="s">
        <v>2595</v>
      </c>
      <c r="BI103" s="181" t="s">
        <v>1666</v>
      </c>
      <c r="BJ103" s="181" t="s">
        <v>2596</v>
      </c>
      <c r="BK103" s="181" t="s">
        <v>1541</v>
      </c>
      <c r="BL103" s="181" t="s">
        <v>2597</v>
      </c>
      <c r="BM103" s="181" t="s">
        <v>1770</v>
      </c>
      <c r="BN103" s="181" t="s">
        <v>1572</v>
      </c>
      <c r="BO103" s="181" t="s">
        <v>1404</v>
      </c>
      <c r="BP103" s="181" t="s">
        <v>2598</v>
      </c>
      <c r="BQ103" s="181"/>
      <c r="BR103" s="181"/>
      <c r="BS103" s="181"/>
      <c r="BT103" s="181"/>
      <c r="BU103" s="181"/>
      <c r="BV103" s="181"/>
      <c r="BW103" s="181"/>
      <c r="BX103" s="181"/>
      <c r="BY103" s="181"/>
      <c r="BZ103" s="181"/>
      <c r="CA103" s="181"/>
      <c r="CB103" s="181"/>
      <c r="CC103" s="181"/>
      <c r="CD103" s="181"/>
      <c r="CE103" s="181"/>
      <c r="CF103" s="181"/>
      <c r="CG103" s="181"/>
      <c r="CH103" s="181"/>
      <c r="CI103" s="181"/>
      <c r="CJ103" s="181"/>
      <c r="CK103" s="181"/>
      <c r="CL103" s="181"/>
      <c r="CM103" s="181"/>
      <c r="CN103" s="181"/>
      <c r="CO103" s="181"/>
      <c r="CP103" s="181"/>
      <c r="CQ103" s="181"/>
      <c r="CR103" s="181"/>
      <c r="CS103" s="181"/>
      <c r="CT103" s="181"/>
      <c r="CU103" s="181"/>
      <c r="CV103" s="181"/>
      <c r="CW103" s="181"/>
      <c r="CX103" s="181"/>
      <c r="CY103" s="181"/>
      <c r="CZ103" s="182"/>
    </row>
    <row r="104" spans="1:104" x14ac:dyDescent="0.25">
      <c r="A104" s="180"/>
      <c r="B104" s="181" t="s">
        <v>2599</v>
      </c>
      <c r="C104" s="181" t="s">
        <v>2600</v>
      </c>
      <c r="D104" s="181" t="s">
        <v>1368</v>
      </c>
      <c r="E104" s="181" t="s">
        <v>1369</v>
      </c>
      <c r="F104" s="181"/>
      <c r="G104" s="181" t="s">
        <v>1103</v>
      </c>
      <c r="H104" s="181"/>
      <c r="I104" s="181" t="s">
        <v>1379</v>
      </c>
      <c r="J104" s="181" t="s">
        <v>2601</v>
      </c>
      <c r="K104" s="181"/>
      <c r="L104" s="181"/>
      <c r="M104" s="181" t="s">
        <v>1389</v>
      </c>
      <c r="N104" s="181"/>
      <c r="O104" s="181"/>
      <c r="P104" s="181"/>
      <c r="Q104" s="181"/>
      <c r="R104" s="181" t="s">
        <v>1437</v>
      </c>
      <c r="S104" s="181" t="s">
        <v>167</v>
      </c>
      <c r="T104" s="181" t="s">
        <v>167</v>
      </c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 t="s">
        <v>1379</v>
      </c>
      <c r="AK104" s="181" t="s">
        <v>1385</v>
      </c>
      <c r="AL104" s="181" t="s">
        <v>1379</v>
      </c>
      <c r="AM104" s="181" t="s">
        <v>1468</v>
      </c>
      <c r="AN104" s="181" t="s">
        <v>167</v>
      </c>
      <c r="AO104" s="181" t="s">
        <v>2474</v>
      </c>
      <c r="AP104" s="181" t="s">
        <v>1749</v>
      </c>
      <c r="AQ104" s="181" t="s">
        <v>1384</v>
      </c>
      <c r="AR104" s="181"/>
      <c r="AS104" s="181"/>
      <c r="AT104" s="181"/>
      <c r="AU104" s="181"/>
      <c r="AV104" s="181"/>
      <c r="AW104" s="181"/>
      <c r="AX104" s="181"/>
      <c r="AY104" s="181"/>
      <c r="AZ104" s="181"/>
      <c r="BA104" s="181"/>
      <c r="BB104" s="181"/>
      <c r="BC104" s="181"/>
      <c r="BD104" s="181"/>
      <c r="BE104" s="181"/>
      <c r="BF104" s="181"/>
      <c r="BG104" s="181"/>
      <c r="BH104" s="181"/>
      <c r="BI104" s="181"/>
      <c r="BJ104" s="181"/>
      <c r="BK104" s="181"/>
      <c r="BL104" s="181"/>
      <c r="BM104" s="181"/>
      <c r="BN104" s="181"/>
      <c r="BO104" s="181"/>
      <c r="BP104" s="181"/>
      <c r="BQ104" s="181"/>
      <c r="BR104" s="181"/>
      <c r="BS104" s="181"/>
      <c r="BT104" s="181"/>
      <c r="BU104" s="181"/>
      <c r="BV104" s="181"/>
      <c r="BW104" s="181"/>
      <c r="BX104" s="181"/>
      <c r="BY104" s="181"/>
      <c r="BZ104" s="181"/>
      <c r="CA104" s="181"/>
      <c r="CB104" s="181"/>
      <c r="CC104" s="181"/>
      <c r="CD104" s="181"/>
      <c r="CE104" s="181"/>
      <c r="CF104" s="181"/>
      <c r="CG104" s="181"/>
      <c r="CH104" s="181"/>
      <c r="CI104" s="181"/>
      <c r="CJ104" s="181"/>
      <c r="CK104" s="181"/>
      <c r="CL104" s="181"/>
      <c r="CM104" s="181"/>
      <c r="CN104" s="181"/>
      <c r="CO104" s="181"/>
      <c r="CP104" s="181"/>
      <c r="CQ104" s="181"/>
      <c r="CR104" s="181"/>
      <c r="CS104" s="181"/>
      <c r="CT104" s="181"/>
      <c r="CU104" s="181"/>
      <c r="CV104" s="181"/>
      <c r="CW104" s="181"/>
      <c r="CX104" s="181"/>
      <c r="CY104" s="181"/>
      <c r="CZ104" s="182"/>
    </row>
    <row r="105" spans="1:104" x14ac:dyDescent="0.25">
      <c r="A105" s="180"/>
      <c r="B105" s="181" t="s">
        <v>2602</v>
      </c>
      <c r="C105" s="181" t="s">
        <v>2603</v>
      </c>
      <c r="D105" s="181" t="s">
        <v>557</v>
      </c>
      <c r="E105" s="181" t="s">
        <v>135</v>
      </c>
      <c r="F105" s="181"/>
      <c r="G105" s="181" t="s">
        <v>1103</v>
      </c>
      <c r="H105" s="181"/>
      <c r="I105" s="181" t="s">
        <v>1379</v>
      </c>
      <c r="J105" s="181" t="s">
        <v>2604</v>
      </c>
      <c r="K105" s="181"/>
      <c r="L105" s="181"/>
      <c r="M105" s="181" t="s">
        <v>1389</v>
      </c>
      <c r="N105" s="181" t="s">
        <v>1389</v>
      </c>
      <c r="O105" s="181" t="s">
        <v>1362</v>
      </c>
      <c r="P105" s="181" t="s">
        <v>3</v>
      </c>
      <c r="Q105" s="181" t="s">
        <v>1359</v>
      </c>
      <c r="R105" s="181" t="s">
        <v>1437</v>
      </c>
      <c r="S105" s="181" t="s">
        <v>167</v>
      </c>
      <c r="T105" s="181" t="s">
        <v>167</v>
      </c>
      <c r="U105" s="181"/>
      <c r="V105" s="181"/>
      <c r="W105" s="181"/>
      <c r="X105" s="181"/>
      <c r="Y105" s="181"/>
      <c r="Z105" s="181"/>
      <c r="AA105" s="181"/>
      <c r="AB105" s="181"/>
      <c r="AC105" s="181"/>
      <c r="AD105" s="181"/>
      <c r="AE105" s="181"/>
      <c r="AF105" s="181"/>
      <c r="AG105" s="181"/>
      <c r="AH105" s="181"/>
      <c r="AI105" s="181"/>
      <c r="AJ105" s="181" t="s">
        <v>1379</v>
      </c>
      <c r="AK105" s="181" t="s">
        <v>1385</v>
      </c>
      <c r="AL105" s="181" t="s">
        <v>1379</v>
      </c>
      <c r="AM105" s="181" t="s">
        <v>1468</v>
      </c>
      <c r="AN105" s="181" t="s">
        <v>167</v>
      </c>
      <c r="AO105" s="181" t="s">
        <v>2474</v>
      </c>
      <c r="AP105" s="181" t="s">
        <v>1749</v>
      </c>
      <c r="AQ105" s="181" t="s">
        <v>1384</v>
      </c>
      <c r="AR105" s="181"/>
      <c r="AS105" s="181"/>
      <c r="AT105" s="181"/>
      <c r="AU105" s="181"/>
      <c r="AV105" s="181"/>
      <c r="AW105" s="181"/>
      <c r="AX105" s="181"/>
      <c r="AY105" s="181"/>
      <c r="AZ105" s="181"/>
      <c r="BA105" s="181"/>
      <c r="BB105" s="181"/>
      <c r="BC105" s="181"/>
      <c r="BD105" s="181"/>
      <c r="BE105" s="181"/>
      <c r="BF105" s="181"/>
      <c r="BG105" s="181"/>
      <c r="BH105" s="181"/>
      <c r="BI105" s="181"/>
      <c r="BJ105" s="181"/>
      <c r="BK105" s="181"/>
      <c r="BL105" s="181"/>
      <c r="BM105" s="181"/>
      <c r="BN105" s="181"/>
      <c r="BO105" s="181"/>
      <c r="BP105" s="181"/>
      <c r="BQ105" s="181"/>
      <c r="BR105" s="181"/>
      <c r="BS105" s="181"/>
      <c r="BT105" s="181"/>
      <c r="BU105" s="181"/>
      <c r="BV105" s="181"/>
      <c r="BW105" s="181"/>
      <c r="BX105" s="181"/>
      <c r="BY105" s="181"/>
      <c r="BZ105" s="181"/>
      <c r="CA105" s="181"/>
      <c r="CB105" s="181"/>
      <c r="CC105" s="181"/>
      <c r="CD105" s="181"/>
      <c r="CE105" s="181"/>
      <c r="CF105" s="181"/>
      <c r="CG105" s="181"/>
      <c r="CH105" s="181"/>
      <c r="CI105" s="181"/>
      <c r="CJ105" s="181"/>
      <c r="CK105" s="181"/>
      <c r="CL105" s="181"/>
      <c r="CM105" s="181"/>
      <c r="CN105" s="181"/>
      <c r="CO105" s="181"/>
      <c r="CP105" s="181"/>
      <c r="CQ105" s="181"/>
      <c r="CR105" s="181"/>
      <c r="CS105" s="181"/>
      <c r="CT105" s="181"/>
      <c r="CU105" s="181"/>
      <c r="CV105" s="181"/>
      <c r="CW105" s="181"/>
      <c r="CX105" s="181"/>
      <c r="CY105" s="181"/>
      <c r="CZ105" s="182"/>
    </row>
    <row r="106" spans="1:104" x14ac:dyDescent="0.25">
      <c r="A106" s="180"/>
      <c r="B106" s="181"/>
      <c r="C106" s="181" t="s">
        <v>2605</v>
      </c>
      <c r="D106" s="181"/>
      <c r="E106" s="181" t="s">
        <v>1361</v>
      </c>
      <c r="F106" s="181"/>
      <c r="G106" s="181" t="s">
        <v>1103</v>
      </c>
      <c r="H106" s="181"/>
      <c r="I106" s="181" t="s">
        <v>1379</v>
      </c>
      <c r="J106" s="181" t="s">
        <v>2606</v>
      </c>
      <c r="K106" s="181"/>
      <c r="L106" s="181"/>
      <c r="M106" s="181" t="s">
        <v>1379</v>
      </c>
      <c r="N106" s="181"/>
      <c r="O106" s="181"/>
      <c r="P106" s="181"/>
      <c r="Q106" s="181"/>
      <c r="R106" s="181" t="s">
        <v>1437</v>
      </c>
      <c r="S106" s="181" t="s">
        <v>167</v>
      </c>
      <c r="T106" s="181" t="s">
        <v>167</v>
      </c>
      <c r="U106" s="181"/>
      <c r="V106" s="181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1"/>
      <c r="AI106" s="181"/>
      <c r="AJ106" s="181" t="s">
        <v>1379</v>
      </c>
      <c r="AK106" s="181" t="s">
        <v>1385</v>
      </c>
      <c r="AL106" s="181" t="s">
        <v>1379</v>
      </c>
      <c r="AM106" s="181" t="s">
        <v>1468</v>
      </c>
      <c r="AN106" s="181" t="s">
        <v>167</v>
      </c>
      <c r="AO106" s="181" t="s">
        <v>2474</v>
      </c>
      <c r="AP106" s="181" t="s">
        <v>1749</v>
      </c>
      <c r="AQ106" s="181" t="s">
        <v>1384</v>
      </c>
      <c r="AR106" s="181"/>
      <c r="AS106" s="181"/>
      <c r="AT106" s="181"/>
      <c r="AU106" s="181"/>
      <c r="AV106" s="181"/>
      <c r="AW106" s="181"/>
      <c r="AX106" s="181"/>
      <c r="AY106" s="181"/>
      <c r="AZ106" s="181"/>
      <c r="BA106" s="181"/>
      <c r="BB106" s="181"/>
      <c r="BC106" s="181"/>
      <c r="BD106" s="181"/>
      <c r="BE106" s="181"/>
      <c r="BF106" s="181"/>
      <c r="BG106" s="181"/>
      <c r="BH106" s="181"/>
      <c r="BI106" s="181"/>
      <c r="BJ106" s="181"/>
      <c r="BK106" s="181"/>
      <c r="BL106" s="181"/>
      <c r="BM106" s="181"/>
      <c r="BN106" s="181"/>
      <c r="BO106" s="181"/>
      <c r="BP106" s="181"/>
      <c r="BQ106" s="181"/>
      <c r="BR106" s="181"/>
      <c r="BS106" s="181"/>
      <c r="BT106" s="181"/>
      <c r="BU106" s="181"/>
      <c r="BV106" s="181"/>
      <c r="BW106" s="181"/>
      <c r="BX106" s="181"/>
      <c r="BY106" s="181"/>
      <c r="BZ106" s="181"/>
      <c r="CA106" s="181"/>
      <c r="CB106" s="181"/>
      <c r="CC106" s="181"/>
      <c r="CD106" s="181"/>
      <c r="CE106" s="181"/>
      <c r="CF106" s="181"/>
      <c r="CG106" s="181"/>
      <c r="CH106" s="181"/>
      <c r="CI106" s="181"/>
      <c r="CJ106" s="181"/>
      <c r="CK106" s="181"/>
      <c r="CL106" s="181"/>
      <c r="CM106" s="181"/>
      <c r="CN106" s="181"/>
      <c r="CO106" s="181"/>
      <c r="CP106" s="181"/>
      <c r="CQ106" s="181"/>
      <c r="CR106" s="181"/>
      <c r="CS106" s="181"/>
      <c r="CT106" s="181"/>
      <c r="CU106" s="181"/>
      <c r="CV106" s="181"/>
      <c r="CW106" s="181"/>
      <c r="CX106" s="181"/>
      <c r="CY106" s="181"/>
      <c r="CZ106" s="182"/>
    </row>
    <row r="107" spans="1:104" x14ac:dyDescent="0.25">
      <c r="A107" s="180"/>
      <c r="B107" s="181" t="s">
        <v>2607</v>
      </c>
      <c r="C107" s="181" t="s">
        <v>2608</v>
      </c>
      <c r="D107" s="181" t="s">
        <v>752</v>
      </c>
      <c r="E107" s="181" t="s">
        <v>143</v>
      </c>
      <c r="F107" s="181"/>
      <c r="G107" s="181" t="s">
        <v>1103</v>
      </c>
      <c r="H107" s="181"/>
      <c r="I107" s="181" t="s">
        <v>1379</v>
      </c>
      <c r="J107" s="181" t="s">
        <v>2609</v>
      </c>
      <c r="K107" s="181" t="s">
        <v>2610</v>
      </c>
      <c r="L107" s="181" t="s">
        <v>2611</v>
      </c>
      <c r="M107" s="181" t="s">
        <v>1383</v>
      </c>
      <c r="N107" s="181" t="s">
        <v>1388</v>
      </c>
      <c r="O107" s="181" t="s">
        <v>7</v>
      </c>
      <c r="P107" s="181" t="s">
        <v>7</v>
      </c>
      <c r="Q107" s="181" t="s">
        <v>1359</v>
      </c>
      <c r="R107" s="181" t="s">
        <v>1437</v>
      </c>
      <c r="S107" s="181" t="s">
        <v>167</v>
      </c>
      <c r="T107" s="181" t="s">
        <v>167</v>
      </c>
      <c r="U107" s="181"/>
      <c r="V107" s="181"/>
      <c r="W107" s="181"/>
      <c r="X107" s="181"/>
      <c r="Y107" s="181"/>
      <c r="Z107" s="181"/>
      <c r="AA107" s="181"/>
      <c r="AB107" s="181"/>
      <c r="AC107" s="181"/>
      <c r="AD107" s="181"/>
      <c r="AE107" s="181"/>
      <c r="AF107" s="181"/>
      <c r="AG107" s="181"/>
      <c r="AH107" s="181"/>
      <c r="AI107" s="181"/>
      <c r="AJ107" s="181" t="s">
        <v>1379</v>
      </c>
      <c r="AK107" s="181" t="s">
        <v>1385</v>
      </c>
      <c r="AL107" s="181" t="s">
        <v>1379</v>
      </c>
      <c r="AM107" s="181" t="s">
        <v>1468</v>
      </c>
      <c r="AN107" s="181" t="s">
        <v>167</v>
      </c>
      <c r="AO107" s="181" t="s">
        <v>2474</v>
      </c>
      <c r="AP107" s="181" t="s">
        <v>1749</v>
      </c>
      <c r="AQ107" s="181" t="s">
        <v>1384</v>
      </c>
      <c r="AR107" s="181"/>
      <c r="AS107" s="181"/>
      <c r="AT107" s="181" t="s">
        <v>2610</v>
      </c>
      <c r="AU107" s="181" t="s">
        <v>1758</v>
      </c>
      <c r="AV107" s="181" t="s">
        <v>1671</v>
      </c>
      <c r="AW107" s="181" t="s">
        <v>1670</v>
      </c>
      <c r="AX107" s="181" t="s">
        <v>2612</v>
      </c>
      <c r="AY107" s="181" t="s">
        <v>1762</v>
      </c>
      <c r="AZ107" s="181" t="s">
        <v>2613</v>
      </c>
      <c r="BA107" s="181" t="s">
        <v>1533</v>
      </c>
      <c r="BB107" s="181" t="s">
        <v>2614</v>
      </c>
      <c r="BC107" s="181" t="s">
        <v>1675</v>
      </c>
      <c r="BD107" s="181" t="s">
        <v>2615</v>
      </c>
      <c r="BE107" s="181" t="s">
        <v>1535</v>
      </c>
      <c r="BF107" s="181" t="s">
        <v>2616</v>
      </c>
      <c r="BG107" s="181" t="s">
        <v>1678</v>
      </c>
      <c r="BH107" s="181" t="s">
        <v>2617</v>
      </c>
      <c r="BI107" s="181" t="s">
        <v>1666</v>
      </c>
      <c r="BJ107" s="181" t="s">
        <v>2618</v>
      </c>
      <c r="BK107" s="181" t="s">
        <v>1541</v>
      </c>
      <c r="BL107" s="181" t="s">
        <v>2619</v>
      </c>
      <c r="BM107" s="181"/>
      <c r="BN107" s="181"/>
      <c r="BO107" s="181" t="s">
        <v>1404</v>
      </c>
      <c r="BP107" s="181" t="s">
        <v>2620</v>
      </c>
      <c r="BQ107" s="181"/>
      <c r="BR107" s="181"/>
      <c r="BS107" s="181"/>
      <c r="BT107" s="181"/>
      <c r="BU107" s="181"/>
      <c r="BV107" s="181"/>
      <c r="BW107" s="181"/>
      <c r="BX107" s="181"/>
      <c r="BY107" s="181"/>
      <c r="BZ107" s="181"/>
      <c r="CA107" s="181"/>
      <c r="CB107" s="181"/>
      <c r="CC107" s="181"/>
      <c r="CD107" s="181"/>
      <c r="CE107" s="181"/>
      <c r="CF107" s="181"/>
      <c r="CG107" s="181"/>
      <c r="CH107" s="181"/>
      <c r="CI107" s="181"/>
      <c r="CJ107" s="181"/>
      <c r="CK107" s="181"/>
      <c r="CL107" s="181"/>
      <c r="CM107" s="181"/>
      <c r="CN107" s="181"/>
      <c r="CO107" s="181"/>
      <c r="CP107" s="181"/>
      <c r="CQ107" s="181"/>
      <c r="CR107" s="181"/>
      <c r="CS107" s="181"/>
      <c r="CT107" s="181"/>
      <c r="CU107" s="181"/>
      <c r="CV107" s="181"/>
      <c r="CW107" s="181"/>
      <c r="CX107" s="181"/>
      <c r="CY107" s="181"/>
      <c r="CZ107" s="182"/>
    </row>
    <row r="108" spans="1:104" x14ac:dyDescent="0.25">
      <c r="A108" s="180"/>
      <c r="B108" s="181"/>
      <c r="C108" s="181" t="s">
        <v>2621</v>
      </c>
      <c r="D108" s="181"/>
      <c r="E108" s="181" t="s">
        <v>1361</v>
      </c>
      <c r="F108" s="181"/>
      <c r="G108" s="181" t="s">
        <v>1103</v>
      </c>
      <c r="H108" s="181"/>
      <c r="I108" s="181" t="s">
        <v>1379</v>
      </c>
      <c r="J108" s="181" t="s">
        <v>2622</v>
      </c>
      <c r="K108" s="181"/>
      <c r="L108" s="181"/>
      <c r="M108" s="181" t="s">
        <v>1379</v>
      </c>
      <c r="N108" s="181"/>
      <c r="O108" s="181"/>
      <c r="P108" s="181"/>
      <c r="Q108" s="181"/>
      <c r="R108" s="181" t="s">
        <v>1437</v>
      </c>
      <c r="S108" s="181" t="s">
        <v>167</v>
      </c>
      <c r="T108" s="181" t="s">
        <v>167</v>
      </c>
      <c r="U108" s="181"/>
      <c r="V108" s="181"/>
      <c r="W108" s="181"/>
      <c r="X108" s="181"/>
      <c r="Y108" s="181"/>
      <c r="Z108" s="181"/>
      <c r="AA108" s="181"/>
      <c r="AB108" s="181"/>
      <c r="AC108" s="181"/>
      <c r="AD108" s="181"/>
      <c r="AE108" s="181"/>
      <c r="AF108" s="181"/>
      <c r="AG108" s="181"/>
      <c r="AH108" s="181"/>
      <c r="AI108" s="181"/>
      <c r="AJ108" s="181" t="s">
        <v>1379</v>
      </c>
      <c r="AK108" s="181" t="s">
        <v>1385</v>
      </c>
      <c r="AL108" s="181" t="s">
        <v>1379</v>
      </c>
      <c r="AM108" s="181" t="s">
        <v>1468</v>
      </c>
      <c r="AN108" s="181" t="s">
        <v>167</v>
      </c>
      <c r="AO108" s="181" t="s">
        <v>2474</v>
      </c>
      <c r="AP108" s="181" t="s">
        <v>1749</v>
      </c>
      <c r="AQ108" s="181" t="s">
        <v>1384</v>
      </c>
      <c r="AR108" s="181"/>
      <c r="AS108" s="181"/>
      <c r="AT108" s="181"/>
      <c r="AU108" s="181"/>
      <c r="AV108" s="181"/>
      <c r="AW108" s="181"/>
      <c r="AX108" s="181"/>
      <c r="AY108" s="181"/>
      <c r="AZ108" s="181"/>
      <c r="BA108" s="181"/>
      <c r="BB108" s="181"/>
      <c r="BC108" s="181"/>
      <c r="BD108" s="181"/>
      <c r="BE108" s="181"/>
      <c r="BF108" s="181"/>
      <c r="BG108" s="181"/>
      <c r="BH108" s="181"/>
      <c r="BI108" s="181"/>
      <c r="BJ108" s="181"/>
      <c r="BK108" s="181"/>
      <c r="BL108" s="181"/>
      <c r="BM108" s="181"/>
      <c r="BN108" s="181"/>
      <c r="BO108" s="181"/>
      <c r="BP108" s="181"/>
      <c r="BQ108" s="181"/>
      <c r="BR108" s="181"/>
      <c r="BS108" s="181"/>
      <c r="BT108" s="181"/>
      <c r="BU108" s="181"/>
      <c r="BV108" s="181"/>
      <c r="BW108" s="181"/>
      <c r="BX108" s="181"/>
      <c r="BY108" s="181"/>
      <c r="BZ108" s="181"/>
      <c r="CA108" s="181"/>
      <c r="CB108" s="181"/>
      <c r="CC108" s="181"/>
      <c r="CD108" s="181"/>
      <c r="CE108" s="181"/>
      <c r="CF108" s="181"/>
      <c r="CG108" s="181"/>
      <c r="CH108" s="181"/>
      <c r="CI108" s="181"/>
      <c r="CJ108" s="181"/>
      <c r="CK108" s="181"/>
      <c r="CL108" s="181"/>
      <c r="CM108" s="181"/>
      <c r="CN108" s="181"/>
      <c r="CO108" s="181"/>
      <c r="CP108" s="181"/>
      <c r="CQ108" s="181"/>
      <c r="CR108" s="181"/>
      <c r="CS108" s="181"/>
      <c r="CT108" s="181"/>
      <c r="CU108" s="181"/>
      <c r="CV108" s="181"/>
      <c r="CW108" s="181"/>
      <c r="CX108" s="181"/>
      <c r="CY108" s="181"/>
      <c r="CZ108" s="182"/>
    </row>
    <row r="109" spans="1:104" x14ac:dyDescent="0.25">
      <c r="A109" s="180"/>
      <c r="B109" s="181" t="s">
        <v>2623</v>
      </c>
      <c r="C109" s="181" t="s">
        <v>2624</v>
      </c>
      <c r="D109" s="181" t="s">
        <v>123</v>
      </c>
      <c r="E109" s="181" t="s">
        <v>57</v>
      </c>
      <c r="F109" s="181"/>
      <c r="G109" s="181" t="s">
        <v>1103</v>
      </c>
      <c r="H109" s="181"/>
      <c r="I109" s="181" t="s">
        <v>1379</v>
      </c>
      <c r="J109" s="181" t="s">
        <v>1852</v>
      </c>
      <c r="K109" s="181" t="s">
        <v>2625</v>
      </c>
      <c r="L109" s="181" t="s">
        <v>2626</v>
      </c>
      <c r="M109" s="181" t="s">
        <v>1379</v>
      </c>
      <c r="N109" s="181" t="s">
        <v>1383</v>
      </c>
      <c r="O109" s="181" t="s">
        <v>1358</v>
      </c>
      <c r="P109" s="181" t="s">
        <v>1260</v>
      </c>
      <c r="Q109" s="181" t="s">
        <v>1359</v>
      </c>
      <c r="R109" s="181" t="s">
        <v>1383</v>
      </c>
      <c r="S109" s="181" t="s">
        <v>179</v>
      </c>
      <c r="T109" s="181" t="s">
        <v>179</v>
      </c>
      <c r="U109" s="181"/>
      <c r="V109" s="181"/>
      <c r="W109" s="181"/>
      <c r="X109" s="181"/>
      <c r="Y109" s="181"/>
      <c r="Z109" s="181"/>
      <c r="AA109" s="181"/>
      <c r="AB109" s="181"/>
      <c r="AC109" s="181"/>
      <c r="AD109" s="181"/>
      <c r="AE109" s="181"/>
      <c r="AF109" s="181"/>
      <c r="AG109" s="181"/>
      <c r="AH109" s="181"/>
      <c r="AI109" s="181"/>
      <c r="AJ109" s="181" t="s">
        <v>1379</v>
      </c>
      <c r="AK109" s="181" t="s">
        <v>1385</v>
      </c>
      <c r="AL109" s="181" t="s">
        <v>1379</v>
      </c>
      <c r="AM109" s="181" t="s">
        <v>1384</v>
      </c>
      <c r="AN109" s="181" t="s">
        <v>179</v>
      </c>
      <c r="AO109" s="181" t="s">
        <v>2627</v>
      </c>
      <c r="AP109" s="181" t="s">
        <v>1530</v>
      </c>
      <c r="AQ109" s="181" t="s">
        <v>1384</v>
      </c>
      <c r="AR109" s="181" t="s">
        <v>1389</v>
      </c>
      <c r="AS109" s="181"/>
      <c r="AT109" s="181" t="s">
        <v>2625</v>
      </c>
      <c r="AU109" s="181" t="s">
        <v>1473</v>
      </c>
      <c r="AV109" s="181" t="s">
        <v>2628</v>
      </c>
      <c r="AW109" s="181" t="s">
        <v>1670</v>
      </c>
      <c r="AX109" s="181" t="s">
        <v>2629</v>
      </c>
      <c r="AY109" s="181" t="s">
        <v>1762</v>
      </c>
      <c r="AZ109" s="181" t="s">
        <v>2630</v>
      </c>
      <c r="BA109" s="181" t="s">
        <v>1533</v>
      </c>
      <c r="BB109" s="181" t="s">
        <v>2631</v>
      </c>
      <c r="BC109" s="181" t="s">
        <v>1678</v>
      </c>
      <c r="BD109" s="181" t="s">
        <v>2632</v>
      </c>
      <c r="BE109" s="181" t="s">
        <v>2328</v>
      </c>
      <c r="BF109" s="181" t="s">
        <v>2633</v>
      </c>
      <c r="BG109" s="181" t="s">
        <v>1479</v>
      </c>
      <c r="BH109" s="181" t="s">
        <v>2634</v>
      </c>
      <c r="BI109" s="181" t="s">
        <v>1546</v>
      </c>
      <c r="BJ109" s="181" t="s">
        <v>2635</v>
      </c>
      <c r="BK109" s="181" t="s">
        <v>1770</v>
      </c>
      <c r="BL109" s="181" t="s">
        <v>2636</v>
      </c>
      <c r="BM109" s="181" t="s">
        <v>1483</v>
      </c>
      <c r="BN109" s="181" t="s">
        <v>2637</v>
      </c>
      <c r="BO109" s="181" t="s">
        <v>1404</v>
      </c>
      <c r="BP109" s="181" t="s">
        <v>2638</v>
      </c>
      <c r="BQ109" s="181"/>
      <c r="BR109" s="181"/>
      <c r="BS109" s="181"/>
      <c r="BT109" s="181"/>
      <c r="BU109" s="181"/>
      <c r="BV109" s="181"/>
      <c r="BW109" s="181"/>
      <c r="BX109" s="181"/>
      <c r="BY109" s="181"/>
      <c r="BZ109" s="181"/>
      <c r="CA109" s="181"/>
      <c r="CB109" s="181"/>
      <c r="CC109" s="181"/>
      <c r="CD109" s="181"/>
      <c r="CE109" s="181"/>
      <c r="CF109" s="181"/>
      <c r="CG109" s="181"/>
      <c r="CH109" s="181"/>
      <c r="CI109" s="181"/>
      <c r="CJ109" s="181"/>
      <c r="CK109" s="181"/>
      <c r="CL109" s="181"/>
      <c r="CM109" s="181"/>
      <c r="CN109" s="181"/>
      <c r="CO109" s="181"/>
      <c r="CP109" s="181"/>
      <c r="CQ109" s="181"/>
      <c r="CR109" s="181"/>
      <c r="CS109" s="181"/>
      <c r="CT109" s="181"/>
      <c r="CU109" s="181"/>
      <c r="CV109" s="181"/>
      <c r="CW109" s="181"/>
      <c r="CX109" s="181"/>
      <c r="CY109" s="181"/>
      <c r="CZ109" s="182"/>
    </row>
    <row r="110" spans="1:104" x14ac:dyDescent="0.25">
      <c r="A110" s="180"/>
      <c r="B110" s="181" t="s">
        <v>2639</v>
      </c>
      <c r="C110" s="181" t="s">
        <v>1535</v>
      </c>
      <c r="D110" s="181" t="s">
        <v>180</v>
      </c>
      <c r="E110" s="181" t="s">
        <v>172</v>
      </c>
      <c r="F110" s="181"/>
      <c r="G110" s="181" t="s">
        <v>1103</v>
      </c>
      <c r="H110" s="181"/>
      <c r="I110" s="181" t="s">
        <v>1379</v>
      </c>
      <c r="J110" s="181" t="s">
        <v>1833</v>
      </c>
      <c r="K110" s="181" t="s">
        <v>2640</v>
      </c>
      <c r="L110" s="181" t="s">
        <v>1705</v>
      </c>
      <c r="M110" s="181" t="s">
        <v>1379</v>
      </c>
      <c r="N110" s="181" t="s">
        <v>1411</v>
      </c>
      <c r="O110" s="181" t="s">
        <v>1360</v>
      </c>
      <c r="P110" s="181" t="s">
        <v>13</v>
      </c>
      <c r="Q110" s="181" t="s">
        <v>1359</v>
      </c>
      <c r="R110" s="181" t="s">
        <v>1383</v>
      </c>
      <c r="S110" s="181" t="s">
        <v>179</v>
      </c>
      <c r="T110" s="181" t="s">
        <v>179</v>
      </c>
      <c r="U110" s="181"/>
      <c r="V110" s="181"/>
      <c r="W110" s="181"/>
      <c r="X110" s="181"/>
      <c r="Y110" s="181"/>
      <c r="Z110" s="181"/>
      <c r="AA110" s="181"/>
      <c r="AB110" s="181"/>
      <c r="AC110" s="181"/>
      <c r="AD110" s="181"/>
      <c r="AE110" s="181"/>
      <c r="AF110" s="181"/>
      <c r="AG110" s="181"/>
      <c r="AH110" s="181"/>
      <c r="AI110" s="181"/>
      <c r="AJ110" s="181" t="s">
        <v>1379</v>
      </c>
      <c r="AK110" s="181" t="s">
        <v>1385</v>
      </c>
      <c r="AL110" s="181" t="s">
        <v>1379</v>
      </c>
      <c r="AM110" s="181" t="s">
        <v>1384</v>
      </c>
      <c r="AN110" s="181" t="s">
        <v>179</v>
      </c>
      <c r="AO110" s="181" t="s">
        <v>2627</v>
      </c>
      <c r="AP110" s="181" t="s">
        <v>1530</v>
      </c>
      <c r="AQ110" s="181" t="s">
        <v>1384</v>
      </c>
      <c r="AR110" s="181" t="s">
        <v>1411</v>
      </c>
      <c r="AS110" s="181"/>
      <c r="AT110" s="181" t="s">
        <v>2640</v>
      </c>
      <c r="AU110" s="181" t="s">
        <v>1473</v>
      </c>
      <c r="AV110" s="181" t="s">
        <v>2641</v>
      </c>
      <c r="AW110" s="181" t="s">
        <v>1670</v>
      </c>
      <c r="AX110" s="181" t="s">
        <v>2642</v>
      </c>
      <c r="AY110" s="181" t="s">
        <v>1762</v>
      </c>
      <c r="AZ110" s="181" t="s">
        <v>2364</v>
      </c>
      <c r="BA110" s="181" t="s">
        <v>1533</v>
      </c>
      <c r="BB110" s="181" t="s">
        <v>2643</v>
      </c>
      <c r="BC110" s="181" t="s">
        <v>1678</v>
      </c>
      <c r="BD110" s="181" t="s">
        <v>2644</v>
      </c>
      <c r="BE110" s="181" t="s">
        <v>2328</v>
      </c>
      <c r="BF110" s="181" t="s">
        <v>2645</v>
      </c>
      <c r="BG110" s="181" t="s">
        <v>1479</v>
      </c>
      <c r="BH110" s="181" t="s">
        <v>2646</v>
      </c>
      <c r="BI110" s="181" t="s">
        <v>1546</v>
      </c>
      <c r="BJ110" s="181" t="s">
        <v>2418</v>
      </c>
      <c r="BK110" s="181" t="s">
        <v>1770</v>
      </c>
      <c r="BL110" s="181" t="s">
        <v>2647</v>
      </c>
      <c r="BM110" s="181" t="s">
        <v>1483</v>
      </c>
      <c r="BN110" s="181" t="s">
        <v>2648</v>
      </c>
      <c r="BO110" s="181" t="s">
        <v>1404</v>
      </c>
      <c r="BP110" s="181" t="s">
        <v>2649</v>
      </c>
      <c r="BQ110" s="181"/>
      <c r="BR110" s="181"/>
      <c r="BS110" s="181"/>
      <c r="BT110" s="181"/>
      <c r="BU110" s="181"/>
      <c r="BV110" s="181"/>
      <c r="BW110" s="181"/>
      <c r="BX110" s="181"/>
      <c r="BY110" s="181"/>
      <c r="BZ110" s="181"/>
      <c r="CA110" s="181"/>
      <c r="CB110" s="181"/>
      <c r="CC110" s="181"/>
      <c r="CD110" s="181"/>
      <c r="CE110" s="181"/>
      <c r="CF110" s="181"/>
      <c r="CG110" s="181"/>
      <c r="CH110" s="181"/>
      <c r="CI110" s="181"/>
      <c r="CJ110" s="181"/>
      <c r="CK110" s="181"/>
      <c r="CL110" s="181"/>
      <c r="CM110" s="181"/>
      <c r="CN110" s="181"/>
      <c r="CO110" s="181"/>
      <c r="CP110" s="181"/>
      <c r="CQ110" s="181"/>
      <c r="CR110" s="181"/>
      <c r="CS110" s="181"/>
      <c r="CT110" s="181"/>
      <c r="CU110" s="181"/>
      <c r="CV110" s="181"/>
      <c r="CW110" s="181"/>
      <c r="CX110" s="181"/>
      <c r="CY110" s="181"/>
      <c r="CZ110" s="182"/>
    </row>
    <row r="111" spans="1:104" x14ac:dyDescent="0.25">
      <c r="A111" s="180"/>
      <c r="B111" s="181"/>
      <c r="C111" s="181" t="s">
        <v>2650</v>
      </c>
      <c r="D111" s="181"/>
      <c r="E111" s="181" t="s">
        <v>1361</v>
      </c>
      <c r="F111" s="181"/>
      <c r="G111" s="181" t="s">
        <v>1103</v>
      </c>
      <c r="H111" s="181"/>
      <c r="I111" s="181" t="s">
        <v>1379</v>
      </c>
      <c r="J111" s="181" t="s">
        <v>1905</v>
      </c>
      <c r="K111" s="181"/>
      <c r="L111" s="181"/>
      <c r="M111" s="181" t="s">
        <v>1379</v>
      </c>
      <c r="N111" s="181"/>
      <c r="O111" s="181"/>
      <c r="P111" s="181"/>
      <c r="Q111" s="181"/>
      <c r="R111" s="181" t="s">
        <v>1383</v>
      </c>
      <c r="S111" s="181" t="s">
        <v>179</v>
      </c>
      <c r="T111" s="181" t="s">
        <v>179</v>
      </c>
      <c r="U111" s="181"/>
      <c r="V111" s="181"/>
      <c r="W111" s="181"/>
      <c r="X111" s="181"/>
      <c r="Y111" s="181"/>
      <c r="Z111" s="181"/>
      <c r="AA111" s="181"/>
      <c r="AB111" s="181"/>
      <c r="AC111" s="181"/>
      <c r="AD111" s="181"/>
      <c r="AE111" s="181"/>
      <c r="AF111" s="181"/>
      <c r="AG111" s="181"/>
      <c r="AH111" s="181"/>
      <c r="AI111" s="181"/>
      <c r="AJ111" s="181" t="s">
        <v>1379</v>
      </c>
      <c r="AK111" s="181" t="s">
        <v>1385</v>
      </c>
      <c r="AL111" s="181" t="s">
        <v>1379</v>
      </c>
      <c r="AM111" s="181" t="s">
        <v>1384</v>
      </c>
      <c r="AN111" s="181" t="s">
        <v>179</v>
      </c>
      <c r="AO111" s="181" t="s">
        <v>2627</v>
      </c>
      <c r="AP111" s="181" t="s">
        <v>1530</v>
      </c>
      <c r="AQ111" s="181" t="s">
        <v>1384</v>
      </c>
      <c r="AR111" s="181"/>
      <c r="AS111" s="181"/>
      <c r="AT111" s="181"/>
      <c r="AU111" s="181"/>
      <c r="AV111" s="181"/>
      <c r="AW111" s="181"/>
      <c r="AX111" s="181"/>
      <c r="AY111" s="181"/>
      <c r="AZ111" s="181"/>
      <c r="BA111" s="181"/>
      <c r="BB111" s="181"/>
      <c r="BC111" s="181"/>
      <c r="BD111" s="181"/>
      <c r="BE111" s="181"/>
      <c r="BF111" s="181"/>
      <c r="BG111" s="181"/>
      <c r="BH111" s="181"/>
      <c r="BI111" s="181"/>
      <c r="BJ111" s="181"/>
      <c r="BK111" s="181"/>
      <c r="BL111" s="181"/>
      <c r="BM111" s="181"/>
      <c r="BN111" s="181"/>
      <c r="BO111" s="181"/>
      <c r="BP111" s="181"/>
      <c r="BQ111" s="181"/>
      <c r="BR111" s="181"/>
      <c r="BS111" s="181"/>
      <c r="BT111" s="181"/>
      <c r="BU111" s="181"/>
      <c r="BV111" s="181"/>
      <c r="BW111" s="181"/>
      <c r="BX111" s="181"/>
      <c r="BY111" s="181"/>
      <c r="BZ111" s="181"/>
      <c r="CA111" s="181"/>
      <c r="CB111" s="181"/>
      <c r="CC111" s="181"/>
      <c r="CD111" s="181"/>
      <c r="CE111" s="181"/>
      <c r="CF111" s="181"/>
      <c r="CG111" s="181"/>
      <c r="CH111" s="181"/>
      <c r="CI111" s="181"/>
      <c r="CJ111" s="181"/>
      <c r="CK111" s="181"/>
      <c r="CL111" s="181"/>
      <c r="CM111" s="181"/>
      <c r="CN111" s="181"/>
      <c r="CO111" s="181"/>
      <c r="CP111" s="181"/>
      <c r="CQ111" s="181"/>
      <c r="CR111" s="181"/>
      <c r="CS111" s="181"/>
      <c r="CT111" s="181"/>
      <c r="CU111" s="181"/>
      <c r="CV111" s="181"/>
      <c r="CW111" s="181"/>
      <c r="CX111" s="181"/>
      <c r="CY111" s="181"/>
      <c r="CZ111" s="182"/>
    </row>
    <row r="112" spans="1:104" x14ac:dyDescent="0.25">
      <c r="A112" s="180"/>
      <c r="B112" s="181"/>
      <c r="C112" s="181" t="s">
        <v>2651</v>
      </c>
      <c r="D112" s="181"/>
      <c r="E112" s="181" t="s">
        <v>1361</v>
      </c>
      <c r="F112" s="181"/>
      <c r="G112" s="181" t="s">
        <v>1103</v>
      </c>
      <c r="H112" s="181"/>
      <c r="I112" s="181" t="s">
        <v>1379</v>
      </c>
      <c r="J112" s="181" t="s">
        <v>1893</v>
      </c>
      <c r="K112" s="181"/>
      <c r="L112" s="181"/>
      <c r="M112" s="181" t="s">
        <v>1379</v>
      </c>
      <c r="N112" s="181"/>
      <c r="O112" s="181"/>
      <c r="P112" s="181"/>
      <c r="Q112" s="181"/>
      <c r="R112" s="181" t="s">
        <v>1383</v>
      </c>
      <c r="S112" s="181" t="s">
        <v>179</v>
      </c>
      <c r="T112" s="181" t="s">
        <v>179</v>
      </c>
      <c r="U112" s="181"/>
      <c r="V112" s="181"/>
      <c r="W112" s="181"/>
      <c r="X112" s="181"/>
      <c r="Y112" s="181"/>
      <c r="Z112" s="181"/>
      <c r="AA112" s="181"/>
      <c r="AB112" s="181"/>
      <c r="AC112" s="181"/>
      <c r="AD112" s="181"/>
      <c r="AE112" s="181"/>
      <c r="AF112" s="181"/>
      <c r="AG112" s="181"/>
      <c r="AH112" s="181"/>
      <c r="AI112" s="181"/>
      <c r="AJ112" s="181" t="s">
        <v>1379</v>
      </c>
      <c r="AK112" s="181" t="s">
        <v>1385</v>
      </c>
      <c r="AL112" s="181" t="s">
        <v>1379</v>
      </c>
      <c r="AM112" s="181" t="s">
        <v>1384</v>
      </c>
      <c r="AN112" s="181" t="s">
        <v>179</v>
      </c>
      <c r="AO112" s="181" t="s">
        <v>2627</v>
      </c>
      <c r="AP112" s="181" t="s">
        <v>1530</v>
      </c>
      <c r="AQ112" s="181" t="s">
        <v>1384</v>
      </c>
      <c r="AR112" s="181"/>
      <c r="AS112" s="181"/>
      <c r="AT112" s="181"/>
      <c r="AU112" s="181"/>
      <c r="AV112" s="181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  <c r="BW112" s="181"/>
      <c r="BX112" s="181"/>
      <c r="BY112" s="181"/>
      <c r="BZ112" s="181"/>
      <c r="CA112" s="181"/>
      <c r="CB112" s="181"/>
      <c r="CC112" s="181"/>
      <c r="CD112" s="181"/>
      <c r="CE112" s="181"/>
      <c r="CF112" s="181"/>
      <c r="CG112" s="181"/>
      <c r="CH112" s="181"/>
      <c r="CI112" s="181"/>
      <c r="CJ112" s="181"/>
      <c r="CK112" s="181"/>
      <c r="CL112" s="181"/>
      <c r="CM112" s="181"/>
      <c r="CN112" s="181"/>
      <c r="CO112" s="181"/>
      <c r="CP112" s="181"/>
      <c r="CQ112" s="181"/>
      <c r="CR112" s="181"/>
      <c r="CS112" s="181"/>
      <c r="CT112" s="181"/>
      <c r="CU112" s="181"/>
      <c r="CV112" s="181"/>
      <c r="CW112" s="181"/>
      <c r="CX112" s="181"/>
      <c r="CY112" s="181"/>
      <c r="CZ112" s="182"/>
    </row>
    <row r="113" spans="1:104" x14ac:dyDescent="0.25">
      <c r="A113" s="180"/>
      <c r="B113" s="181" t="s">
        <v>2652</v>
      </c>
      <c r="C113" s="181" t="s">
        <v>2653</v>
      </c>
      <c r="D113" s="181" t="s">
        <v>79</v>
      </c>
      <c r="E113" s="181" t="s">
        <v>184</v>
      </c>
      <c r="F113" s="181"/>
      <c r="G113" s="181" t="s">
        <v>1103</v>
      </c>
      <c r="H113" s="181"/>
      <c r="I113" s="181" t="s">
        <v>1379</v>
      </c>
      <c r="J113" s="181" t="s">
        <v>1794</v>
      </c>
      <c r="K113" s="181" t="s">
        <v>2654</v>
      </c>
      <c r="L113" s="181" t="s">
        <v>2655</v>
      </c>
      <c r="M113" s="181" t="s">
        <v>1379</v>
      </c>
      <c r="N113" s="181" t="s">
        <v>1388</v>
      </c>
      <c r="O113" s="181" t="s">
        <v>7</v>
      </c>
      <c r="P113" s="181" t="s">
        <v>7</v>
      </c>
      <c r="Q113" s="181" t="s">
        <v>1359</v>
      </c>
      <c r="R113" s="181" t="s">
        <v>2656</v>
      </c>
      <c r="S113" s="181" t="s">
        <v>573</v>
      </c>
      <c r="T113" s="181" t="s">
        <v>573</v>
      </c>
      <c r="U113" s="181"/>
      <c r="V113" s="181"/>
      <c r="W113" s="181"/>
      <c r="X113" s="181"/>
      <c r="Y113" s="181"/>
      <c r="Z113" s="181"/>
      <c r="AA113" s="181"/>
      <c r="AB113" s="181"/>
      <c r="AC113" s="181"/>
      <c r="AD113" s="181"/>
      <c r="AE113" s="181"/>
      <c r="AF113" s="181"/>
      <c r="AG113" s="181"/>
      <c r="AH113" s="181"/>
      <c r="AI113" s="181"/>
      <c r="AJ113" s="181" t="s">
        <v>1379</v>
      </c>
      <c r="AK113" s="181" t="s">
        <v>1385</v>
      </c>
      <c r="AL113" s="181" t="s">
        <v>1379</v>
      </c>
      <c r="AM113" s="181" t="s">
        <v>1531</v>
      </c>
      <c r="AN113" s="181" t="s">
        <v>573</v>
      </c>
      <c r="AO113" s="181" t="s">
        <v>2627</v>
      </c>
      <c r="AP113" s="181" t="s">
        <v>1530</v>
      </c>
      <c r="AQ113" s="181" t="s">
        <v>1384</v>
      </c>
      <c r="AR113" s="181" t="s">
        <v>1389</v>
      </c>
      <c r="AS113" s="181"/>
      <c r="AT113" s="181" t="s">
        <v>2654</v>
      </c>
      <c r="AU113" s="181" t="s">
        <v>1473</v>
      </c>
      <c r="AV113" s="181" t="s">
        <v>2511</v>
      </c>
      <c r="AW113" s="181" t="s">
        <v>1670</v>
      </c>
      <c r="AX113" s="181" t="s">
        <v>1465</v>
      </c>
      <c r="AY113" s="181" t="s">
        <v>1762</v>
      </c>
      <c r="AZ113" s="181" t="s">
        <v>2657</v>
      </c>
      <c r="BA113" s="181" t="s">
        <v>1533</v>
      </c>
      <c r="BB113" s="181" t="s">
        <v>2658</v>
      </c>
      <c r="BC113" s="181" t="s">
        <v>1678</v>
      </c>
      <c r="BD113" s="181" t="s">
        <v>2659</v>
      </c>
      <c r="BE113" s="181" t="s">
        <v>2328</v>
      </c>
      <c r="BF113" s="181" t="s">
        <v>2407</v>
      </c>
      <c r="BG113" s="181" t="s">
        <v>1479</v>
      </c>
      <c r="BH113" s="181" t="s">
        <v>2660</v>
      </c>
      <c r="BI113" s="181" t="s">
        <v>1546</v>
      </c>
      <c r="BJ113" s="181" t="s">
        <v>2661</v>
      </c>
      <c r="BK113" s="181" t="s">
        <v>1770</v>
      </c>
      <c r="BL113" s="181" t="s">
        <v>2662</v>
      </c>
      <c r="BM113" s="181" t="s">
        <v>1483</v>
      </c>
      <c r="BN113" s="181" t="s">
        <v>2663</v>
      </c>
      <c r="BO113" s="181" t="s">
        <v>1404</v>
      </c>
      <c r="BP113" s="181" t="s">
        <v>2664</v>
      </c>
      <c r="BQ113" s="181"/>
      <c r="BR113" s="181"/>
      <c r="BS113" s="181"/>
      <c r="BT113" s="181"/>
      <c r="BU113" s="181"/>
      <c r="BV113" s="181"/>
      <c r="BW113" s="181"/>
      <c r="BX113" s="181"/>
      <c r="BY113" s="181"/>
      <c r="BZ113" s="181"/>
      <c r="CA113" s="181"/>
      <c r="CB113" s="181"/>
      <c r="CC113" s="181"/>
      <c r="CD113" s="181"/>
      <c r="CE113" s="181"/>
      <c r="CF113" s="181"/>
      <c r="CG113" s="181"/>
      <c r="CH113" s="181"/>
      <c r="CI113" s="181"/>
      <c r="CJ113" s="181"/>
      <c r="CK113" s="181"/>
      <c r="CL113" s="181"/>
      <c r="CM113" s="181"/>
      <c r="CN113" s="181"/>
      <c r="CO113" s="181"/>
      <c r="CP113" s="181"/>
      <c r="CQ113" s="181"/>
      <c r="CR113" s="181"/>
      <c r="CS113" s="181"/>
      <c r="CT113" s="181"/>
      <c r="CU113" s="181"/>
      <c r="CV113" s="181"/>
      <c r="CW113" s="181"/>
      <c r="CX113" s="181"/>
      <c r="CY113" s="181"/>
      <c r="CZ113" s="182"/>
    </row>
    <row r="114" spans="1:104" x14ac:dyDescent="0.25">
      <c r="A114" s="180"/>
      <c r="B114" s="181" t="s">
        <v>2665</v>
      </c>
      <c r="C114" s="181" t="s">
        <v>2666</v>
      </c>
      <c r="D114" s="181" t="s">
        <v>182</v>
      </c>
      <c r="E114" s="181" t="s">
        <v>183</v>
      </c>
      <c r="F114" s="181"/>
      <c r="G114" s="181" t="s">
        <v>1103</v>
      </c>
      <c r="H114" s="181"/>
      <c r="I114" s="181" t="s">
        <v>1379</v>
      </c>
      <c r="J114" s="181" t="s">
        <v>1574</v>
      </c>
      <c r="K114" s="181" t="s">
        <v>2667</v>
      </c>
      <c r="L114" s="181" t="s">
        <v>2668</v>
      </c>
      <c r="M114" s="181" t="s">
        <v>1379</v>
      </c>
      <c r="N114" s="181" t="s">
        <v>1437</v>
      </c>
      <c r="O114" s="181" t="s">
        <v>1363</v>
      </c>
      <c r="P114" s="181" t="s">
        <v>26</v>
      </c>
      <c r="Q114" s="181" t="s">
        <v>1359</v>
      </c>
      <c r="R114" s="181" t="s">
        <v>2656</v>
      </c>
      <c r="S114" s="181" t="s">
        <v>573</v>
      </c>
      <c r="T114" s="181" t="s">
        <v>573</v>
      </c>
      <c r="U114" s="181"/>
      <c r="V114" s="181"/>
      <c r="W114" s="181"/>
      <c r="X114" s="181"/>
      <c r="Y114" s="181"/>
      <c r="Z114" s="181"/>
      <c r="AA114" s="181"/>
      <c r="AB114" s="181"/>
      <c r="AC114" s="181"/>
      <c r="AD114" s="181"/>
      <c r="AE114" s="181"/>
      <c r="AF114" s="181"/>
      <c r="AG114" s="181"/>
      <c r="AH114" s="181"/>
      <c r="AI114" s="181"/>
      <c r="AJ114" s="181" t="s">
        <v>1379</v>
      </c>
      <c r="AK114" s="181" t="s">
        <v>1385</v>
      </c>
      <c r="AL114" s="181" t="s">
        <v>1379</v>
      </c>
      <c r="AM114" s="181" t="s">
        <v>1531</v>
      </c>
      <c r="AN114" s="181" t="s">
        <v>573</v>
      </c>
      <c r="AO114" s="181" t="s">
        <v>2627</v>
      </c>
      <c r="AP114" s="181" t="s">
        <v>1530</v>
      </c>
      <c r="AQ114" s="181" t="s">
        <v>1384</v>
      </c>
      <c r="AR114" s="181" t="s">
        <v>1411</v>
      </c>
      <c r="AS114" s="181"/>
      <c r="AT114" s="181" t="s">
        <v>2667</v>
      </c>
      <c r="AU114" s="181" t="s">
        <v>1473</v>
      </c>
      <c r="AV114" s="181" t="s">
        <v>2669</v>
      </c>
      <c r="AW114" s="181" t="s">
        <v>1670</v>
      </c>
      <c r="AX114" s="181" t="s">
        <v>2670</v>
      </c>
      <c r="AY114" s="181" t="s">
        <v>1762</v>
      </c>
      <c r="AZ114" s="181" t="s">
        <v>2671</v>
      </c>
      <c r="BA114" s="181" t="s">
        <v>1533</v>
      </c>
      <c r="BB114" s="181" t="s">
        <v>2290</v>
      </c>
      <c r="BC114" s="181" t="s">
        <v>1678</v>
      </c>
      <c r="BD114" s="181" t="s">
        <v>2672</v>
      </c>
      <c r="BE114" s="181" t="s">
        <v>2328</v>
      </c>
      <c r="BF114" s="181" t="s">
        <v>2673</v>
      </c>
      <c r="BG114" s="181" t="s">
        <v>1479</v>
      </c>
      <c r="BH114" s="181" t="s">
        <v>2674</v>
      </c>
      <c r="BI114" s="181" t="s">
        <v>1546</v>
      </c>
      <c r="BJ114" s="181" t="s">
        <v>2588</v>
      </c>
      <c r="BK114" s="181" t="s">
        <v>1770</v>
      </c>
      <c r="BL114" s="181" t="s">
        <v>2675</v>
      </c>
      <c r="BM114" s="181" t="s">
        <v>1483</v>
      </c>
      <c r="BN114" s="181" t="s">
        <v>2676</v>
      </c>
      <c r="BO114" s="181" t="s">
        <v>1404</v>
      </c>
      <c r="BP114" s="181" t="s">
        <v>2677</v>
      </c>
      <c r="BQ114" s="181"/>
      <c r="BR114" s="181"/>
      <c r="BS114" s="181"/>
      <c r="BT114" s="181"/>
      <c r="BU114" s="181"/>
      <c r="BV114" s="181"/>
      <c r="BW114" s="181"/>
      <c r="BX114" s="181"/>
      <c r="BY114" s="181"/>
      <c r="BZ114" s="181"/>
      <c r="CA114" s="181"/>
      <c r="CB114" s="181"/>
      <c r="CC114" s="181"/>
      <c r="CD114" s="181"/>
      <c r="CE114" s="181"/>
      <c r="CF114" s="181"/>
      <c r="CG114" s="181"/>
      <c r="CH114" s="181"/>
      <c r="CI114" s="181"/>
      <c r="CJ114" s="181"/>
      <c r="CK114" s="181"/>
      <c r="CL114" s="181"/>
      <c r="CM114" s="181"/>
      <c r="CN114" s="181"/>
      <c r="CO114" s="181"/>
      <c r="CP114" s="181"/>
      <c r="CQ114" s="181"/>
      <c r="CR114" s="181"/>
      <c r="CS114" s="181"/>
      <c r="CT114" s="181"/>
      <c r="CU114" s="181"/>
      <c r="CV114" s="181"/>
      <c r="CW114" s="181"/>
      <c r="CX114" s="181"/>
      <c r="CY114" s="181"/>
      <c r="CZ114" s="182"/>
    </row>
    <row r="115" spans="1:104" x14ac:dyDescent="0.25">
      <c r="A115" s="180"/>
      <c r="B115" s="181"/>
      <c r="C115" s="181" t="s">
        <v>2678</v>
      </c>
      <c r="D115" s="181"/>
      <c r="E115" s="181" t="s">
        <v>1361</v>
      </c>
      <c r="F115" s="181"/>
      <c r="G115" s="181" t="s">
        <v>1103</v>
      </c>
      <c r="H115" s="181"/>
      <c r="I115" s="181" t="s">
        <v>1379</v>
      </c>
      <c r="J115" s="181" t="s">
        <v>1873</v>
      </c>
      <c r="K115" s="181"/>
      <c r="L115" s="181"/>
      <c r="M115" s="181" t="s">
        <v>1379</v>
      </c>
      <c r="N115" s="181"/>
      <c r="O115" s="181"/>
      <c r="P115" s="181"/>
      <c r="Q115" s="181"/>
      <c r="R115" s="181" t="s">
        <v>2656</v>
      </c>
      <c r="S115" s="181" t="s">
        <v>573</v>
      </c>
      <c r="T115" s="181" t="s">
        <v>573</v>
      </c>
      <c r="U115" s="181"/>
      <c r="V115" s="181"/>
      <c r="W115" s="181"/>
      <c r="X115" s="181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 t="s">
        <v>1379</v>
      </c>
      <c r="AK115" s="181" t="s">
        <v>1385</v>
      </c>
      <c r="AL115" s="181" t="s">
        <v>1379</v>
      </c>
      <c r="AM115" s="181" t="s">
        <v>1531</v>
      </c>
      <c r="AN115" s="181" t="s">
        <v>573</v>
      </c>
      <c r="AO115" s="181" t="s">
        <v>2627</v>
      </c>
      <c r="AP115" s="181" t="s">
        <v>1530</v>
      </c>
      <c r="AQ115" s="181" t="s">
        <v>1384</v>
      </c>
      <c r="AR115" s="181"/>
      <c r="AS115" s="181"/>
      <c r="AT115" s="181"/>
      <c r="AU115" s="181"/>
      <c r="AV115" s="181"/>
      <c r="AW115" s="181"/>
      <c r="AX115" s="181"/>
      <c r="AY115" s="181"/>
      <c r="AZ115" s="181"/>
      <c r="BA115" s="181"/>
      <c r="BB115" s="181"/>
      <c r="BC115" s="181"/>
      <c r="BD115" s="181"/>
      <c r="BE115" s="181"/>
      <c r="BF115" s="181"/>
      <c r="BG115" s="181"/>
      <c r="BH115" s="181"/>
      <c r="BI115" s="181"/>
      <c r="BJ115" s="181"/>
      <c r="BK115" s="181"/>
      <c r="BL115" s="181"/>
      <c r="BM115" s="181"/>
      <c r="BN115" s="181"/>
      <c r="BO115" s="181"/>
      <c r="BP115" s="181"/>
      <c r="BQ115" s="181"/>
      <c r="BR115" s="181"/>
      <c r="BS115" s="181"/>
      <c r="BT115" s="181"/>
      <c r="BU115" s="181"/>
      <c r="BV115" s="181"/>
      <c r="BW115" s="181"/>
      <c r="BX115" s="181"/>
      <c r="BY115" s="181"/>
      <c r="BZ115" s="181"/>
      <c r="CA115" s="181"/>
      <c r="CB115" s="181"/>
      <c r="CC115" s="181"/>
      <c r="CD115" s="181"/>
      <c r="CE115" s="181"/>
      <c r="CF115" s="181"/>
      <c r="CG115" s="181"/>
      <c r="CH115" s="181"/>
      <c r="CI115" s="181"/>
      <c r="CJ115" s="181"/>
      <c r="CK115" s="181"/>
      <c r="CL115" s="181"/>
      <c r="CM115" s="181"/>
      <c r="CN115" s="181"/>
      <c r="CO115" s="181"/>
      <c r="CP115" s="181"/>
      <c r="CQ115" s="181"/>
      <c r="CR115" s="181"/>
      <c r="CS115" s="181"/>
      <c r="CT115" s="181"/>
      <c r="CU115" s="181"/>
      <c r="CV115" s="181"/>
      <c r="CW115" s="181"/>
      <c r="CX115" s="181"/>
      <c r="CY115" s="181"/>
      <c r="CZ115" s="182"/>
    </row>
    <row r="116" spans="1:104" x14ac:dyDescent="0.25">
      <c r="A116" s="180"/>
      <c r="B116" s="181"/>
      <c r="C116" s="181" t="s">
        <v>2679</v>
      </c>
      <c r="D116" s="181"/>
      <c r="E116" s="181" t="s">
        <v>1361</v>
      </c>
      <c r="F116" s="181"/>
      <c r="G116" s="181" t="s">
        <v>1103</v>
      </c>
      <c r="H116" s="181"/>
      <c r="I116" s="181" t="s">
        <v>1379</v>
      </c>
      <c r="J116" s="181" t="s">
        <v>1781</v>
      </c>
      <c r="K116" s="181"/>
      <c r="L116" s="181"/>
      <c r="M116" s="181" t="s">
        <v>1379</v>
      </c>
      <c r="N116" s="181"/>
      <c r="O116" s="181"/>
      <c r="P116" s="181"/>
      <c r="Q116" s="181"/>
      <c r="R116" s="181" t="s">
        <v>2656</v>
      </c>
      <c r="S116" s="181" t="s">
        <v>573</v>
      </c>
      <c r="T116" s="181" t="s">
        <v>573</v>
      </c>
      <c r="U116" s="181"/>
      <c r="V116" s="181"/>
      <c r="W116" s="181"/>
      <c r="X116" s="181"/>
      <c r="Y116" s="181"/>
      <c r="Z116" s="181"/>
      <c r="AA116" s="181"/>
      <c r="AB116" s="181"/>
      <c r="AC116" s="181"/>
      <c r="AD116" s="181"/>
      <c r="AE116" s="181"/>
      <c r="AF116" s="181"/>
      <c r="AG116" s="181"/>
      <c r="AH116" s="181"/>
      <c r="AI116" s="181"/>
      <c r="AJ116" s="181" t="s">
        <v>1379</v>
      </c>
      <c r="AK116" s="181" t="s">
        <v>1385</v>
      </c>
      <c r="AL116" s="181" t="s">
        <v>1379</v>
      </c>
      <c r="AM116" s="181" t="s">
        <v>1531</v>
      </c>
      <c r="AN116" s="181" t="s">
        <v>573</v>
      </c>
      <c r="AO116" s="181" t="s">
        <v>2627</v>
      </c>
      <c r="AP116" s="181" t="s">
        <v>1530</v>
      </c>
      <c r="AQ116" s="181" t="s">
        <v>1384</v>
      </c>
      <c r="AR116" s="181"/>
      <c r="AS116" s="181"/>
      <c r="AT116" s="181"/>
      <c r="AU116" s="181"/>
      <c r="AV116" s="181"/>
      <c r="AW116" s="181"/>
      <c r="AX116" s="181"/>
      <c r="AY116" s="181"/>
      <c r="AZ116" s="181"/>
      <c r="BA116" s="181"/>
      <c r="BB116" s="181"/>
      <c r="BC116" s="181"/>
      <c r="BD116" s="181"/>
      <c r="BE116" s="181"/>
      <c r="BF116" s="181"/>
      <c r="BG116" s="181"/>
      <c r="BH116" s="181"/>
      <c r="BI116" s="181"/>
      <c r="BJ116" s="181"/>
      <c r="BK116" s="181"/>
      <c r="BL116" s="181"/>
      <c r="BM116" s="181"/>
      <c r="BN116" s="181"/>
      <c r="BO116" s="181"/>
      <c r="BP116" s="181"/>
      <c r="BQ116" s="181"/>
      <c r="BR116" s="181"/>
      <c r="BS116" s="181"/>
      <c r="BT116" s="181"/>
      <c r="BU116" s="181"/>
      <c r="BV116" s="181"/>
      <c r="BW116" s="181"/>
      <c r="BX116" s="181"/>
      <c r="BY116" s="181"/>
      <c r="BZ116" s="181"/>
      <c r="CA116" s="181"/>
      <c r="CB116" s="181"/>
      <c r="CC116" s="181"/>
      <c r="CD116" s="181"/>
      <c r="CE116" s="181"/>
      <c r="CF116" s="181"/>
      <c r="CG116" s="181"/>
      <c r="CH116" s="181"/>
      <c r="CI116" s="181"/>
      <c r="CJ116" s="181"/>
      <c r="CK116" s="181"/>
      <c r="CL116" s="181"/>
      <c r="CM116" s="181"/>
      <c r="CN116" s="181"/>
      <c r="CO116" s="181"/>
      <c r="CP116" s="181"/>
      <c r="CQ116" s="181"/>
      <c r="CR116" s="181"/>
      <c r="CS116" s="181"/>
      <c r="CT116" s="181"/>
      <c r="CU116" s="181"/>
      <c r="CV116" s="181"/>
      <c r="CW116" s="181"/>
      <c r="CX116" s="181"/>
      <c r="CY116" s="181"/>
      <c r="CZ116" s="182"/>
    </row>
    <row r="117" spans="1:104" x14ac:dyDescent="0.25">
      <c r="A117" s="180"/>
      <c r="B117" s="181" t="s">
        <v>2680</v>
      </c>
      <c r="C117" s="181" t="s">
        <v>2109</v>
      </c>
      <c r="D117" s="181" t="s">
        <v>1370</v>
      </c>
      <c r="E117" s="181" t="s">
        <v>76</v>
      </c>
      <c r="F117" s="181"/>
      <c r="G117" s="181" t="s">
        <v>1103</v>
      </c>
      <c r="H117" s="181"/>
      <c r="I117" s="181" t="s">
        <v>1379</v>
      </c>
      <c r="J117" s="181" t="s">
        <v>1448</v>
      </c>
      <c r="K117" s="181" t="s">
        <v>2681</v>
      </c>
      <c r="L117" s="181" t="s">
        <v>2682</v>
      </c>
      <c r="M117" s="181" t="s">
        <v>1379</v>
      </c>
      <c r="N117" s="181"/>
      <c r="O117" s="181"/>
      <c r="P117" s="181"/>
      <c r="Q117" s="181"/>
      <c r="R117" s="181" t="s">
        <v>2683</v>
      </c>
      <c r="S117" s="181" t="s">
        <v>1122</v>
      </c>
      <c r="T117" s="181" t="s">
        <v>1122</v>
      </c>
      <c r="U117" s="181"/>
      <c r="V117" s="181"/>
      <c r="W117" s="181"/>
      <c r="X117" s="181"/>
      <c r="Y117" s="181"/>
      <c r="Z117" s="181"/>
      <c r="AA117" s="181"/>
      <c r="AB117" s="181"/>
      <c r="AC117" s="181"/>
      <c r="AD117" s="181"/>
      <c r="AE117" s="181"/>
      <c r="AF117" s="181"/>
      <c r="AG117" s="181"/>
      <c r="AH117" s="181"/>
      <c r="AI117" s="181"/>
      <c r="AJ117" s="181" t="s">
        <v>1379</v>
      </c>
      <c r="AK117" s="181" t="s">
        <v>1385</v>
      </c>
      <c r="AL117" s="181" t="s">
        <v>1379</v>
      </c>
      <c r="AM117" s="181" t="s">
        <v>2656</v>
      </c>
      <c r="AN117" s="181" t="s">
        <v>1122</v>
      </c>
      <c r="AO117" s="181" t="s">
        <v>2684</v>
      </c>
      <c r="AP117" s="181" t="s">
        <v>2685</v>
      </c>
      <c r="AQ117" s="181" t="s">
        <v>1470</v>
      </c>
      <c r="AR117" s="181" t="s">
        <v>1389</v>
      </c>
      <c r="AS117" s="181"/>
      <c r="AT117" s="181" t="s">
        <v>2681</v>
      </c>
      <c r="AU117" s="181" t="s">
        <v>1678</v>
      </c>
      <c r="AV117" s="181" t="s">
        <v>2319</v>
      </c>
      <c r="AW117" s="181" t="s">
        <v>1392</v>
      </c>
      <c r="AX117" s="181" t="s">
        <v>2686</v>
      </c>
      <c r="AY117" s="181" t="s">
        <v>1476</v>
      </c>
      <c r="AZ117" s="181" t="s">
        <v>2687</v>
      </c>
      <c r="BA117" s="181" t="s">
        <v>1396</v>
      </c>
      <c r="BB117" s="181" t="s">
        <v>2688</v>
      </c>
      <c r="BC117" s="181" t="s">
        <v>1479</v>
      </c>
      <c r="BD117" s="181" t="s">
        <v>2325</v>
      </c>
      <c r="BE117" s="181" t="s">
        <v>1481</v>
      </c>
      <c r="BF117" s="181" t="s">
        <v>2689</v>
      </c>
      <c r="BG117" s="181" t="s">
        <v>1548</v>
      </c>
      <c r="BH117" s="181" t="s">
        <v>2690</v>
      </c>
      <c r="BI117" s="181" t="s">
        <v>1483</v>
      </c>
      <c r="BJ117" s="181" t="s">
        <v>1417</v>
      </c>
      <c r="BK117" s="181" t="s">
        <v>1404</v>
      </c>
      <c r="BL117" s="181" t="s">
        <v>2691</v>
      </c>
      <c r="BM117" s="181"/>
      <c r="BN117" s="181"/>
      <c r="BO117" s="181"/>
      <c r="BP117" s="181"/>
      <c r="BQ117" s="181"/>
      <c r="BR117" s="181"/>
      <c r="BS117" s="181"/>
      <c r="BT117" s="181"/>
      <c r="BU117" s="181"/>
      <c r="BV117" s="181"/>
      <c r="BW117" s="181"/>
      <c r="BX117" s="181"/>
      <c r="BY117" s="181"/>
      <c r="BZ117" s="181"/>
      <c r="CA117" s="181"/>
      <c r="CB117" s="181"/>
      <c r="CC117" s="181"/>
      <c r="CD117" s="181"/>
      <c r="CE117" s="181"/>
      <c r="CF117" s="181"/>
      <c r="CG117" s="181"/>
      <c r="CH117" s="181"/>
      <c r="CI117" s="181"/>
      <c r="CJ117" s="181"/>
      <c r="CK117" s="181"/>
      <c r="CL117" s="181"/>
      <c r="CM117" s="181"/>
      <c r="CN117" s="181"/>
      <c r="CO117" s="181"/>
      <c r="CP117" s="181"/>
      <c r="CQ117" s="181"/>
      <c r="CR117" s="181"/>
      <c r="CS117" s="181"/>
      <c r="CT117" s="181"/>
      <c r="CU117" s="181"/>
      <c r="CV117" s="181"/>
      <c r="CW117" s="181"/>
      <c r="CX117" s="181"/>
      <c r="CY117" s="181"/>
      <c r="CZ117" s="182"/>
    </row>
    <row r="118" spans="1:104" x14ac:dyDescent="0.25">
      <c r="A118" s="180"/>
      <c r="B118" s="181" t="s">
        <v>2692</v>
      </c>
      <c r="C118" s="181" t="s">
        <v>1450</v>
      </c>
      <c r="D118" s="181" t="s">
        <v>1076</v>
      </c>
      <c r="E118" s="181" t="s">
        <v>293</v>
      </c>
      <c r="F118" s="181"/>
      <c r="G118" s="181" t="s">
        <v>1103</v>
      </c>
      <c r="H118" s="181"/>
      <c r="I118" s="181" t="s">
        <v>1379</v>
      </c>
      <c r="J118" s="181" t="s">
        <v>2560</v>
      </c>
      <c r="K118" s="181" t="s">
        <v>2693</v>
      </c>
      <c r="L118" s="181" t="s">
        <v>2004</v>
      </c>
      <c r="M118" s="181" t="s">
        <v>1379</v>
      </c>
      <c r="N118" s="181" t="s">
        <v>1389</v>
      </c>
      <c r="O118" s="181" t="s">
        <v>1362</v>
      </c>
      <c r="P118" s="181" t="s">
        <v>3</v>
      </c>
      <c r="Q118" s="181" t="s">
        <v>1359</v>
      </c>
      <c r="R118" s="181" t="s">
        <v>2683</v>
      </c>
      <c r="S118" s="181" t="s">
        <v>1122</v>
      </c>
      <c r="T118" s="181" t="s">
        <v>1122</v>
      </c>
      <c r="U118" s="181"/>
      <c r="V118" s="181"/>
      <c r="W118" s="181"/>
      <c r="X118" s="181"/>
      <c r="Y118" s="181"/>
      <c r="Z118" s="181"/>
      <c r="AA118" s="181"/>
      <c r="AB118" s="181"/>
      <c r="AC118" s="181"/>
      <c r="AD118" s="181"/>
      <c r="AE118" s="181"/>
      <c r="AF118" s="181"/>
      <c r="AG118" s="181"/>
      <c r="AH118" s="181"/>
      <c r="AI118" s="181"/>
      <c r="AJ118" s="181" t="s">
        <v>1379</v>
      </c>
      <c r="AK118" s="181" t="s">
        <v>1385</v>
      </c>
      <c r="AL118" s="181" t="s">
        <v>1379</v>
      </c>
      <c r="AM118" s="181" t="s">
        <v>2656</v>
      </c>
      <c r="AN118" s="181" t="s">
        <v>1122</v>
      </c>
      <c r="AO118" s="181" t="s">
        <v>2684</v>
      </c>
      <c r="AP118" s="181" t="s">
        <v>2685</v>
      </c>
      <c r="AQ118" s="181" t="s">
        <v>1470</v>
      </c>
      <c r="AR118" s="181" t="s">
        <v>1411</v>
      </c>
      <c r="AS118" s="181"/>
      <c r="AT118" s="181" t="s">
        <v>2693</v>
      </c>
      <c r="AU118" s="181" t="s">
        <v>1678</v>
      </c>
      <c r="AV118" s="181" t="s">
        <v>2630</v>
      </c>
      <c r="AW118" s="181" t="s">
        <v>1392</v>
      </c>
      <c r="AX118" s="181" t="s">
        <v>2694</v>
      </c>
      <c r="AY118" s="181" t="s">
        <v>1476</v>
      </c>
      <c r="AZ118" s="181" t="s">
        <v>2695</v>
      </c>
      <c r="BA118" s="181" t="s">
        <v>1396</v>
      </c>
      <c r="BB118" s="181" t="s">
        <v>2696</v>
      </c>
      <c r="BC118" s="181" t="s">
        <v>1479</v>
      </c>
      <c r="BD118" s="181" t="s">
        <v>2697</v>
      </c>
      <c r="BE118" s="181" t="s">
        <v>1481</v>
      </c>
      <c r="BF118" s="181" t="s">
        <v>2698</v>
      </c>
      <c r="BG118" s="181" t="s">
        <v>1548</v>
      </c>
      <c r="BH118" s="181" t="s">
        <v>1930</v>
      </c>
      <c r="BI118" s="181" t="s">
        <v>1483</v>
      </c>
      <c r="BJ118" s="181" t="s">
        <v>2699</v>
      </c>
      <c r="BK118" s="181" t="s">
        <v>1404</v>
      </c>
      <c r="BL118" s="181" t="s">
        <v>2700</v>
      </c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181"/>
      <c r="CT118" s="181"/>
      <c r="CU118" s="181"/>
      <c r="CV118" s="181"/>
      <c r="CW118" s="181"/>
      <c r="CX118" s="181"/>
      <c r="CY118" s="181"/>
      <c r="CZ118" s="182"/>
    </row>
    <row r="119" spans="1:104" x14ac:dyDescent="0.25">
      <c r="A119" s="180"/>
      <c r="B119" s="181" t="s">
        <v>2701</v>
      </c>
      <c r="C119" s="181" t="s">
        <v>2702</v>
      </c>
      <c r="D119" s="181" t="s">
        <v>125</v>
      </c>
      <c r="E119" s="181" t="s">
        <v>192</v>
      </c>
      <c r="F119" s="181"/>
      <c r="G119" s="181" t="s">
        <v>1103</v>
      </c>
      <c r="H119" s="181"/>
      <c r="I119" s="181" t="s">
        <v>1379</v>
      </c>
      <c r="J119" s="181" t="s">
        <v>1465</v>
      </c>
      <c r="K119" s="181" t="s">
        <v>2703</v>
      </c>
      <c r="L119" s="181" t="s">
        <v>2704</v>
      </c>
      <c r="M119" s="181" t="s">
        <v>1379</v>
      </c>
      <c r="N119" s="181" t="s">
        <v>1383</v>
      </c>
      <c r="O119" s="181" t="s">
        <v>1358</v>
      </c>
      <c r="P119" s="181" t="s">
        <v>1260</v>
      </c>
      <c r="Q119" s="181" t="s">
        <v>1359</v>
      </c>
      <c r="R119" s="181" t="s">
        <v>2683</v>
      </c>
      <c r="S119" s="181" t="s">
        <v>1122</v>
      </c>
      <c r="T119" s="181" t="s">
        <v>1122</v>
      </c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181"/>
      <c r="AG119" s="181"/>
      <c r="AH119" s="181"/>
      <c r="AI119" s="181"/>
      <c r="AJ119" s="181" t="s">
        <v>1379</v>
      </c>
      <c r="AK119" s="181" t="s">
        <v>1385</v>
      </c>
      <c r="AL119" s="181" t="s">
        <v>1379</v>
      </c>
      <c r="AM119" s="181" t="s">
        <v>2656</v>
      </c>
      <c r="AN119" s="181" t="s">
        <v>1122</v>
      </c>
      <c r="AO119" s="181" t="s">
        <v>2684</v>
      </c>
      <c r="AP119" s="181" t="s">
        <v>2685</v>
      </c>
      <c r="AQ119" s="181" t="s">
        <v>1470</v>
      </c>
      <c r="AR119" s="181" t="s">
        <v>1383</v>
      </c>
      <c r="AS119" s="181"/>
      <c r="AT119" s="181" t="s">
        <v>2703</v>
      </c>
      <c r="AU119" s="181" t="s">
        <v>1678</v>
      </c>
      <c r="AV119" s="181" t="s">
        <v>2705</v>
      </c>
      <c r="AW119" s="181" t="s">
        <v>1392</v>
      </c>
      <c r="AX119" s="181" t="s">
        <v>2156</v>
      </c>
      <c r="AY119" s="181" t="s">
        <v>1476</v>
      </c>
      <c r="AZ119" s="181" t="s">
        <v>2706</v>
      </c>
      <c r="BA119" s="181" t="s">
        <v>1396</v>
      </c>
      <c r="BB119" s="181" t="s">
        <v>2707</v>
      </c>
      <c r="BC119" s="181" t="s">
        <v>1479</v>
      </c>
      <c r="BD119" s="181" t="s">
        <v>2708</v>
      </c>
      <c r="BE119" s="181" t="s">
        <v>1481</v>
      </c>
      <c r="BF119" s="181" t="s">
        <v>2709</v>
      </c>
      <c r="BG119" s="181" t="s">
        <v>1548</v>
      </c>
      <c r="BH119" s="181" t="s">
        <v>2033</v>
      </c>
      <c r="BI119" s="181" t="s">
        <v>1483</v>
      </c>
      <c r="BJ119" s="181" t="s">
        <v>2710</v>
      </c>
      <c r="BK119" s="181" t="s">
        <v>1404</v>
      </c>
      <c r="BL119" s="181" t="s">
        <v>2711</v>
      </c>
      <c r="BM119" s="181"/>
      <c r="BN119" s="181"/>
      <c r="BO119" s="181"/>
      <c r="BP119" s="181"/>
      <c r="BQ119" s="181"/>
      <c r="BR119" s="181"/>
      <c r="BS119" s="181"/>
      <c r="BT119" s="181"/>
      <c r="BU119" s="181"/>
      <c r="BV119" s="181"/>
      <c r="BW119" s="181"/>
      <c r="BX119" s="181"/>
      <c r="BY119" s="181"/>
      <c r="BZ119" s="181"/>
      <c r="CA119" s="181"/>
      <c r="CB119" s="181"/>
      <c r="CC119" s="181"/>
      <c r="CD119" s="181"/>
      <c r="CE119" s="181"/>
      <c r="CF119" s="181"/>
      <c r="CG119" s="181"/>
      <c r="CH119" s="181"/>
      <c r="CI119" s="181"/>
      <c r="CJ119" s="181"/>
      <c r="CK119" s="181"/>
      <c r="CL119" s="181"/>
      <c r="CM119" s="181"/>
      <c r="CN119" s="181"/>
      <c r="CO119" s="181"/>
      <c r="CP119" s="181"/>
      <c r="CQ119" s="181"/>
      <c r="CR119" s="181"/>
      <c r="CS119" s="181"/>
      <c r="CT119" s="181"/>
      <c r="CU119" s="181"/>
      <c r="CV119" s="181"/>
      <c r="CW119" s="181"/>
      <c r="CX119" s="181"/>
      <c r="CY119" s="181"/>
      <c r="CZ119" s="182"/>
    </row>
    <row r="120" spans="1:104" x14ac:dyDescent="0.25">
      <c r="A120" s="180"/>
      <c r="B120" s="181" t="s">
        <v>2712</v>
      </c>
      <c r="C120" s="181" t="s">
        <v>2713</v>
      </c>
      <c r="D120" s="181" t="s">
        <v>644</v>
      </c>
      <c r="E120" s="181" t="s">
        <v>233</v>
      </c>
      <c r="F120" s="181"/>
      <c r="G120" s="181" t="s">
        <v>1103</v>
      </c>
      <c r="H120" s="181"/>
      <c r="I120" s="181" t="s">
        <v>1379</v>
      </c>
      <c r="J120" s="181" t="s">
        <v>1523</v>
      </c>
      <c r="K120" s="181" t="s">
        <v>2714</v>
      </c>
      <c r="L120" s="181" t="s">
        <v>2268</v>
      </c>
      <c r="M120" s="181" t="s">
        <v>1379</v>
      </c>
      <c r="N120" s="181" t="s">
        <v>1470</v>
      </c>
      <c r="O120" s="181" t="s">
        <v>1366</v>
      </c>
      <c r="P120" s="181" t="s">
        <v>48</v>
      </c>
      <c r="Q120" s="181" t="s">
        <v>1359</v>
      </c>
      <c r="R120" s="181" t="s">
        <v>2683</v>
      </c>
      <c r="S120" s="181" t="s">
        <v>1122</v>
      </c>
      <c r="T120" s="181" t="s">
        <v>1122</v>
      </c>
      <c r="U120" s="181"/>
      <c r="V120" s="181"/>
      <c r="W120" s="181"/>
      <c r="X120" s="181"/>
      <c r="Y120" s="181"/>
      <c r="Z120" s="181"/>
      <c r="AA120" s="181"/>
      <c r="AB120" s="181"/>
      <c r="AC120" s="181"/>
      <c r="AD120" s="181"/>
      <c r="AE120" s="181"/>
      <c r="AF120" s="181"/>
      <c r="AG120" s="181"/>
      <c r="AH120" s="181"/>
      <c r="AI120" s="181"/>
      <c r="AJ120" s="181" t="s">
        <v>1379</v>
      </c>
      <c r="AK120" s="181" t="s">
        <v>1385</v>
      </c>
      <c r="AL120" s="181" t="s">
        <v>1379</v>
      </c>
      <c r="AM120" s="181" t="s">
        <v>2656</v>
      </c>
      <c r="AN120" s="181" t="s">
        <v>1122</v>
      </c>
      <c r="AO120" s="181" t="s">
        <v>2684</v>
      </c>
      <c r="AP120" s="181" t="s">
        <v>2685</v>
      </c>
      <c r="AQ120" s="181" t="s">
        <v>1470</v>
      </c>
      <c r="AR120" s="181" t="s">
        <v>1437</v>
      </c>
      <c r="AS120" s="181"/>
      <c r="AT120" s="181" t="s">
        <v>2714</v>
      </c>
      <c r="AU120" s="181" t="s">
        <v>1678</v>
      </c>
      <c r="AV120" s="181" t="s">
        <v>2319</v>
      </c>
      <c r="AW120" s="181" t="s">
        <v>1392</v>
      </c>
      <c r="AX120" s="181" t="s">
        <v>2715</v>
      </c>
      <c r="AY120" s="181" t="s">
        <v>1476</v>
      </c>
      <c r="AZ120" s="181" t="s">
        <v>2553</v>
      </c>
      <c r="BA120" s="181" t="s">
        <v>1396</v>
      </c>
      <c r="BB120" s="181" t="s">
        <v>2716</v>
      </c>
      <c r="BC120" s="181" t="s">
        <v>1479</v>
      </c>
      <c r="BD120" s="181" t="s">
        <v>2717</v>
      </c>
      <c r="BE120" s="181" t="s">
        <v>1481</v>
      </c>
      <c r="BF120" s="181" t="s">
        <v>2463</v>
      </c>
      <c r="BG120" s="181" t="s">
        <v>1548</v>
      </c>
      <c r="BH120" s="181" t="s">
        <v>2718</v>
      </c>
      <c r="BI120" s="181" t="s">
        <v>1483</v>
      </c>
      <c r="BJ120" s="181" t="s">
        <v>2719</v>
      </c>
      <c r="BK120" s="181" t="s">
        <v>1404</v>
      </c>
      <c r="BL120" s="181" t="s">
        <v>2019</v>
      </c>
      <c r="BM120" s="181"/>
      <c r="BN120" s="181"/>
      <c r="BO120" s="181"/>
      <c r="BP120" s="181"/>
      <c r="BQ120" s="181"/>
      <c r="BR120" s="181"/>
      <c r="BS120" s="181"/>
      <c r="BT120" s="181"/>
      <c r="BU120" s="181"/>
      <c r="BV120" s="181"/>
      <c r="BW120" s="181"/>
      <c r="BX120" s="181"/>
      <c r="BY120" s="181"/>
      <c r="BZ120" s="181"/>
      <c r="CA120" s="181"/>
      <c r="CB120" s="181"/>
      <c r="CC120" s="181"/>
      <c r="CD120" s="181"/>
      <c r="CE120" s="181"/>
      <c r="CF120" s="181"/>
      <c r="CG120" s="181"/>
      <c r="CH120" s="181"/>
      <c r="CI120" s="181"/>
      <c r="CJ120" s="181"/>
      <c r="CK120" s="181"/>
      <c r="CL120" s="181"/>
      <c r="CM120" s="181"/>
      <c r="CN120" s="181"/>
      <c r="CO120" s="181"/>
      <c r="CP120" s="181"/>
      <c r="CQ120" s="181"/>
      <c r="CR120" s="181"/>
      <c r="CS120" s="181"/>
      <c r="CT120" s="181"/>
      <c r="CU120" s="181"/>
      <c r="CV120" s="181"/>
      <c r="CW120" s="181"/>
      <c r="CX120" s="181"/>
      <c r="CY120" s="181"/>
      <c r="CZ120" s="182"/>
    </row>
    <row r="121" spans="1:104" x14ac:dyDescent="0.25">
      <c r="A121" s="180"/>
      <c r="B121" s="181" t="s">
        <v>2720</v>
      </c>
      <c r="C121" s="181" t="s">
        <v>2721</v>
      </c>
      <c r="D121" s="181" t="s">
        <v>62</v>
      </c>
      <c r="E121" s="181" t="s">
        <v>268</v>
      </c>
      <c r="F121" s="181"/>
      <c r="G121" s="181" t="s">
        <v>1103</v>
      </c>
      <c r="H121" s="181"/>
      <c r="I121" s="181" t="s">
        <v>1379</v>
      </c>
      <c r="J121" s="181" t="s">
        <v>2574</v>
      </c>
      <c r="K121" s="181" t="s">
        <v>2722</v>
      </c>
      <c r="L121" s="181" t="s">
        <v>2723</v>
      </c>
      <c r="M121" s="181" t="s">
        <v>1379</v>
      </c>
      <c r="N121" s="181" t="s">
        <v>1437</v>
      </c>
      <c r="O121" s="181" t="s">
        <v>1363</v>
      </c>
      <c r="P121" s="181" t="s">
        <v>26</v>
      </c>
      <c r="Q121" s="181" t="s">
        <v>1359</v>
      </c>
      <c r="R121" s="181" t="s">
        <v>2683</v>
      </c>
      <c r="S121" s="181" t="s">
        <v>1122</v>
      </c>
      <c r="T121" s="181" t="s">
        <v>1122</v>
      </c>
      <c r="U121" s="181"/>
      <c r="V121" s="181"/>
      <c r="W121" s="181"/>
      <c r="X121" s="181"/>
      <c r="Y121" s="181"/>
      <c r="Z121" s="181"/>
      <c r="AA121" s="181"/>
      <c r="AB121" s="181"/>
      <c r="AC121" s="181"/>
      <c r="AD121" s="181"/>
      <c r="AE121" s="181"/>
      <c r="AF121" s="181"/>
      <c r="AG121" s="181"/>
      <c r="AH121" s="181"/>
      <c r="AI121" s="181"/>
      <c r="AJ121" s="181" t="s">
        <v>1379</v>
      </c>
      <c r="AK121" s="181" t="s">
        <v>1385</v>
      </c>
      <c r="AL121" s="181" t="s">
        <v>1379</v>
      </c>
      <c r="AM121" s="181" t="s">
        <v>2656</v>
      </c>
      <c r="AN121" s="181" t="s">
        <v>1122</v>
      </c>
      <c r="AO121" s="181" t="s">
        <v>2684</v>
      </c>
      <c r="AP121" s="181" t="s">
        <v>2685</v>
      </c>
      <c r="AQ121" s="181" t="s">
        <v>1470</v>
      </c>
      <c r="AR121" s="181" t="s">
        <v>1450</v>
      </c>
      <c r="AS121" s="181"/>
      <c r="AT121" s="181" t="s">
        <v>2722</v>
      </c>
      <c r="AU121" s="181" t="s">
        <v>1678</v>
      </c>
      <c r="AV121" s="181" t="s">
        <v>2538</v>
      </c>
      <c r="AW121" s="181" t="s">
        <v>1392</v>
      </c>
      <c r="AX121" s="181" t="s">
        <v>2412</v>
      </c>
      <c r="AY121" s="181" t="s">
        <v>1476</v>
      </c>
      <c r="AZ121" s="181" t="s">
        <v>2724</v>
      </c>
      <c r="BA121" s="181" t="s">
        <v>1396</v>
      </c>
      <c r="BB121" s="181" t="s">
        <v>2725</v>
      </c>
      <c r="BC121" s="181" t="s">
        <v>1479</v>
      </c>
      <c r="BD121" s="181" t="s">
        <v>2726</v>
      </c>
      <c r="BE121" s="181" t="s">
        <v>1481</v>
      </c>
      <c r="BF121" s="181" t="s">
        <v>2727</v>
      </c>
      <c r="BG121" s="181" t="s">
        <v>1548</v>
      </c>
      <c r="BH121" s="181" t="s">
        <v>2728</v>
      </c>
      <c r="BI121" s="181" t="s">
        <v>1483</v>
      </c>
      <c r="BJ121" s="181" t="s">
        <v>2729</v>
      </c>
      <c r="BK121" s="181" t="s">
        <v>1404</v>
      </c>
      <c r="BL121" s="181" t="s">
        <v>2730</v>
      </c>
      <c r="BM121" s="181"/>
      <c r="BN121" s="181"/>
      <c r="BO121" s="181"/>
      <c r="BP121" s="181"/>
      <c r="BQ121" s="181"/>
      <c r="BR121" s="181"/>
      <c r="BS121" s="181"/>
      <c r="BT121" s="181"/>
      <c r="BU121" s="181"/>
      <c r="BV121" s="181"/>
      <c r="BW121" s="181"/>
      <c r="BX121" s="181"/>
      <c r="BY121" s="181"/>
      <c r="BZ121" s="181"/>
      <c r="CA121" s="181"/>
      <c r="CB121" s="181"/>
      <c r="CC121" s="181"/>
      <c r="CD121" s="181"/>
      <c r="CE121" s="181"/>
      <c r="CF121" s="181"/>
      <c r="CG121" s="181"/>
      <c r="CH121" s="181"/>
      <c r="CI121" s="181"/>
      <c r="CJ121" s="181"/>
      <c r="CK121" s="181"/>
      <c r="CL121" s="181"/>
      <c r="CM121" s="181"/>
      <c r="CN121" s="181"/>
      <c r="CO121" s="181"/>
      <c r="CP121" s="181"/>
      <c r="CQ121" s="181"/>
      <c r="CR121" s="181"/>
      <c r="CS121" s="181"/>
      <c r="CT121" s="181"/>
      <c r="CU121" s="181"/>
      <c r="CV121" s="181"/>
      <c r="CW121" s="181"/>
      <c r="CX121" s="181"/>
      <c r="CY121" s="181"/>
      <c r="CZ121" s="182"/>
    </row>
    <row r="122" spans="1:104" x14ac:dyDescent="0.25">
      <c r="A122" s="180"/>
      <c r="B122" s="181" t="s">
        <v>2731</v>
      </c>
      <c r="C122" s="181" t="s">
        <v>2732</v>
      </c>
      <c r="D122" s="181" t="s">
        <v>186</v>
      </c>
      <c r="E122" s="181" t="s">
        <v>192</v>
      </c>
      <c r="F122" s="181"/>
      <c r="G122" s="181" t="s">
        <v>1103</v>
      </c>
      <c r="H122" s="181"/>
      <c r="I122" s="181" t="s">
        <v>1379</v>
      </c>
      <c r="J122" s="181" t="s">
        <v>1408</v>
      </c>
      <c r="K122" s="181" t="s">
        <v>2733</v>
      </c>
      <c r="L122" s="181" t="s">
        <v>2734</v>
      </c>
      <c r="M122" s="181" t="s">
        <v>1379</v>
      </c>
      <c r="N122" s="181" t="s">
        <v>1388</v>
      </c>
      <c r="O122" s="181" t="s">
        <v>7</v>
      </c>
      <c r="P122" s="181" t="s">
        <v>7</v>
      </c>
      <c r="Q122" s="181" t="s">
        <v>1359</v>
      </c>
      <c r="R122" s="181" t="s">
        <v>2683</v>
      </c>
      <c r="S122" s="181" t="s">
        <v>1122</v>
      </c>
      <c r="T122" s="181" t="s">
        <v>1122</v>
      </c>
      <c r="U122" s="181"/>
      <c r="V122" s="181"/>
      <c r="W122" s="181"/>
      <c r="X122" s="181"/>
      <c r="Y122" s="181"/>
      <c r="Z122" s="181"/>
      <c r="AA122" s="181"/>
      <c r="AB122" s="181"/>
      <c r="AC122" s="181"/>
      <c r="AD122" s="181"/>
      <c r="AE122" s="181"/>
      <c r="AF122" s="181"/>
      <c r="AG122" s="181"/>
      <c r="AH122" s="181"/>
      <c r="AI122" s="181"/>
      <c r="AJ122" s="181" t="s">
        <v>1379</v>
      </c>
      <c r="AK122" s="181" t="s">
        <v>1385</v>
      </c>
      <c r="AL122" s="181" t="s">
        <v>1379</v>
      </c>
      <c r="AM122" s="181" t="s">
        <v>2656</v>
      </c>
      <c r="AN122" s="181" t="s">
        <v>1122</v>
      </c>
      <c r="AO122" s="181" t="s">
        <v>2684</v>
      </c>
      <c r="AP122" s="181" t="s">
        <v>2685</v>
      </c>
      <c r="AQ122" s="181" t="s">
        <v>1470</v>
      </c>
      <c r="AR122" s="181" t="s">
        <v>1624</v>
      </c>
      <c r="AS122" s="181"/>
      <c r="AT122" s="181" t="s">
        <v>2733</v>
      </c>
      <c r="AU122" s="181" t="s">
        <v>1678</v>
      </c>
      <c r="AV122" s="181" t="s">
        <v>1536</v>
      </c>
      <c r="AW122" s="181" t="s">
        <v>1392</v>
      </c>
      <c r="AX122" s="181" t="s">
        <v>2029</v>
      </c>
      <c r="AY122" s="181" t="s">
        <v>1476</v>
      </c>
      <c r="AZ122" s="181" t="s">
        <v>2735</v>
      </c>
      <c r="BA122" s="181" t="s">
        <v>1396</v>
      </c>
      <c r="BB122" s="181" t="s">
        <v>2736</v>
      </c>
      <c r="BC122" s="181" t="s">
        <v>1479</v>
      </c>
      <c r="BD122" s="181" t="s">
        <v>2737</v>
      </c>
      <c r="BE122" s="181" t="s">
        <v>1481</v>
      </c>
      <c r="BF122" s="181" t="s">
        <v>2738</v>
      </c>
      <c r="BG122" s="181" t="s">
        <v>1548</v>
      </c>
      <c r="BH122" s="181" t="s">
        <v>2739</v>
      </c>
      <c r="BI122" s="181" t="s">
        <v>1483</v>
      </c>
      <c r="BJ122" s="181" t="s">
        <v>2740</v>
      </c>
      <c r="BK122" s="181" t="s">
        <v>1404</v>
      </c>
      <c r="BL122" s="181" t="s">
        <v>2741</v>
      </c>
      <c r="BM122" s="181"/>
      <c r="BN122" s="181"/>
      <c r="BO122" s="181"/>
      <c r="BP122" s="181"/>
      <c r="BQ122" s="181"/>
      <c r="BR122" s="181"/>
      <c r="BS122" s="181"/>
      <c r="BT122" s="181"/>
      <c r="BU122" s="181"/>
      <c r="BV122" s="181"/>
      <c r="BW122" s="181"/>
      <c r="BX122" s="181"/>
      <c r="BY122" s="181"/>
      <c r="BZ122" s="181"/>
      <c r="CA122" s="181"/>
      <c r="CB122" s="181"/>
      <c r="CC122" s="181"/>
      <c r="CD122" s="181"/>
      <c r="CE122" s="181"/>
      <c r="CF122" s="181"/>
      <c r="CG122" s="181"/>
      <c r="CH122" s="181"/>
      <c r="CI122" s="181"/>
      <c r="CJ122" s="181"/>
      <c r="CK122" s="181"/>
      <c r="CL122" s="181"/>
      <c r="CM122" s="181"/>
      <c r="CN122" s="181"/>
      <c r="CO122" s="181"/>
      <c r="CP122" s="181"/>
      <c r="CQ122" s="181"/>
      <c r="CR122" s="181"/>
      <c r="CS122" s="181"/>
      <c r="CT122" s="181"/>
      <c r="CU122" s="181"/>
      <c r="CV122" s="181"/>
      <c r="CW122" s="181"/>
      <c r="CX122" s="181"/>
      <c r="CY122" s="181"/>
      <c r="CZ122" s="182"/>
    </row>
    <row r="123" spans="1:104" x14ac:dyDescent="0.25">
      <c r="A123" s="180"/>
      <c r="B123" s="181" t="s">
        <v>2742</v>
      </c>
      <c r="C123" s="181" t="s">
        <v>2743</v>
      </c>
      <c r="D123" s="181" t="s">
        <v>46</v>
      </c>
      <c r="E123" s="181" t="s">
        <v>306</v>
      </c>
      <c r="F123" s="181"/>
      <c r="G123" s="181" t="s">
        <v>1103</v>
      </c>
      <c r="H123" s="181"/>
      <c r="I123" s="181" t="s">
        <v>1379</v>
      </c>
      <c r="J123" s="181" t="s">
        <v>1502</v>
      </c>
      <c r="K123" s="181" t="s">
        <v>2744</v>
      </c>
      <c r="L123" s="181" t="s">
        <v>2745</v>
      </c>
      <c r="M123" s="181" t="s">
        <v>1379</v>
      </c>
      <c r="N123" s="181" t="s">
        <v>1470</v>
      </c>
      <c r="O123" s="181" t="s">
        <v>1366</v>
      </c>
      <c r="P123" s="181" t="s">
        <v>48</v>
      </c>
      <c r="Q123" s="181" t="s">
        <v>1359</v>
      </c>
      <c r="R123" s="181" t="s">
        <v>2683</v>
      </c>
      <c r="S123" s="181" t="s">
        <v>1122</v>
      </c>
      <c r="T123" s="181" t="s">
        <v>1122</v>
      </c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 t="s">
        <v>1379</v>
      </c>
      <c r="AK123" s="181" t="s">
        <v>1385</v>
      </c>
      <c r="AL123" s="181" t="s">
        <v>1379</v>
      </c>
      <c r="AM123" s="181" t="s">
        <v>2656</v>
      </c>
      <c r="AN123" s="181" t="s">
        <v>1122</v>
      </c>
      <c r="AO123" s="181" t="s">
        <v>2684</v>
      </c>
      <c r="AP123" s="181" t="s">
        <v>2685</v>
      </c>
      <c r="AQ123" s="181" t="s">
        <v>1470</v>
      </c>
      <c r="AR123" s="181" t="s">
        <v>1642</v>
      </c>
      <c r="AS123" s="181"/>
      <c r="AT123" s="181" t="s">
        <v>2744</v>
      </c>
      <c r="AU123" s="181" t="s">
        <v>1678</v>
      </c>
      <c r="AV123" s="181" t="s">
        <v>2694</v>
      </c>
      <c r="AW123" s="181" t="s">
        <v>1392</v>
      </c>
      <c r="AX123" s="181" t="s">
        <v>2746</v>
      </c>
      <c r="AY123" s="181" t="s">
        <v>1476</v>
      </c>
      <c r="AZ123" s="181" t="s">
        <v>2747</v>
      </c>
      <c r="BA123" s="181" t="s">
        <v>1396</v>
      </c>
      <c r="BB123" s="181" t="s">
        <v>2748</v>
      </c>
      <c r="BC123" s="181" t="s">
        <v>1479</v>
      </c>
      <c r="BD123" s="181" t="s">
        <v>2749</v>
      </c>
      <c r="BE123" s="181" t="s">
        <v>1481</v>
      </c>
      <c r="BF123" s="181" t="s">
        <v>2737</v>
      </c>
      <c r="BG123" s="181" t="s">
        <v>1548</v>
      </c>
      <c r="BH123" s="181" t="s">
        <v>2750</v>
      </c>
      <c r="BI123" s="181" t="s">
        <v>1483</v>
      </c>
      <c r="BJ123" s="181" t="s">
        <v>2751</v>
      </c>
      <c r="BK123" s="181" t="s">
        <v>1404</v>
      </c>
      <c r="BL123" s="181" t="s">
        <v>2752</v>
      </c>
      <c r="BM123" s="181"/>
      <c r="BN123" s="181"/>
      <c r="BO123" s="181"/>
      <c r="BP123" s="181"/>
      <c r="BQ123" s="181"/>
      <c r="BR123" s="181"/>
      <c r="BS123" s="181"/>
      <c r="BT123" s="181"/>
      <c r="BU123" s="181"/>
      <c r="BV123" s="181"/>
      <c r="BW123" s="181"/>
      <c r="BX123" s="181"/>
      <c r="BY123" s="181"/>
      <c r="BZ123" s="181"/>
      <c r="CA123" s="181"/>
      <c r="CB123" s="181"/>
      <c r="CC123" s="181"/>
      <c r="CD123" s="181"/>
      <c r="CE123" s="181"/>
      <c r="CF123" s="181"/>
      <c r="CG123" s="181"/>
      <c r="CH123" s="181"/>
      <c r="CI123" s="181"/>
      <c r="CJ123" s="181"/>
      <c r="CK123" s="181"/>
      <c r="CL123" s="181"/>
      <c r="CM123" s="181"/>
      <c r="CN123" s="181"/>
      <c r="CO123" s="181"/>
      <c r="CP123" s="181"/>
      <c r="CQ123" s="181"/>
      <c r="CR123" s="181"/>
      <c r="CS123" s="181"/>
      <c r="CT123" s="181"/>
      <c r="CU123" s="181"/>
      <c r="CV123" s="181"/>
      <c r="CW123" s="181"/>
      <c r="CX123" s="181"/>
      <c r="CY123" s="181"/>
      <c r="CZ123" s="182"/>
    </row>
    <row r="124" spans="1:104" x14ac:dyDescent="0.25">
      <c r="A124" s="180"/>
      <c r="B124" s="181" t="s">
        <v>2753</v>
      </c>
      <c r="C124" s="181" t="s">
        <v>2754</v>
      </c>
      <c r="D124" s="181" t="s">
        <v>449</v>
      </c>
      <c r="E124" s="181" t="s">
        <v>448</v>
      </c>
      <c r="F124" s="181"/>
      <c r="G124" s="181" t="s">
        <v>1103</v>
      </c>
      <c r="H124" s="181"/>
      <c r="I124" s="181" t="s">
        <v>1379</v>
      </c>
      <c r="J124" s="181" t="s">
        <v>1518</v>
      </c>
      <c r="K124" s="181" t="s">
        <v>2755</v>
      </c>
      <c r="L124" s="181" t="s">
        <v>2756</v>
      </c>
      <c r="M124" s="181" t="s">
        <v>1379</v>
      </c>
      <c r="N124" s="181" t="s">
        <v>1383</v>
      </c>
      <c r="O124" s="181" t="s">
        <v>1358</v>
      </c>
      <c r="P124" s="181" t="s">
        <v>1260</v>
      </c>
      <c r="Q124" s="181" t="s">
        <v>1359</v>
      </c>
      <c r="R124" s="181" t="s">
        <v>2683</v>
      </c>
      <c r="S124" s="181" t="s">
        <v>1122</v>
      </c>
      <c r="T124" s="181" t="s">
        <v>1122</v>
      </c>
      <c r="U124" s="181"/>
      <c r="V124" s="181"/>
      <c r="W124" s="181"/>
      <c r="X124" s="181"/>
      <c r="Y124" s="181"/>
      <c r="Z124" s="181"/>
      <c r="AA124" s="181"/>
      <c r="AB124" s="181"/>
      <c r="AC124" s="181"/>
      <c r="AD124" s="181"/>
      <c r="AE124" s="181"/>
      <c r="AF124" s="181"/>
      <c r="AG124" s="181"/>
      <c r="AH124" s="181"/>
      <c r="AI124" s="181"/>
      <c r="AJ124" s="181" t="s">
        <v>1379</v>
      </c>
      <c r="AK124" s="181" t="s">
        <v>1385</v>
      </c>
      <c r="AL124" s="181" t="s">
        <v>1379</v>
      </c>
      <c r="AM124" s="181" t="s">
        <v>2656</v>
      </c>
      <c r="AN124" s="181" t="s">
        <v>1122</v>
      </c>
      <c r="AO124" s="181" t="s">
        <v>2684</v>
      </c>
      <c r="AP124" s="181" t="s">
        <v>2685</v>
      </c>
      <c r="AQ124" s="181" t="s">
        <v>1470</v>
      </c>
      <c r="AR124" s="181" t="s">
        <v>1388</v>
      </c>
      <c r="AS124" s="181"/>
      <c r="AT124" s="181" t="s">
        <v>2755</v>
      </c>
      <c r="AU124" s="181" t="s">
        <v>1678</v>
      </c>
      <c r="AV124" s="181" t="s">
        <v>2757</v>
      </c>
      <c r="AW124" s="181" t="s">
        <v>1392</v>
      </c>
      <c r="AX124" s="181" t="s">
        <v>2758</v>
      </c>
      <c r="AY124" s="181" t="s">
        <v>1476</v>
      </c>
      <c r="AZ124" s="181" t="s">
        <v>2759</v>
      </c>
      <c r="BA124" s="181" t="s">
        <v>1396</v>
      </c>
      <c r="BB124" s="181" t="s">
        <v>2204</v>
      </c>
      <c r="BC124" s="181" t="s">
        <v>1479</v>
      </c>
      <c r="BD124" s="181" t="s">
        <v>2760</v>
      </c>
      <c r="BE124" s="181" t="s">
        <v>1481</v>
      </c>
      <c r="BF124" s="181" t="s">
        <v>2761</v>
      </c>
      <c r="BG124" s="181" t="s">
        <v>1548</v>
      </c>
      <c r="BH124" s="181" t="s">
        <v>2762</v>
      </c>
      <c r="BI124" s="181" t="s">
        <v>1483</v>
      </c>
      <c r="BJ124" s="181" t="s">
        <v>2763</v>
      </c>
      <c r="BK124" s="181" t="s">
        <v>1404</v>
      </c>
      <c r="BL124" s="181" t="s">
        <v>2764</v>
      </c>
      <c r="BM124" s="181"/>
      <c r="BN124" s="181"/>
      <c r="BO124" s="181"/>
      <c r="BP124" s="181"/>
      <c r="BQ124" s="181"/>
      <c r="BR124" s="181"/>
      <c r="BS124" s="181"/>
      <c r="BT124" s="181"/>
      <c r="BU124" s="181"/>
      <c r="BV124" s="181"/>
      <c r="BW124" s="181"/>
      <c r="BX124" s="181"/>
      <c r="BY124" s="181"/>
      <c r="BZ124" s="181"/>
      <c r="CA124" s="181"/>
      <c r="CB124" s="181"/>
      <c r="CC124" s="181"/>
      <c r="CD124" s="181"/>
      <c r="CE124" s="181"/>
      <c r="CF124" s="181"/>
      <c r="CG124" s="181"/>
      <c r="CH124" s="181"/>
      <c r="CI124" s="181"/>
      <c r="CJ124" s="181"/>
      <c r="CK124" s="181"/>
      <c r="CL124" s="181"/>
      <c r="CM124" s="181"/>
      <c r="CN124" s="181"/>
      <c r="CO124" s="181"/>
      <c r="CP124" s="181"/>
      <c r="CQ124" s="181"/>
      <c r="CR124" s="181"/>
      <c r="CS124" s="181"/>
      <c r="CT124" s="181"/>
      <c r="CU124" s="181"/>
      <c r="CV124" s="181"/>
      <c r="CW124" s="181"/>
      <c r="CX124" s="181"/>
      <c r="CY124" s="181"/>
      <c r="CZ124" s="182"/>
    </row>
    <row r="125" spans="1:104" x14ac:dyDescent="0.25">
      <c r="A125" s="180"/>
      <c r="B125" s="181" t="s">
        <v>2765</v>
      </c>
      <c r="C125" s="181" t="s">
        <v>2766</v>
      </c>
      <c r="D125" s="181" t="s">
        <v>152</v>
      </c>
      <c r="E125" s="181" t="s">
        <v>2</v>
      </c>
      <c r="F125" s="181"/>
      <c r="G125" s="181" t="s">
        <v>1103</v>
      </c>
      <c r="H125" s="181"/>
      <c r="I125" s="181" t="s">
        <v>1379</v>
      </c>
      <c r="J125" s="181" t="s">
        <v>2767</v>
      </c>
      <c r="K125" s="181" t="s">
        <v>2768</v>
      </c>
      <c r="L125" s="181" t="s">
        <v>2769</v>
      </c>
      <c r="M125" s="181" t="s">
        <v>1379</v>
      </c>
      <c r="N125" s="181" t="s">
        <v>1389</v>
      </c>
      <c r="O125" s="181" t="s">
        <v>1362</v>
      </c>
      <c r="P125" s="181" t="s">
        <v>3</v>
      </c>
      <c r="Q125" s="181" t="s">
        <v>1359</v>
      </c>
      <c r="R125" s="181" t="s">
        <v>2683</v>
      </c>
      <c r="S125" s="181" t="s">
        <v>1122</v>
      </c>
      <c r="T125" s="181" t="s">
        <v>1122</v>
      </c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 t="s">
        <v>1379</v>
      </c>
      <c r="AK125" s="181" t="s">
        <v>1385</v>
      </c>
      <c r="AL125" s="181" t="s">
        <v>1379</v>
      </c>
      <c r="AM125" s="181" t="s">
        <v>2656</v>
      </c>
      <c r="AN125" s="181" t="s">
        <v>1122</v>
      </c>
      <c r="AO125" s="181" t="s">
        <v>2684</v>
      </c>
      <c r="AP125" s="181" t="s">
        <v>2685</v>
      </c>
      <c r="AQ125" s="181" t="s">
        <v>1470</v>
      </c>
      <c r="AR125" s="181" t="s">
        <v>1470</v>
      </c>
      <c r="AS125" s="181"/>
      <c r="AT125" s="181" t="s">
        <v>2768</v>
      </c>
      <c r="AU125" s="181" t="s">
        <v>1678</v>
      </c>
      <c r="AV125" s="181" t="s">
        <v>2770</v>
      </c>
      <c r="AW125" s="181" t="s">
        <v>1392</v>
      </c>
      <c r="AX125" s="181" t="s">
        <v>2771</v>
      </c>
      <c r="AY125" s="181" t="s">
        <v>1476</v>
      </c>
      <c r="AZ125" s="181" t="s">
        <v>2772</v>
      </c>
      <c r="BA125" s="181" t="s">
        <v>1396</v>
      </c>
      <c r="BB125" s="181" t="s">
        <v>2773</v>
      </c>
      <c r="BC125" s="181" t="s">
        <v>1479</v>
      </c>
      <c r="BD125" s="181" t="s">
        <v>1526</v>
      </c>
      <c r="BE125" s="181" t="s">
        <v>1481</v>
      </c>
      <c r="BF125" s="181" t="s">
        <v>1754</v>
      </c>
      <c r="BG125" s="181" t="s">
        <v>1548</v>
      </c>
      <c r="BH125" s="181" t="s">
        <v>2774</v>
      </c>
      <c r="BI125" s="181" t="s">
        <v>1483</v>
      </c>
      <c r="BJ125" s="181" t="s">
        <v>2430</v>
      </c>
      <c r="BK125" s="181" t="s">
        <v>1404</v>
      </c>
      <c r="BL125" s="181" t="s">
        <v>2775</v>
      </c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  <c r="BW125" s="181"/>
      <c r="BX125" s="181"/>
      <c r="BY125" s="181"/>
      <c r="BZ125" s="181"/>
      <c r="CA125" s="181"/>
      <c r="CB125" s="181"/>
      <c r="CC125" s="181"/>
      <c r="CD125" s="181"/>
      <c r="CE125" s="181"/>
      <c r="CF125" s="181"/>
      <c r="CG125" s="181"/>
      <c r="CH125" s="181"/>
      <c r="CI125" s="181"/>
      <c r="CJ125" s="181"/>
      <c r="CK125" s="181"/>
      <c r="CL125" s="181"/>
      <c r="CM125" s="181"/>
      <c r="CN125" s="181"/>
      <c r="CO125" s="181"/>
      <c r="CP125" s="181"/>
      <c r="CQ125" s="181"/>
      <c r="CR125" s="181"/>
      <c r="CS125" s="181"/>
      <c r="CT125" s="181"/>
      <c r="CU125" s="181"/>
      <c r="CV125" s="181"/>
      <c r="CW125" s="181"/>
      <c r="CX125" s="181"/>
      <c r="CY125" s="181"/>
      <c r="CZ125" s="182"/>
    </row>
    <row r="126" spans="1:104" x14ac:dyDescent="0.25">
      <c r="A126" s="180"/>
      <c r="B126" s="181" t="s">
        <v>2776</v>
      </c>
      <c r="C126" s="181" t="s">
        <v>2777</v>
      </c>
      <c r="D126" s="181" t="s">
        <v>511</v>
      </c>
      <c r="E126" s="181" t="s">
        <v>510</v>
      </c>
      <c r="F126" s="181"/>
      <c r="G126" s="181" t="s">
        <v>1103</v>
      </c>
      <c r="H126" s="181"/>
      <c r="I126" s="181" t="s">
        <v>1379</v>
      </c>
      <c r="J126" s="181" t="s">
        <v>2778</v>
      </c>
      <c r="K126" s="181" t="s">
        <v>2779</v>
      </c>
      <c r="L126" s="181" t="s">
        <v>2780</v>
      </c>
      <c r="M126" s="181" t="s">
        <v>1379</v>
      </c>
      <c r="N126" s="181" t="s">
        <v>1389</v>
      </c>
      <c r="O126" s="181" t="s">
        <v>1362</v>
      </c>
      <c r="P126" s="181" t="s">
        <v>3</v>
      </c>
      <c r="Q126" s="181" t="s">
        <v>1359</v>
      </c>
      <c r="R126" s="181" t="s">
        <v>2683</v>
      </c>
      <c r="S126" s="181" t="s">
        <v>1122</v>
      </c>
      <c r="T126" s="181" t="s">
        <v>1122</v>
      </c>
      <c r="U126" s="181"/>
      <c r="V126" s="181"/>
      <c r="W126" s="181"/>
      <c r="X126" s="181"/>
      <c r="Y126" s="181"/>
      <c r="Z126" s="181"/>
      <c r="AA126" s="181"/>
      <c r="AB126" s="181"/>
      <c r="AC126" s="181"/>
      <c r="AD126" s="181"/>
      <c r="AE126" s="181"/>
      <c r="AF126" s="181"/>
      <c r="AG126" s="181"/>
      <c r="AH126" s="181"/>
      <c r="AI126" s="181"/>
      <c r="AJ126" s="181" t="s">
        <v>1379</v>
      </c>
      <c r="AK126" s="181" t="s">
        <v>1385</v>
      </c>
      <c r="AL126" s="181" t="s">
        <v>1379</v>
      </c>
      <c r="AM126" s="181" t="s">
        <v>2656</v>
      </c>
      <c r="AN126" s="181" t="s">
        <v>1122</v>
      </c>
      <c r="AO126" s="181" t="s">
        <v>2684</v>
      </c>
      <c r="AP126" s="181" t="s">
        <v>2685</v>
      </c>
      <c r="AQ126" s="181" t="s">
        <v>1470</v>
      </c>
      <c r="AR126" s="181" t="s">
        <v>1468</v>
      </c>
      <c r="AS126" s="181"/>
      <c r="AT126" s="181" t="s">
        <v>2779</v>
      </c>
      <c r="AU126" s="181" t="s">
        <v>1678</v>
      </c>
      <c r="AV126" s="181" t="s">
        <v>2781</v>
      </c>
      <c r="AW126" s="181" t="s">
        <v>1392</v>
      </c>
      <c r="AX126" s="181" t="s">
        <v>1380</v>
      </c>
      <c r="AY126" s="181" t="s">
        <v>1476</v>
      </c>
      <c r="AZ126" s="181" t="s">
        <v>2782</v>
      </c>
      <c r="BA126" s="181" t="s">
        <v>1396</v>
      </c>
      <c r="BB126" s="181" t="s">
        <v>2783</v>
      </c>
      <c r="BC126" s="181" t="s">
        <v>1479</v>
      </c>
      <c r="BD126" s="181" t="s">
        <v>2784</v>
      </c>
      <c r="BE126" s="181" t="s">
        <v>1481</v>
      </c>
      <c r="BF126" s="181" t="s">
        <v>2710</v>
      </c>
      <c r="BG126" s="181" t="s">
        <v>1548</v>
      </c>
      <c r="BH126" s="181" t="s">
        <v>2704</v>
      </c>
      <c r="BI126" s="181" t="s">
        <v>1483</v>
      </c>
      <c r="BJ126" s="181" t="s">
        <v>2785</v>
      </c>
      <c r="BK126" s="181" t="s">
        <v>1404</v>
      </c>
      <c r="BL126" s="181" t="s">
        <v>2786</v>
      </c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  <c r="BW126" s="181"/>
      <c r="BX126" s="181"/>
      <c r="BY126" s="181"/>
      <c r="BZ126" s="181"/>
      <c r="CA126" s="181"/>
      <c r="CB126" s="181"/>
      <c r="CC126" s="181"/>
      <c r="CD126" s="181"/>
      <c r="CE126" s="181"/>
      <c r="CF126" s="181"/>
      <c r="CG126" s="181"/>
      <c r="CH126" s="181"/>
      <c r="CI126" s="181"/>
      <c r="CJ126" s="181"/>
      <c r="CK126" s="181"/>
      <c r="CL126" s="181"/>
      <c r="CM126" s="181"/>
      <c r="CN126" s="181"/>
      <c r="CO126" s="181"/>
      <c r="CP126" s="181"/>
      <c r="CQ126" s="181"/>
      <c r="CR126" s="181"/>
      <c r="CS126" s="181"/>
      <c r="CT126" s="181"/>
      <c r="CU126" s="181"/>
      <c r="CV126" s="181"/>
      <c r="CW126" s="181"/>
      <c r="CX126" s="181"/>
      <c r="CY126" s="181"/>
      <c r="CZ126" s="182"/>
    </row>
    <row r="127" spans="1:104" x14ac:dyDescent="0.25">
      <c r="A127" s="180"/>
      <c r="B127" s="181" t="s">
        <v>1777</v>
      </c>
      <c r="C127" s="181" t="s">
        <v>2787</v>
      </c>
      <c r="D127" s="181" t="s">
        <v>531</v>
      </c>
      <c r="E127" s="181" t="s">
        <v>88</v>
      </c>
      <c r="F127" s="181"/>
      <c r="G127" s="181" t="s">
        <v>1103</v>
      </c>
      <c r="H127" s="181"/>
      <c r="I127" s="181" t="s">
        <v>1379</v>
      </c>
      <c r="J127" s="181" t="s">
        <v>2788</v>
      </c>
      <c r="K127" s="181" t="s">
        <v>2789</v>
      </c>
      <c r="L127" s="181" t="s">
        <v>2790</v>
      </c>
      <c r="M127" s="181" t="s">
        <v>1379</v>
      </c>
      <c r="N127" s="181" t="s">
        <v>1389</v>
      </c>
      <c r="O127" s="181" t="s">
        <v>1362</v>
      </c>
      <c r="P127" s="181" t="s">
        <v>3</v>
      </c>
      <c r="Q127" s="181" t="s">
        <v>1359</v>
      </c>
      <c r="R127" s="181" t="s">
        <v>2683</v>
      </c>
      <c r="S127" s="181" t="s">
        <v>1122</v>
      </c>
      <c r="T127" s="181" t="s">
        <v>1122</v>
      </c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181"/>
      <c r="AG127" s="181"/>
      <c r="AH127" s="181"/>
      <c r="AI127" s="181"/>
      <c r="AJ127" s="181" t="s">
        <v>1379</v>
      </c>
      <c r="AK127" s="181" t="s">
        <v>1385</v>
      </c>
      <c r="AL127" s="181" t="s">
        <v>1379</v>
      </c>
      <c r="AM127" s="181" t="s">
        <v>2656</v>
      </c>
      <c r="AN127" s="181" t="s">
        <v>1122</v>
      </c>
      <c r="AO127" s="181" t="s">
        <v>2684</v>
      </c>
      <c r="AP127" s="181" t="s">
        <v>2685</v>
      </c>
      <c r="AQ127" s="181" t="s">
        <v>1470</v>
      </c>
      <c r="AR127" s="181" t="s">
        <v>1384</v>
      </c>
      <c r="AS127" s="181"/>
      <c r="AT127" s="181" t="s">
        <v>2789</v>
      </c>
      <c r="AU127" s="181" t="s">
        <v>1678</v>
      </c>
      <c r="AV127" s="181" t="s">
        <v>2791</v>
      </c>
      <c r="AW127" s="181" t="s">
        <v>1392</v>
      </c>
      <c r="AX127" s="181" t="s">
        <v>2792</v>
      </c>
      <c r="AY127" s="181" t="s">
        <v>1476</v>
      </c>
      <c r="AZ127" s="181" t="s">
        <v>2695</v>
      </c>
      <c r="BA127" s="181" t="s">
        <v>1396</v>
      </c>
      <c r="BB127" s="181" t="s">
        <v>2793</v>
      </c>
      <c r="BC127" s="181" t="s">
        <v>1479</v>
      </c>
      <c r="BD127" s="181" t="s">
        <v>2794</v>
      </c>
      <c r="BE127" s="181" t="s">
        <v>1481</v>
      </c>
      <c r="BF127" s="181" t="s">
        <v>2783</v>
      </c>
      <c r="BG127" s="181" t="s">
        <v>1548</v>
      </c>
      <c r="BH127" s="181" t="s">
        <v>2795</v>
      </c>
      <c r="BI127" s="181" t="s">
        <v>1483</v>
      </c>
      <c r="BJ127" s="181" t="s">
        <v>2796</v>
      </c>
      <c r="BK127" s="181" t="s">
        <v>1404</v>
      </c>
      <c r="BL127" s="181" t="s">
        <v>2797</v>
      </c>
      <c r="BM127" s="181"/>
      <c r="BN127" s="181"/>
      <c r="BO127" s="181"/>
      <c r="BP127" s="181"/>
      <c r="BQ127" s="181"/>
      <c r="BR127" s="181"/>
      <c r="BS127" s="181"/>
      <c r="BT127" s="181"/>
      <c r="BU127" s="181"/>
      <c r="BV127" s="181"/>
      <c r="BW127" s="181"/>
      <c r="BX127" s="181"/>
      <c r="BY127" s="181"/>
      <c r="BZ127" s="181"/>
      <c r="CA127" s="181"/>
      <c r="CB127" s="181"/>
      <c r="CC127" s="181"/>
      <c r="CD127" s="181"/>
      <c r="CE127" s="181"/>
      <c r="CF127" s="181"/>
      <c r="CG127" s="181"/>
      <c r="CH127" s="181"/>
      <c r="CI127" s="181"/>
      <c r="CJ127" s="181"/>
      <c r="CK127" s="181"/>
      <c r="CL127" s="181"/>
      <c r="CM127" s="181"/>
      <c r="CN127" s="181"/>
      <c r="CO127" s="181"/>
      <c r="CP127" s="181"/>
      <c r="CQ127" s="181"/>
      <c r="CR127" s="181"/>
      <c r="CS127" s="181"/>
      <c r="CT127" s="181"/>
      <c r="CU127" s="181"/>
      <c r="CV127" s="181"/>
      <c r="CW127" s="181"/>
      <c r="CX127" s="181"/>
      <c r="CY127" s="181"/>
      <c r="CZ127" s="182"/>
    </row>
    <row r="128" spans="1:104" x14ac:dyDescent="0.25">
      <c r="A128" s="180"/>
      <c r="B128" s="181" t="s">
        <v>2798</v>
      </c>
      <c r="C128" s="181" t="s">
        <v>1665</v>
      </c>
      <c r="D128" s="181" t="s">
        <v>1371</v>
      </c>
      <c r="E128" s="181" t="s">
        <v>233</v>
      </c>
      <c r="F128" s="181"/>
      <c r="G128" s="181" t="s">
        <v>1103</v>
      </c>
      <c r="H128" s="181"/>
      <c r="I128" s="181" t="s">
        <v>1379</v>
      </c>
      <c r="J128" s="181" t="s">
        <v>1422</v>
      </c>
      <c r="K128" s="181" t="s">
        <v>2799</v>
      </c>
      <c r="L128" s="181" t="s">
        <v>2800</v>
      </c>
      <c r="M128" s="181" t="s">
        <v>1379</v>
      </c>
      <c r="N128" s="181" t="s">
        <v>1389</v>
      </c>
      <c r="O128" s="181" t="s">
        <v>1362</v>
      </c>
      <c r="P128" s="181" t="s">
        <v>3</v>
      </c>
      <c r="Q128" s="181" t="s">
        <v>1359</v>
      </c>
      <c r="R128" s="181" t="s">
        <v>2683</v>
      </c>
      <c r="S128" s="181" t="s">
        <v>1122</v>
      </c>
      <c r="T128" s="181" t="s">
        <v>1122</v>
      </c>
      <c r="U128" s="181"/>
      <c r="V128" s="181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181"/>
      <c r="AH128" s="181"/>
      <c r="AI128" s="181"/>
      <c r="AJ128" s="181" t="s">
        <v>1379</v>
      </c>
      <c r="AK128" s="181" t="s">
        <v>1385</v>
      </c>
      <c r="AL128" s="181" t="s">
        <v>1379</v>
      </c>
      <c r="AM128" s="181" t="s">
        <v>2656</v>
      </c>
      <c r="AN128" s="181" t="s">
        <v>1122</v>
      </c>
      <c r="AO128" s="181" t="s">
        <v>2684</v>
      </c>
      <c r="AP128" s="181" t="s">
        <v>2685</v>
      </c>
      <c r="AQ128" s="181" t="s">
        <v>1470</v>
      </c>
      <c r="AR128" s="181" t="s">
        <v>1531</v>
      </c>
      <c r="AS128" s="181"/>
      <c r="AT128" s="181" t="s">
        <v>2799</v>
      </c>
      <c r="AU128" s="181" t="s">
        <v>1678</v>
      </c>
      <c r="AV128" s="181" t="s">
        <v>1630</v>
      </c>
      <c r="AW128" s="181" t="s">
        <v>1392</v>
      </c>
      <c r="AX128" s="181" t="s">
        <v>2801</v>
      </c>
      <c r="AY128" s="181" t="s">
        <v>1476</v>
      </c>
      <c r="AZ128" s="181" t="s">
        <v>2802</v>
      </c>
      <c r="BA128" s="181" t="s">
        <v>1396</v>
      </c>
      <c r="BB128" s="181" t="s">
        <v>2803</v>
      </c>
      <c r="BC128" s="181" t="s">
        <v>1479</v>
      </c>
      <c r="BD128" s="181" t="s">
        <v>2804</v>
      </c>
      <c r="BE128" s="181" t="s">
        <v>1481</v>
      </c>
      <c r="BF128" s="181" t="s">
        <v>2805</v>
      </c>
      <c r="BG128" s="181" t="s">
        <v>1548</v>
      </c>
      <c r="BH128" s="181" t="s">
        <v>1707</v>
      </c>
      <c r="BI128" s="181" t="s">
        <v>1483</v>
      </c>
      <c r="BJ128" s="181" t="s">
        <v>2806</v>
      </c>
      <c r="BK128" s="181" t="s">
        <v>1404</v>
      </c>
      <c r="BL128" s="181" t="s">
        <v>2807</v>
      </c>
      <c r="BM128" s="181"/>
      <c r="BN128" s="181"/>
      <c r="BO128" s="181"/>
      <c r="BP128" s="181"/>
      <c r="BQ128" s="181"/>
      <c r="BR128" s="181"/>
      <c r="BS128" s="181"/>
      <c r="BT128" s="181"/>
      <c r="BU128" s="181"/>
      <c r="BV128" s="181"/>
      <c r="BW128" s="181"/>
      <c r="BX128" s="181"/>
      <c r="BY128" s="181"/>
      <c r="BZ128" s="181"/>
      <c r="CA128" s="181"/>
      <c r="CB128" s="181"/>
      <c r="CC128" s="181"/>
      <c r="CD128" s="181"/>
      <c r="CE128" s="181"/>
      <c r="CF128" s="181"/>
      <c r="CG128" s="181"/>
      <c r="CH128" s="181"/>
      <c r="CI128" s="181"/>
      <c r="CJ128" s="181"/>
      <c r="CK128" s="181"/>
      <c r="CL128" s="181"/>
      <c r="CM128" s="181"/>
      <c r="CN128" s="181"/>
      <c r="CO128" s="181"/>
      <c r="CP128" s="181"/>
      <c r="CQ128" s="181"/>
      <c r="CR128" s="181"/>
      <c r="CS128" s="181"/>
      <c r="CT128" s="181"/>
      <c r="CU128" s="181"/>
      <c r="CV128" s="181"/>
      <c r="CW128" s="181"/>
      <c r="CX128" s="181"/>
      <c r="CY128" s="181"/>
      <c r="CZ128" s="182"/>
    </row>
    <row r="129" spans="1:104" x14ac:dyDescent="0.25">
      <c r="A129" s="180"/>
      <c r="B129" s="181" t="s">
        <v>2808</v>
      </c>
      <c r="C129" s="181" t="s">
        <v>2809</v>
      </c>
      <c r="D129" s="181" t="s">
        <v>1032</v>
      </c>
      <c r="E129" s="181" t="s">
        <v>1031</v>
      </c>
      <c r="F129" s="181"/>
      <c r="G129" s="181" t="s">
        <v>1103</v>
      </c>
      <c r="H129" s="181"/>
      <c r="I129" s="181" t="s">
        <v>1379</v>
      </c>
      <c r="J129" s="181" t="s">
        <v>1435</v>
      </c>
      <c r="K129" s="181" t="s">
        <v>2810</v>
      </c>
      <c r="L129" s="181" t="s">
        <v>2811</v>
      </c>
      <c r="M129" s="181" t="s">
        <v>1379</v>
      </c>
      <c r="N129" s="181" t="s">
        <v>1411</v>
      </c>
      <c r="O129" s="181" t="s">
        <v>1360</v>
      </c>
      <c r="P129" s="181" t="s">
        <v>13</v>
      </c>
      <c r="Q129" s="181" t="s">
        <v>1359</v>
      </c>
      <c r="R129" s="181" t="s">
        <v>2683</v>
      </c>
      <c r="S129" s="181" t="s">
        <v>1122</v>
      </c>
      <c r="T129" s="181" t="s">
        <v>1122</v>
      </c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181"/>
      <c r="AG129" s="181"/>
      <c r="AH129" s="181"/>
      <c r="AI129" s="181"/>
      <c r="AJ129" s="181" t="s">
        <v>1379</v>
      </c>
      <c r="AK129" s="181" t="s">
        <v>1385</v>
      </c>
      <c r="AL129" s="181" t="s">
        <v>1379</v>
      </c>
      <c r="AM129" s="181" t="s">
        <v>2656</v>
      </c>
      <c r="AN129" s="181" t="s">
        <v>1122</v>
      </c>
      <c r="AO129" s="181" t="s">
        <v>2684</v>
      </c>
      <c r="AP129" s="181" t="s">
        <v>2685</v>
      </c>
      <c r="AQ129" s="181" t="s">
        <v>1470</v>
      </c>
      <c r="AR129" s="181" t="s">
        <v>2091</v>
      </c>
      <c r="AS129" s="181"/>
      <c r="AT129" s="181" t="s">
        <v>2810</v>
      </c>
      <c r="AU129" s="181" t="s">
        <v>1678</v>
      </c>
      <c r="AV129" s="181" t="s">
        <v>2812</v>
      </c>
      <c r="AW129" s="181" t="s">
        <v>1392</v>
      </c>
      <c r="AX129" s="181" t="s">
        <v>2813</v>
      </c>
      <c r="AY129" s="181" t="s">
        <v>1476</v>
      </c>
      <c r="AZ129" s="181" t="s">
        <v>1611</v>
      </c>
      <c r="BA129" s="181" t="s">
        <v>1396</v>
      </c>
      <c r="BB129" s="181" t="s">
        <v>2814</v>
      </c>
      <c r="BC129" s="181" t="s">
        <v>1479</v>
      </c>
      <c r="BD129" s="181" t="s">
        <v>2568</v>
      </c>
      <c r="BE129" s="181" t="s">
        <v>1481</v>
      </c>
      <c r="BF129" s="181" t="s">
        <v>2815</v>
      </c>
      <c r="BG129" s="181" t="s">
        <v>1548</v>
      </c>
      <c r="BH129" s="181" t="s">
        <v>2816</v>
      </c>
      <c r="BI129" s="181" t="s">
        <v>1483</v>
      </c>
      <c r="BJ129" s="181" t="s">
        <v>2817</v>
      </c>
      <c r="BK129" s="181" t="s">
        <v>1404</v>
      </c>
      <c r="BL129" s="181" t="s">
        <v>2818</v>
      </c>
      <c r="BM129" s="181"/>
      <c r="BN129" s="181"/>
      <c r="BO129" s="181"/>
      <c r="BP129" s="181"/>
      <c r="BQ129" s="181"/>
      <c r="BR129" s="181"/>
      <c r="BS129" s="181"/>
      <c r="BT129" s="181"/>
      <c r="BU129" s="181"/>
      <c r="BV129" s="181"/>
      <c r="BW129" s="181"/>
      <c r="BX129" s="181"/>
      <c r="BY129" s="181"/>
      <c r="BZ129" s="181"/>
      <c r="CA129" s="181"/>
      <c r="CB129" s="181"/>
      <c r="CC129" s="181"/>
      <c r="CD129" s="181"/>
      <c r="CE129" s="181"/>
      <c r="CF129" s="181"/>
      <c r="CG129" s="181"/>
      <c r="CH129" s="181"/>
      <c r="CI129" s="181"/>
      <c r="CJ129" s="181"/>
      <c r="CK129" s="181"/>
      <c r="CL129" s="181"/>
      <c r="CM129" s="181"/>
      <c r="CN129" s="181"/>
      <c r="CO129" s="181"/>
      <c r="CP129" s="181"/>
      <c r="CQ129" s="181"/>
      <c r="CR129" s="181"/>
      <c r="CS129" s="181"/>
      <c r="CT129" s="181"/>
      <c r="CU129" s="181"/>
      <c r="CV129" s="181"/>
      <c r="CW129" s="181"/>
      <c r="CX129" s="181"/>
      <c r="CY129" s="181"/>
      <c r="CZ129" s="182"/>
    </row>
    <row r="130" spans="1:104" x14ac:dyDescent="0.25">
      <c r="A130" s="180"/>
      <c r="B130" s="181" t="s">
        <v>2819</v>
      </c>
      <c r="C130" s="181" t="s">
        <v>1473</v>
      </c>
      <c r="D130" s="181" t="s">
        <v>1269</v>
      </c>
      <c r="E130" s="181" t="s">
        <v>233</v>
      </c>
      <c r="F130" s="181"/>
      <c r="G130" s="181" t="s">
        <v>1103</v>
      </c>
      <c r="H130" s="181"/>
      <c r="I130" s="181" t="s">
        <v>1379</v>
      </c>
      <c r="J130" s="181" t="s">
        <v>1515</v>
      </c>
      <c r="K130" s="181" t="s">
        <v>2820</v>
      </c>
      <c r="L130" s="181" t="s">
        <v>2821</v>
      </c>
      <c r="M130" s="181" t="s">
        <v>1379</v>
      </c>
      <c r="N130" s="181" t="s">
        <v>1389</v>
      </c>
      <c r="O130" s="181" t="s">
        <v>1362</v>
      </c>
      <c r="P130" s="181" t="s">
        <v>3</v>
      </c>
      <c r="Q130" s="181" t="s">
        <v>1359</v>
      </c>
      <c r="R130" s="181" t="s">
        <v>2683</v>
      </c>
      <c r="S130" s="181" t="s">
        <v>1122</v>
      </c>
      <c r="T130" s="181" t="s">
        <v>1122</v>
      </c>
      <c r="U130" s="181"/>
      <c r="V130" s="181"/>
      <c r="W130" s="181"/>
      <c r="X130" s="181"/>
      <c r="Y130" s="181"/>
      <c r="Z130" s="181"/>
      <c r="AA130" s="181"/>
      <c r="AB130" s="181"/>
      <c r="AC130" s="181"/>
      <c r="AD130" s="181"/>
      <c r="AE130" s="181"/>
      <c r="AF130" s="181"/>
      <c r="AG130" s="181"/>
      <c r="AH130" s="181"/>
      <c r="AI130" s="181"/>
      <c r="AJ130" s="181" t="s">
        <v>1379</v>
      </c>
      <c r="AK130" s="181" t="s">
        <v>1385</v>
      </c>
      <c r="AL130" s="181" t="s">
        <v>1379</v>
      </c>
      <c r="AM130" s="181" t="s">
        <v>2656</v>
      </c>
      <c r="AN130" s="181" t="s">
        <v>1122</v>
      </c>
      <c r="AO130" s="181" t="s">
        <v>2684</v>
      </c>
      <c r="AP130" s="181" t="s">
        <v>2685</v>
      </c>
      <c r="AQ130" s="181" t="s">
        <v>1470</v>
      </c>
      <c r="AR130" s="181" t="s">
        <v>2109</v>
      </c>
      <c r="AS130" s="181"/>
      <c r="AT130" s="181" t="s">
        <v>2820</v>
      </c>
      <c r="AU130" s="181" t="s">
        <v>1678</v>
      </c>
      <c r="AV130" s="181" t="s">
        <v>1879</v>
      </c>
      <c r="AW130" s="181" t="s">
        <v>1392</v>
      </c>
      <c r="AX130" s="181" t="s">
        <v>1955</v>
      </c>
      <c r="AY130" s="181" t="s">
        <v>1476</v>
      </c>
      <c r="AZ130" s="181" t="s">
        <v>2822</v>
      </c>
      <c r="BA130" s="181" t="s">
        <v>1396</v>
      </c>
      <c r="BB130" s="181" t="s">
        <v>1702</v>
      </c>
      <c r="BC130" s="181" t="s">
        <v>1479</v>
      </c>
      <c r="BD130" s="181" t="s">
        <v>2823</v>
      </c>
      <c r="BE130" s="181" t="s">
        <v>1481</v>
      </c>
      <c r="BF130" s="181" t="s">
        <v>2824</v>
      </c>
      <c r="BG130" s="181" t="s">
        <v>1548</v>
      </c>
      <c r="BH130" s="181" t="s">
        <v>1722</v>
      </c>
      <c r="BI130" s="181" t="s">
        <v>1483</v>
      </c>
      <c r="BJ130" s="181" t="s">
        <v>2447</v>
      </c>
      <c r="BK130" s="181" t="s">
        <v>1404</v>
      </c>
      <c r="BL130" s="181" t="s">
        <v>2825</v>
      </c>
      <c r="BM130" s="181"/>
      <c r="BN130" s="181"/>
      <c r="BO130" s="181"/>
      <c r="BP130" s="181"/>
      <c r="BQ130" s="181"/>
      <c r="BR130" s="181"/>
      <c r="BS130" s="181"/>
      <c r="BT130" s="181"/>
      <c r="BU130" s="181"/>
      <c r="BV130" s="181"/>
      <c r="BW130" s="181"/>
      <c r="BX130" s="181"/>
      <c r="BY130" s="181"/>
      <c r="BZ130" s="181"/>
      <c r="CA130" s="181"/>
      <c r="CB130" s="181"/>
      <c r="CC130" s="181"/>
      <c r="CD130" s="181"/>
      <c r="CE130" s="181"/>
      <c r="CF130" s="181"/>
      <c r="CG130" s="181"/>
      <c r="CH130" s="181"/>
      <c r="CI130" s="181"/>
      <c r="CJ130" s="181"/>
      <c r="CK130" s="181"/>
      <c r="CL130" s="181"/>
      <c r="CM130" s="181"/>
      <c r="CN130" s="181"/>
      <c r="CO130" s="181"/>
      <c r="CP130" s="181"/>
      <c r="CQ130" s="181"/>
      <c r="CR130" s="181"/>
      <c r="CS130" s="181"/>
      <c r="CT130" s="181"/>
      <c r="CU130" s="181"/>
      <c r="CV130" s="181"/>
      <c r="CW130" s="181"/>
      <c r="CX130" s="181"/>
      <c r="CY130" s="181"/>
      <c r="CZ130" s="182"/>
    </row>
    <row r="131" spans="1:104" x14ac:dyDescent="0.25">
      <c r="A131" s="180"/>
      <c r="B131" s="181" t="s">
        <v>2826</v>
      </c>
      <c r="C131" s="181" t="s">
        <v>2827</v>
      </c>
      <c r="D131" s="181" t="s">
        <v>833</v>
      </c>
      <c r="E131" s="181" t="s">
        <v>266</v>
      </c>
      <c r="F131" s="181"/>
      <c r="G131" s="181" t="s">
        <v>1103</v>
      </c>
      <c r="H131" s="181"/>
      <c r="I131" s="181" t="s">
        <v>1379</v>
      </c>
      <c r="J131" s="181" t="s">
        <v>1747</v>
      </c>
      <c r="K131" s="181" t="s">
        <v>2828</v>
      </c>
      <c r="L131" s="181" t="s">
        <v>2829</v>
      </c>
      <c r="M131" s="181" t="s">
        <v>1379</v>
      </c>
      <c r="N131" s="181" t="s">
        <v>1411</v>
      </c>
      <c r="O131" s="181" t="s">
        <v>1360</v>
      </c>
      <c r="P131" s="181" t="s">
        <v>13</v>
      </c>
      <c r="Q131" s="181" t="s">
        <v>1359</v>
      </c>
      <c r="R131" s="181" t="s">
        <v>2683</v>
      </c>
      <c r="S131" s="181" t="s">
        <v>1122</v>
      </c>
      <c r="T131" s="181" t="s">
        <v>1122</v>
      </c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181"/>
      <c r="AG131" s="181"/>
      <c r="AH131" s="181"/>
      <c r="AI131" s="181"/>
      <c r="AJ131" s="181" t="s">
        <v>1379</v>
      </c>
      <c r="AK131" s="181" t="s">
        <v>1385</v>
      </c>
      <c r="AL131" s="181" t="s">
        <v>1379</v>
      </c>
      <c r="AM131" s="181" t="s">
        <v>2656</v>
      </c>
      <c r="AN131" s="181" t="s">
        <v>1122</v>
      </c>
      <c r="AO131" s="181" t="s">
        <v>2684</v>
      </c>
      <c r="AP131" s="181" t="s">
        <v>2685</v>
      </c>
      <c r="AQ131" s="181" t="s">
        <v>1470</v>
      </c>
      <c r="AR131" s="181" t="s">
        <v>1665</v>
      </c>
      <c r="AS131" s="181"/>
      <c r="AT131" s="181" t="s">
        <v>2828</v>
      </c>
      <c r="AU131" s="181" t="s">
        <v>1678</v>
      </c>
      <c r="AV131" s="181" t="s">
        <v>2830</v>
      </c>
      <c r="AW131" s="181" t="s">
        <v>1392</v>
      </c>
      <c r="AX131" s="181" t="s">
        <v>2591</v>
      </c>
      <c r="AY131" s="181" t="s">
        <v>1476</v>
      </c>
      <c r="AZ131" s="181" t="s">
        <v>2539</v>
      </c>
      <c r="BA131" s="181" t="s">
        <v>1396</v>
      </c>
      <c r="BB131" s="181" t="s">
        <v>2831</v>
      </c>
      <c r="BC131" s="181" t="s">
        <v>1479</v>
      </c>
      <c r="BD131" s="181" t="s">
        <v>2832</v>
      </c>
      <c r="BE131" s="181" t="s">
        <v>1481</v>
      </c>
      <c r="BF131" s="181" t="s">
        <v>2536</v>
      </c>
      <c r="BG131" s="181" t="s">
        <v>1548</v>
      </c>
      <c r="BH131" s="181" t="s">
        <v>2833</v>
      </c>
      <c r="BI131" s="181" t="s">
        <v>1483</v>
      </c>
      <c r="BJ131" s="181" t="s">
        <v>2834</v>
      </c>
      <c r="BK131" s="181" t="s">
        <v>1404</v>
      </c>
      <c r="BL131" s="181" t="s">
        <v>2835</v>
      </c>
      <c r="BM131" s="181"/>
      <c r="BN131" s="181"/>
      <c r="BO131" s="181"/>
      <c r="BP131" s="181"/>
      <c r="BQ131" s="181"/>
      <c r="BR131" s="181"/>
      <c r="BS131" s="181"/>
      <c r="BT131" s="181"/>
      <c r="BU131" s="181"/>
      <c r="BV131" s="181"/>
      <c r="BW131" s="181"/>
      <c r="BX131" s="181"/>
      <c r="BY131" s="181"/>
      <c r="BZ131" s="181"/>
      <c r="CA131" s="181"/>
      <c r="CB131" s="181"/>
      <c r="CC131" s="181"/>
      <c r="CD131" s="181"/>
      <c r="CE131" s="181"/>
      <c r="CF131" s="181"/>
      <c r="CG131" s="181"/>
      <c r="CH131" s="181"/>
      <c r="CI131" s="181"/>
      <c r="CJ131" s="181"/>
      <c r="CK131" s="181"/>
      <c r="CL131" s="181"/>
      <c r="CM131" s="181"/>
      <c r="CN131" s="181"/>
      <c r="CO131" s="181"/>
      <c r="CP131" s="181"/>
      <c r="CQ131" s="181"/>
      <c r="CR131" s="181"/>
      <c r="CS131" s="181"/>
      <c r="CT131" s="181"/>
      <c r="CU131" s="181"/>
      <c r="CV131" s="181"/>
      <c r="CW131" s="181"/>
      <c r="CX131" s="181"/>
      <c r="CY131" s="181"/>
      <c r="CZ131" s="182"/>
    </row>
    <row r="132" spans="1:104" x14ac:dyDescent="0.25">
      <c r="A132" s="180"/>
      <c r="B132" s="181" t="s">
        <v>2836</v>
      </c>
      <c r="C132" s="181" t="s">
        <v>1756</v>
      </c>
      <c r="D132" s="181" t="s">
        <v>1372</v>
      </c>
      <c r="E132" s="181" t="s">
        <v>192</v>
      </c>
      <c r="F132" s="181"/>
      <c r="G132" s="181" t="s">
        <v>1103</v>
      </c>
      <c r="H132" s="181"/>
      <c r="I132" s="181" t="s">
        <v>1379</v>
      </c>
      <c r="J132" s="181" t="s">
        <v>1462</v>
      </c>
      <c r="K132" s="181" t="s">
        <v>2837</v>
      </c>
      <c r="L132" s="181" t="s">
        <v>2838</v>
      </c>
      <c r="M132" s="181" t="s">
        <v>1379</v>
      </c>
      <c r="N132" s="181" t="s">
        <v>1389</v>
      </c>
      <c r="O132" s="181" t="s">
        <v>1362</v>
      </c>
      <c r="P132" s="181" t="s">
        <v>3</v>
      </c>
      <c r="Q132" s="181" t="s">
        <v>1359</v>
      </c>
      <c r="R132" s="181" t="s">
        <v>2683</v>
      </c>
      <c r="S132" s="181" t="s">
        <v>1122</v>
      </c>
      <c r="T132" s="181" t="s">
        <v>1122</v>
      </c>
      <c r="U132" s="181"/>
      <c r="V132" s="181"/>
      <c r="W132" s="181"/>
      <c r="X132" s="181"/>
      <c r="Y132" s="181"/>
      <c r="Z132" s="181"/>
      <c r="AA132" s="181"/>
      <c r="AB132" s="181"/>
      <c r="AC132" s="181"/>
      <c r="AD132" s="181"/>
      <c r="AE132" s="181"/>
      <c r="AF132" s="181"/>
      <c r="AG132" s="181"/>
      <c r="AH132" s="181"/>
      <c r="AI132" s="181"/>
      <c r="AJ132" s="181" t="s">
        <v>1379</v>
      </c>
      <c r="AK132" s="181" t="s">
        <v>1385</v>
      </c>
      <c r="AL132" s="181" t="s">
        <v>1379</v>
      </c>
      <c r="AM132" s="181" t="s">
        <v>2656</v>
      </c>
      <c r="AN132" s="181" t="s">
        <v>1122</v>
      </c>
      <c r="AO132" s="181" t="s">
        <v>2684</v>
      </c>
      <c r="AP132" s="181" t="s">
        <v>2685</v>
      </c>
      <c r="AQ132" s="181" t="s">
        <v>1470</v>
      </c>
      <c r="AR132" s="181" t="s">
        <v>1756</v>
      </c>
      <c r="AS132" s="181"/>
      <c r="AT132" s="181" t="s">
        <v>2837</v>
      </c>
      <c r="AU132" s="181" t="s">
        <v>1678</v>
      </c>
      <c r="AV132" s="181" t="s">
        <v>2839</v>
      </c>
      <c r="AW132" s="181" t="s">
        <v>1392</v>
      </c>
      <c r="AX132" s="181" t="s">
        <v>1632</v>
      </c>
      <c r="AY132" s="181" t="s">
        <v>1476</v>
      </c>
      <c r="AZ132" s="181" t="s">
        <v>2840</v>
      </c>
      <c r="BA132" s="181" t="s">
        <v>1396</v>
      </c>
      <c r="BB132" s="181" t="s">
        <v>2841</v>
      </c>
      <c r="BC132" s="181" t="s">
        <v>1479</v>
      </c>
      <c r="BD132" s="181" t="s">
        <v>2842</v>
      </c>
      <c r="BE132" s="181" t="s">
        <v>1481</v>
      </c>
      <c r="BF132" s="181" t="s">
        <v>2843</v>
      </c>
      <c r="BG132" s="181" t="s">
        <v>1548</v>
      </c>
      <c r="BH132" s="181" t="s">
        <v>2844</v>
      </c>
      <c r="BI132" s="181" t="s">
        <v>1483</v>
      </c>
      <c r="BJ132" s="181" t="s">
        <v>2845</v>
      </c>
      <c r="BK132" s="181" t="s">
        <v>1404</v>
      </c>
      <c r="BL132" s="181" t="s">
        <v>2846</v>
      </c>
      <c r="BM132" s="181"/>
      <c r="BN132" s="181"/>
      <c r="BO132" s="181"/>
      <c r="BP132" s="181"/>
      <c r="BQ132" s="181"/>
      <c r="BR132" s="181"/>
      <c r="BS132" s="181"/>
      <c r="BT132" s="181"/>
      <c r="BU132" s="181"/>
      <c r="BV132" s="181"/>
      <c r="BW132" s="181"/>
      <c r="BX132" s="181"/>
      <c r="BY132" s="181"/>
      <c r="BZ132" s="181"/>
      <c r="CA132" s="181"/>
      <c r="CB132" s="181"/>
      <c r="CC132" s="181"/>
      <c r="CD132" s="181"/>
      <c r="CE132" s="181"/>
      <c r="CF132" s="181"/>
      <c r="CG132" s="181"/>
      <c r="CH132" s="181"/>
      <c r="CI132" s="181"/>
      <c r="CJ132" s="181"/>
      <c r="CK132" s="181"/>
      <c r="CL132" s="181"/>
      <c r="CM132" s="181"/>
      <c r="CN132" s="181"/>
      <c r="CO132" s="181"/>
      <c r="CP132" s="181"/>
      <c r="CQ132" s="181"/>
      <c r="CR132" s="181"/>
      <c r="CS132" s="181"/>
      <c r="CT132" s="181"/>
      <c r="CU132" s="181"/>
      <c r="CV132" s="181"/>
      <c r="CW132" s="181"/>
      <c r="CX132" s="181"/>
      <c r="CY132" s="181"/>
      <c r="CZ132" s="182"/>
    </row>
    <row r="133" spans="1:104" x14ac:dyDescent="0.25">
      <c r="A133" s="180"/>
      <c r="B133" s="181" t="s">
        <v>2847</v>
      </c>
      <c r="C133" s="181" t="s">
        <v>2848</v>
      </c>
      <c r="D133" s="181" t="s">
        <v>575</v>
      </c>
      <c r="E133" s="181" t="s">
        <v>153</v>
      </c>
      <c r="F133" s="181"/>
      <c r="G133" s="181" t="s">
        <v>1103</v>
      </c>
      <c r="H133" s="181"/>
      <c r="I133" s="181" t="s">
        <v>1379</v>
      </c>
      <c r="J133" s="181" t="s">
        <v>1460</v>
      </c>
      <c r="K133" s="181" t="s">
        <v>2849</v>
      </c>
      <c r="L133" s="181" t="s">
        <v>2850</v>
      </c>
      <c r="M133" s="181" t="s">
        <v>1379</v>
      </c>
      <c r="N133" s="181" t="s">
        <v>1437</v>
      </c>
      <c r="O133" s="181" t="s">
        <v>1363</v>
      </c>
      <c r="P133" s="181" t="s">
        <v>26</v>
      </c>
      <c r="Q133" s="181" t="s">
        <v>1359</v>
      </c>
      <c r="R133" s="181" t="s">
        <v>2683</v>
      </c>
      <c r="S133" s="181" t="s">
        <v>1122</v>
      </c>
      <c r="T133" s="181" t="s">
        <v>1122</v>
      </c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181"/>
      <c r="AG133" s="181"/>
      <c r="AH133" s="181"/>
      <c r="AI133" s="181"/>
      <c r="AJ133" s="181" t="s">
        <v>1379</v>
      </c>
      <c r="AK133" s="181" t="s">
        <v>1385</v>
      </c>
      <c r="AL133" s="181" t="s">
        <v>1379</v>
      </c>
      <c r="AM133" s="181" t="s">
        <v>2656</v>
      </c>
      <c r="AN133" s="181" t="s">
        <v>1122</v>
      </c>
      <c r="AO133" s="181" t="s">
        <v>2684</v>
      </c>
      <c r="AP133" s="181" t="s">
        <v>2685</v>
      </c>
      <c r="AQ133" s="181" t="s">
        <v>1470</v>
      </c>
      <c r="AR133" s="181" t="s">
        <v>2851</v>
      </c>
      <c r="AS133" s="181"/>
      <c r="AT133" s="181" t="s">
        <v>2849</v>
      </c>
      <c r="AU133" s="181" t="s">
        <v>1678</v>
      </c>
      <c r="AV133" s="181" t="s">
        <v>1496</v>
      </c>
      <c r="AW133" s="181" t="s">
        <v>1392</v>
      </c>
      <c r="AX133" s="181" t="s">
        <v>1789</v>
      </c>
      <c r="AY133" s="181" t="s">
        <v>1476</v>
      </c>
      <c r="AZ133" s="181" t="s">
        <v>2852</v>
      </c>
      <c r="BA133" s="181" t="s">
        <v>1396</v>
      </c>
      <c r="BB133" s="181" t="s">
        <v>2853</v>
      </c>
      <c r="BC133" s="181" t="s">
        <v>1479</v>
      </c>
      <c r="BD133" s="181" t="s">
        <v>2854</v>
      </c>
      <c r="BE133" s="181" t="s">
        <v>1481</v>
      </c>
      <c r="BF133" s="181" t="s">
        <v>2855</v>
      </c>
      <c r="BG133" s="181" t="s">
        <v>1548</v>
      </c>
      <c r="BH133" s="181" t="s">
        <v>2856</v>
      </c>
      <c r="BI133" s="181" t="s">
        <v>1483</v>
      </c>
      <c r="BJ133" s="181" t="s">
        <v>2857</v>
      </c>
      <c r="BK133" s="181" t="s">
        <v>1404</v>
      </c>
      <c r="BL133" s="181" t="s">
        <v>2858</v>
      </c>
      <c r="BM133" s="181"/>
      <c r="BN133" s="181"/>
      <c r="BO133" s="181"/>
      <c r="BP133" s="181"/>
      <c r="BQ133" s="181"/>
      <c r="BR133" s="181"/>
      <c r="BS133" s="181"/>
      <c r="BT133" s="181"/>
      <c r="BU133" s="181"/>
      <c r="BV133" s="181"/>
      <c r="BW133" s="181"/>
      <c r="BX133" s="181"/>
      <c r="BY133" s="181"/>
      <c r="BZ133" s="181"/>
      <c r="CA133" s="181"/>
      <c r="CB133" s="181"/>
      <c r="CC133" s="181"/>
      <c r="CD133" s="181"/>
      <c r="CE133" s="181"/>
      <c r="CF133" s="181"/>
      <c r="CG133" s="181"/>
      <c r="CH133" s="181"/>
      <c r="CI133" s="181"/>
      <c r="CJ133" s="181"/>
      <c r="CK133" s="181"/>
      <c r="CL133" s="181"/>
      <c r="CM133" s="181"/>
      <c r="CN133" s="181"/>
      <c r="CO133" s="181"/>
      <c r="CP133" s="181"/>
      <c r="CQ133" s="181"/>
      <c r="CR133" s="181"/>
      <c r="CS133" s="181"/>
      <c r="CT133" s="181"/>
      <c r="CU133" s="181"/>
      <c r="CV133" s="181"/>
      <c r="CW133" s="181"/>
      <c r="CX133" s="181"/>
      <c r="CY133" s="181"/>
      <c r="CZ133" s="182"/>
    </row>
    <row r="134" spans="1:104" x14ac:dyDescent="0.25">
      <c r="A134" s="180"/>
      <c r="B134" s="181" t="s">
        <v>2859</v>
      </c>
      <c r="C134" s="181" t="s">
        <v>2685</v>
      </c>
      <c r="D134" s="181" t="s">
        <v>422</v>
      </c>
      <c r="E134" s="181" t="s">
        <v>293</v>
      </c>
      <c r="F134" s="181"/>
      <c r="G134" s="181" t="s">
        <v>1103</v>
      </c>
      <c r="H134" s="181"/>
      <c r="I134" s="181" t="s">
        <v>1379</v>
      </c>
      <c r="J134" s="181" t="s">
        <v>1417</v>
      </c>
      <c r="K134" s="181" t="s">
        <v>2860</v>
      </c>
      <c r="L134" s="181" t="s">
        <v>2861</v>
      </c>
      <c r="M134" s="181" t="s">
        <v>1379</v>
      </c>
      <c r="N134" s="181" t="s">
        <v>1411</v>
      </c>
      <c r="O134" s="181" t="s">
        <v>1360</v>
      </c>
      <c r="P134" s="181" t="s">
        <v>13</v>
      </c>
      <c r="Q134" s="181" t="s">
        <v>1359</v>
      </c>
      <c r="R134" s="181" t="s">
        <v>2683</v>
      </c>
      <c r="S134" s="181" t="s">
        <v>1122</v>
      </c>
      <c r="T134" s="181" t="s">
        <v>1122</v>
      </c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181"/>
      <c r="AG134" s="181"/>
      <c r="AH134" s="181"/>
      <c r="AI134" s="181"/>
      <c r="AJ134" s="181" t="s">
        <v>1379</v>
      </c>
      <c r="AK134" s="181" t="s">
        <v>1385</v>
      </c>
      <c r="AL134" s="181" t="s">
        <v>1379</v>
      </c>
      <c r="AM134" s="181" t="s">
        <v>2656</v>
      </c>
      <c r="AN134" s="181" t="s">
        <v>1122</v>
      </c>
      <c r="AO134" s="181" t="s">
        <v>2684</v>
      </c>
      <c r="AP134" s="181" t="s">
        <v>2685</v>
      </c>
      <c r="AQ134" s="181" t="s">
        <v>1470</v>
      </c>
      <c r="AR134" s="181" t="s">
        <v>2862</v>
      </c>
      <c r="AS134" s="181"/>
      <c r="AT134" s="181" t="s">
        <v>2860</v>
      </c>
      <c r="AU134" s="181" t="s">
        <v>1678</v>
      </c>
      <c r="AV134" s="181" t="s">
        <v>2863</v>
      </c>
      <c r="AW134" s="181" t="s">
        <v>1392</v>
      </c>
      <c r="AX134" s="181" t="s">
        <v>2864</v>
      </c>
      <c r="AY134" s="181" t="s">
        <v>1476</v>
      </c>
      <c r="AZ134" s="181" t="s">
        <v>2865</v>
      </c>
      <c r="BA134" s="181" t="s">
        <v>1396</v>
      </c>
      <c r="BB134" s="181" t="s">
        <v>2866</v>
      </c>
      <c r="BC134" s="181" t="s">
        <v>1479</v>
      </c>
      <c r="BD134" s="181" t="s">
        <v>2867</v>
      </c>
      <c r="BE134" s="181" t="s">
        <v>1481</v>
      </c>
      <c r="BF134" s="181" t="s">
        <v>2868</v>
      </c>
      <c r="BG134" s="181" t="s">
        <v>1548</v>
      </c>
      <c r="BH134" s="181" t="s">
        <v>2869</v>
      </c>
      <c r="BI134" s="181" t="s">
        <v>1483</v>
      </c>
      <c r="BJ134" s="181" t="s">
        <v>2870</v>
      </c>
      <c r="BK134" s="181" t="s">
        <v>1404</v>
      </c>
      <c r="BL134" s="181" t="s">
        <v>2871</v>
      </c>
      <c r="BM134" s="181"/>
      <c r="BN134" s="181"/>
      <c r="BO134" s="181"/>
      <c r="BP134" s="181"/>
      <c r="BQ134" s="181"/>
      <c r="BR134" s="181"/>
      <c r="BS134" s="181"/>
      <c r="BT134" s="181"/>
      <c r="BU134" s="181"/>
      <c r="BV134" s="181"/>
      <c r="BW134" s="181"/>
      <c r="BX134" s="181"/>
      <c r="BY134" s="181"/>
      <c r="BZ134" s="181"/>
      <c r="CA134" s="181"/>
      <c r="CB134" s="181"/>
      <c r="CC134" s="181"/>
      <c r="CD134" s="181"/>
      <c r="CE134" s="181"/>
      <c r="CF134" s="181"/>
      <c r="CG134" s="181"/>
      <c r="CH134" s="181"/>
      <c r="CI134" s="181"/>
      <c r="CJ134" s="181"/>
      <c r="CK134" s="181"/>
      <c r="CL134" s="181"/>
      <c r="CM134" s="181"/>
      <c r="CN134" s="181"/>
      <c r="CO134" s="181"/>
      <c r="CP134" s="181"/>
      <c r="CQ134" s="181"/>
      <c r="CR134" s="181"/>
      <c r="CS134" s="181"/>
      <c r="CT134" s="181"/>
      <c r="CU134" s="181"/>
      <c r="CV134" s="181"/>
      <c r="CW134" s="181"/>
      <c r="CX134" s="181"/>
      <c r="CY134" s="181"/>
      <c r="CZ134" s="182"/>
    </row>
    <row r="135" spans="1:104" x14ac:dyDescent="0.25">
      <c r="A135" s="180"/>
      <c r="B135" s="181" t="s">
        <v>2872</v>
      </c>
      <c r="C135" s="181" t="s">
        <v>1383</v>
      </c>
      <c r="D135" s="181" t="s">
        <v>1373</v>
      </c>
      <c r="E135" s="181" t="s">
        <v>251</v>
      </c>
      <c r="F135" s="181"/>
      <c r="G135" s="181" t="s">
        <v>1103</v>
      </c>
      <c r="H135" s="181"/>
      <c r="I135" s="181" t="s">
        <v>1379</v>
      </c>
      <c r="J135" s="181" t="s">
        <v>2362</v>
      </c>
      <c r="K135" s="181" t="s">
        <v>2873</v>
      </c>
      <c r="L135" s="181" t="s">
        <v>2874</v>
      </c>
      <c r="M135" s="181" t="s">
        <v>1379</v>
      </c>
      <c r="N135" s="181" t="s">
        <v>1389</v>
      </c>
      <c r="O135" s="181" t="s">
        <v>1362</v>
      </c>
      <c r="P135" s="181" t="s">
        <v>3</v>
      </c>
      <c r="Q135" s="181" t="s">
        <v>1359</v>
      </c>
      <c r="R135" s="181" t="s">
        <v>2683</v>
      </c>
      <c r="S135" s="181" t="s">
        <v>1122</v>
      </c>
      <c r="T135" s="181" t="s">
        <v>1122</v>
      </c>
      <c r="U135" s="181"/>
      <c r="V135" s="181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181"/>
      <c r="AH135" s="181"/>
      <c r="AI135" s="181"/>
      <c r="AJ135" s="181" t="s">
        <v>1379</v>
      </c>
      <c r="AK135" s="181" t="s">
        <v>1385</v>
      </c>
      <c r="AL135" s="181" t="s">
        <v>1379</v>
      </c>
      <c r="AM135" s="181" t="s">
        <v>2656</v>
      </c>
      <c r="AN135" s="181" t="s">
        <v>1122</v>
      </c>
      <c r="AO135" s="181" t="s">
        <v>2684</v>
      </c>
      <c r="AP135" s="181" t="s">
        <v>2685</v>
      </c>
      <c r="AQ135" s="181" t="s">
        <v>1470</v>
      </c>
      <c r="AR135" s="181" t="s">
        <v>2875</v>
      </c>
      <c r="AS135" s="181"/>
      <c r="AT135" s="181" t="s">
        <v>2873</v>
      </c>
      <c r="AU135" s="181" t="s">
        <v>1678</v>
      </c>
      <c r="AV135" s="181" t="s">
        <v>2876</v>
      </c>
      <c r="AW135" s="181" t="s">
        <v>1392</v>
      </c>
      <c r="AX135" s="181" t="s">
        <v>2877</v>
      </c>
      <c r="AY135" s="181" t="s">
        <v>1476</v>
      </c>
      <c r="AZ135" s="181" t="s">
        <v>2878</v>
      </c>
      <c r="BA135" s="181" t="s">
        <v>1396</v>
      </c>
      <c r="BB135" s="181" t="s">
        <v>2879</v>
      </c>
      <c r="BC135" s="181" t="s">
        <v>1479</v>
      </c>
      <c r="BD135" s="181" t="s">
        <v>2880</v>
      </c>
      <c r="BE135" s="181" t="s">
        <v>1481</v>
      </c>
      <c r="BF135" s="181" t="s">
        <v>2857</v>
      </c>
      <c r="BG135" s="181" t="s">
        <v>1548</v>
      </c>
      <c r="BH135" s="181" t="s">
        <v>2881</v>
      </c>
      <c r="BI135" s="181" t="s">
        <v>1483</v>
      </c>
      <c r="BJ135" s="181" t="s">
        <v>2882</v>
      </c>
      <c r="BK135" s="181" t="s">
        <v>1404</v>
      </c>
      <c r="BL135" s="181" t="s">
        <v>2883</v>
      </c>
      <c r="BM135" s="181"/>
      <c r="BN135" s="181"/>
      <c r="BO135" s="181"/>
      <c r="BP135" s="181"/>
      <c r="BQ135" s="181"/>
      <c r="BR135" s="181"/>
      <c r="BS135" s="181"/>
      <c r="BT135" s="181"/>
      <c r="BU135" s="181"/>
      <c r="BV135" s="181"/>
      <c r="BW135" s="181"/>
      <c r="BX135" s="181"/>
      <c r="BY135" s="181"/>
      <c r="BZ135" s="181"/>
      <c r="CA135" s="181"/>
      <c r="CB135" s="181"/>
      <c r="CC135" s="181"/>
      <c r="CD135" s="181"/>
      <c r="CE135" s="181"/>
      <c r="CF135" s="181"/>
      <c r="CG135" s="181"/>
      <c r="CH135" s="181"/>
      <c r="CI135" s="181"/>
      <c r="CJ135" s="181"/>
      <c r="CK135" s="181"/>
      <c r="CL135" s="181"/>
      <c r="CM135" s="181"/>
      <c r="CN135" s="181"/>
      <c r="CO135" s="181"/>
      <c r="CP135" s="181"/>
      <c r="CQ135" s="181"/>
      <c r="CR135" s="181"/>
      <c r="CS135" s="181"/>
      <c r="CT135" s="181"/>
      <c r="CU135" s="181"/>
      <c r="CV135" s="181"/>
      <c r="CW135" s="181"/>
      <c r="CX135" s="181"/>
      <c r="CY135" s="181"/>
      <c r="CZ135" s="182"/>
    </row>
    <row r="136" spans="1:104" x14ac:dyDescent="0.25">
      <c r="A136" s="180"/>
      <c r="B136" s="181" t="s">
        <v>2884</v>
      </c>
      <c r="C136" s="181" t="s">
        <v>1624</v>
      </c>
      <c r="D136" s="181" t="s">
        <v>523</v>
      </c>
      <c r="E136" s="181" t="s">
        <v>251</v>
      </c>
      <c r="F136" s="181"/>
      <c r="G136" s="181" t="s">
        <v>1103</v>
      </c>
      <c r="H136" s="181"/>
      <c r="I136" s="181" t="s">
        <v>1379</v>
      </c>
      <c r="J136" s="181" t="s">
        <v>1380</v>
      </c>
      <c r="K136" s="181"/>
      <c r="L136" s="181"/>
      <c r="M136" s="181" t="s">
        <v>1389</v>
      </c>
      <c r="N136" s="181" t="s">
        <v>1389</v>
      </c>
      <c r="O136" s="181" t="s">
        <v>1362</v>
      </c>
      <c r="P136" s="181" t="s">
        <v>3</v>
      </c>
      <c r="Q136" s="181" t="s">
        <v>1359</v>
      </c>
      <c r="R136" s="181" t="s">
        <v>2683</v>
      </c>
      <c r="S136" s="181" t="s">
        <v>1122</v>
      </c>
      <c r="T136" s="181" t="s">
        <v>1122</v>
      </c>
      <c r="U136" s="181"/>
      <c r="V136" s="181"/>
      <c r="W136" s="181"/>
      <c r="X136" s="181"/>
      <c r="Y136" s="181"/>
      <c r="Z136" s="181"/>
      <c r="AA136" s="181"/>
      <c r="AB136" s="181"/>
      <c r="AC136" s="181"/>
      <c r="AD136" s="181"/>
      <c r="AE136" s="181"/>
      <c r="AF136" s="181"/>
      <c r="AG136" s="181"/>
      <c r="AH136" s="181"/>
      <c r="AI136" s="181"/>
      <c r="AJ136" s="181" t="s">
        <v>1379</v>
      </c>
      <c r="AK136" s="181" t="s">
        <v>1385</v>
      </c>
      <c r="AL136" s="181" t="s">
        <v>1379</v>
      </c>
      <c r="AM136" s="181" t="s">
        <v>2656</v>
      </c>
      <c r="AN136" s="181" t="s">
        <v>1122</v>
      </c>
      <c r="AO136" s="181" t="s">
        <v>2684</v>
      </c>
      <c r="AP136" s="181" t="s">
        <v>2685</v>
      </c>
      <c r="AQ136" s="181" t="s">
        <v>1470</v>
      </c>
      <c r="AR136" s="181"/>
      <c r="AS136" s="181"/>
      <c r="AT136" s="181"/>
      <c r="AU136" s="181"/>
      <c r="AV136" s="181"/>
      <c r="AW136" s="181"/>
      <c r="AX136" s="181"/>
      <c r="AY136" s="181"/>
      <c r="AZ136" s="181"/>
      <c r="BA136" s="181"/>
      <c r="BB136" s="181"/>
      <c r="BC136" s="181"/>
      <c r="BD136" s="181"/>
      <c r="BE136" s="181"/>
      <c r="BF136" s="181"/>
      <c r="BG136" s="181"/>
      <c r="BH136" s="181"/>
      <c r="BI136" s="181"/>
      <c r="BJ136" s="181"/>
      <c r="BK136" s="181"/>
      <c r="BL136" s="181"/>
      <c r="BM136" s="181"/>
      <c r="BN136" s="181"/>
      <c r="BO136" s="181"/>
      <c r="BP136" s="181"/>
      <c r="BQ136" s="181"/>
      <c r="BR136" s="181"/>
      <c r="BS136" s="181"/>
      <c r="BT136" s="181"/>
      <c r="BU136" s="181"/>
      <c r="BV136" s="181"/>
      <c r="BW136" s="181"/>
      <c r="BX136" s="181"/>
      <c r="BY136" s="181"/>
      <c r="BZ136" s="181"/>
      <c r="CA136" s="181"/>
      <c r="CB136" s="181"/>
      <c r="CC136" s="181"/>
      <c r="CD136" s="181"/>
      <c r="CE136" s="181"/>
      <c r="CF136" s="181"/>
      <c r="CG136" s="181"/>
      <c r="CH136" s="181"/>
      <c r="CI136" s="181"/>
      <c r="CJ136" s="181"/>
      <c r="CK136" s="181"/>
      <c r="CL136" s="181"/>
      <c r="CM136" s="181"/>
      <c r="CN136" s="181"/>
      <c r="CO136" s="181"/>
      <c r="CP136" s="181"/>
      <c r="CQ136" s="181"/>
      <c r="CR136" s="181"/>
      <c r="CS136" s="181"/>
      <c r="CT136" s="181"/>
      <c r="CU136" s="181"/>
      <c r="CV136" s="181"/>
      <c r="CW136" s="181"/>
      <c r="CX136" s="181"/>
      <c r="CY136" s="181"/>
      <c r="CZ136" s="182"/>
    </row>
    <row r="137" spans="1:104" x14ac:dyDescent="0.25">
      <c r="A137" s="180"/>
      <c r="B137" s="181" t="s">
        <v>2885</v>
      </c>
      <c r="C137" s="181" t="s">
        <v>2886</v>
      </c>
      <c r="D137" s="181" t="s">
        <v>826</v>
      </c>
      <c r="E137" s="181" t="s">
        <v>804</v>
      </c>
      <c r="F137" s="181"/>
      <c r="G137" s="181" t="s">
        <v>1103</v>
      </c>
      <c r="H137" s="181"/>
      <c r="I137" s="181" t="s">
        <v>1379</v>
      </c>
      <c r="J137" s="181" t="s">
        <v>1752</v>
      </c>
      <c r="K137" s="181"/>
      <c r="L137" s="181"/>
      <c r="M137" s="181" t="s">
        <v>1389</v>
      </c>
      <c r="N137" s="181" t="s">
        <v>1411</v>
      </c>
      <c r="O137" s="181" t="s">
        <v>1360</v>
      </c>
      <c r="P137" s="181" t="s">
        <v>13</v>
      </c>
      <c r="Q137" s="181" t="s">
        <v>1359</v>
      </c>
      <c r="R137" s="181" t="s">
        <v>2683</v>
      </c>
      <c r="S137" s="181" t="s">
        <v>1122</v>
      </c>
      <c r="T137" s="181" t="s">
        <v>1122</v>
      </c>
      <c r="U137" s="181"/>
      <c r="V137" s="181"/>
      <c r="W137" s="181"/>
      <c r="X137" s="181"/>
      <c r="Y137" s="181"/>
      <c r="Z137" s="181"/>
      <c r="AA137" s="181"/>
      <c r="AB137" s="181"/>
      <c r="AC137" s="181"/>
      <c r="AD137" s="181"/>
      <c r="AE137" s="181"/>
      <c r="AF137" s="181"/>
      <c r="AG137" s="181"/>
      <c r="AH137" s="181"/>
      <c r="AI137" s="181"/>
      <c r="AJ137" s="181" t="s">
        <v>1379</v>
      </c>
      <c r="AK137" s="181" t="s">
        <v>1385</v>
      </c>
      <c r="AL137" s="181" t="s">
        <v>1379</v>
      </c>
      <c r="AM137" s="181" t="s">
        <v>2656</v>
      </c>
      <c r="AN137" s="181" t="s">
        <v>1122</v>
      </c>
      <c r="AO137" s="181" t="s">
        <v>2684</v>
      </c>
      <c r="AP137" s="181" t="s">
        <v>2685</v>
      </c>
      <c r="AQ137" s="181" t="s">
        <v>1470</v>
      </c>
      <c r="AR137" s="181"/>
      <c r="AS137" s="181"/>
      <c r="AT137" s="181"/>
      <c r="AU137" s="181"/>
      <c r="AV137" s="181"/>
      <c r="AW137" s="181"/>
      <c r="AX137" s="181"/>
      <c r="AY137" s="181"/>
      <c r="AZ137" s="181"/>
      <c r="BA137" s="181"/>
      <c r="BB137" s="181"/>
      <c r="BC137" s="181"/>
      <c r="BD137" s="181"/>
      <c r="BE137" s="181"/>
      <c r="BF137" s="181"/>
      <c r="BG137" s="181"/>
      <c r="BH137" s="181"/>
      <c r="BI137" s="181"/>
      <c r="BJ137" s="181"/>
      <c r="BK137" s="181"/>
      <c r="BL137" s="181"/>
      <c r="BM137" s="181"/>
      <c r="BN137" s="181"/>
      <c r="BO137" s="181"/>
      <c r="BP137" s="181"/>
      <c r="BQ137" s="181"/>
      <c r="BR137" s="181"/>
      <c r="BS137" s="181"/>
      <c r="BT137" s="181"/>
      <c r="BU137" s="181"/>
      <c r="BV137" s="181"/>
      <c r="BW137" s="181"/>
      <c r="BX137" s="181"/>
      <c r="BY137" s="181"/>
      <c r="BZ137" s="181"/>
      <c r="CA137" s="181"/>
      <c r="CB137" s="181"/>
      <c r="CC137" s="181"/>
      <c r="CD137" s="181"/>
      <c r="CE137" s="181"/>
      <c r="CF137" s="181"/>
      <c r="CG137" s="181"/>
      <c r="CH137" s="181"/>
      <c r="CI137" s="181"/>
      <c r="CJ137" s="181"/>
      <c r="CK137" s="181"/>
      <c r="CL137" s="181"/>
      <c r="CM137" s="181"/>
      <c r="CN137" s="181"/>
      <c r="CO137" s="181"/>
      <c r="CP137" s="181"/>
      <c r="CQ137" s="181"/>
      <c r="CR137" s="181"/>
      <c r="CS137" s="181"/>
      <c r="CT137" s="181"/>
      <c r="CU137" s="181"/>
      <c r="CV137" s="181"/>
      <c r="CW137" s="181"/>
      <c r="CX137" s="181"/>
      <c r="CY137" s="181"/>
      <c r="CZ137" s="182"/>
    </row>
    <row r="138" spans="1:104" x14ac:dyDescent="0.25">
      <c r="A138" s="180"/>
      <c r="B138" s="181" t="s">
        <v>2887</v>
      </c>
      <c r="C138" s="181" t="s">
        <v>2888</v>
      </c>
      <c r="D138" s="181" t="s">
        <v>1374</v>
      </c>
      <c r="E138" s="181" t="s">
        <v>1375</v>
      </c>
      <c r="F138" s="181"/>
      <c r="G138" s="181" t="s">
        <v>1103</v>
      </c>
      <c r="H138" s="181"/>
      <c r="I138" s="181" t="s">
        <v>1379</v>
      </c>
      <c r="J138" s="181" t="s">
        <v>2609</v>
      </c>
      <c r="K138" s="181"/>
      <c r="L138" s="181"/>
      <c r="M138" s="181" t="s">
        <v>1389</v>
      </c>
      <c r="N138" s="181" t="s">
        <v>1437</v>
      </c>
      <c r="O138" s="181" t="s">
        <v>1363</v>
      </c>
      <c r="P138" s="181" t="s">
        <v>26</v>
      </c>
      <c r="Q138" s="181" t="s">
        <v>1359</v>
      </c>
      <c r="R138" s="181" t="s">
        <v>2683</v>
      </c>
      <c r="S138" s="181" t="s">
        <v>1122</v>
      </c>
      <c r="T138" s="181" t="s">
        <v>1122</v>
      </c>
      <c r="U138" s="181"/>
      <c r="V138" s="181"/>
      <c r="W138" s="181"/>
      <c r="X138" s="181"/>
      <c r="Y138" s="181"/>
      <c r="Z138" s="181"/>
      <c r="AA138" s="181"/>
      <c r="AB138" s="181"/>
      <c r="AC138" s="181"/>
      <c r="AD138" s="181"/>
      <c r="AE138" s="181"/>
      <c r="AF138" s="181"/>
      <c r="AG138" s="181"/>
      <c r="AH138" s="181"/>
      <c r="AI138" s="181"/>
      <c r="AJ138" s="181" t="s">
        <v>1379</v>
      </c>
      <c r="AK138" s="181" t="s">
        <v>1385</v>
      </c>
      <c r="AL138" s="181" t="s">
        <v>1379</v>
      </c>
      <c r="AM138" s="181" t="s">
        <v>2656</v>
      </c>
      <c r="AN138" s="181" t="s">
        <v>1122</v>
      </c>
      <c r="AO138" s="181" t="s">
        <v>2684</v>
      </c>
      <c r="AP138" s="181" t="s">
        <v>2685</v>
      </c>
      <c r="AQ138" s="181" t="s">
        <v>1470</v>
      </c>
      <c r="AR138" s="181"/>
      <c r="AS138" s="181"/>
      <c r="AT138" s="181"/>
      <c r="AU138" s="181"/>
      <c r="AV138" s="181"/>
      <c r="AW138" s="181"/>
      <c r="AX138" s="181"/>
      <c r="AY138" s="181"/>
      <c r="AZ138" s="181"/>
      <c r="BA138" s="181"/>
      <c r="BB138" s="181"/>
      <c r="BC138" s="181"/>
      <c r="BD138" s="181"/>
      <c r="BE138" s="181"/>
      <c r="BF138" s="181"/>
      <c r="BG138" s="181"/>
      <c r="BH138" s="181"/>
      <c r="BI138" s="181"/>
      <c r="BJ138" s="181"/>
      <c r="BK138" s="181"/>
      <c r="BL138" s="181"/>
      <c r="BM138" s="181"/>
      <c r="BN138" s="181"/>
      <c r="BO138" s="181"/>
      <c r="BP138" s="181"/>
      <c r="BQ138" s="181"/>
      <c r="BR138" s="181"/>
      <c r="BS138" s="181"/>
      <c r="BT138" s="181"/>
      <c r="BU138" s="181"/>
      <c r="BV138" s="181"/>
      <c r="BW138" s="181"/>
      <c r="BX138" s="181"/>
      <c r="BY138" s="181"/>
      <c r="BZ138" s="181"/>
      <c r="CA138" s="181"/>
      <c r="CB138" s="181"/>
      <c r="CC138" s="181"/>
      <c r="CD138" s="181"/>
      <c r="CE138" s="181"/>
      <c r="CF138" s="181"/>
      <c r="CG138" s="181"/>
      <c r="CH138" s="181"/>
      <c r="CI138" s="181"/>
      <c r="CJ138" s="181"/>
      <c r="CK138" s="181"/>
      <c r="CL138" s="181"/>
      <c r="CM138" s="181"/>
      <c r="CN138" s="181"/>
      <c r="CO138" s="181"/>
      <c r="CP138" s="181"/>
      <c r="CQ138" s="181"/>
      <c r="CR138" s="181"/>
      <c r="CS138" s="181"/>
      <c r="CT138" s="181"/>
      <c r="CU138" s="181"/>
      <c r="CV138" s="181"/>
      <c r="CW138" s="181"/>
      <c r="CX138" s="181"/>
      <c r="CY138" s="181"/>
      <c r="CZ138" s="182"/>
    </row>
    <row r="139" spans="1:104" x14ac:dyDescent="0.25">
      <c r="A139" s="180"/>
      <c r="B139" s="181" t="s">
        <v>2889</v>
      </c>
      <c r="C139" s="181" t="s">
        <v>2890</v>
      </c>
      <c r="D139" s="181" t="s">
        <v>727</v>
      </c>
      <c r="E139" s="181" t="s">
        <v>114</v>
      </c>
      <c r="F139" s="181"/>
      <c r="G139" s="181" t="s">
        <v>1103</v>
      </c>
      <c r="H139" s="181"/>
      <c r="I139" s="181" t="s">
        <v>1379</v>
      </c>
      <c r="J139" s="181" t="s">
        <v>2711</v>
      </c>
      <c r="K139" s="181"/>
      <c r="L139" s="181"/>
      <c r="M139" s="181" t="s">
        <v>1389</v>
      </c>
      <c r="N139" s="181" t="s">
        <v>1388</v>
      </c>
      <c r="O139" s="181" t="s">
        <v>7</v>
      </c>
      <c r="P139" s="181" t="s">
        <v>7</v>
      </c>
      <c r="Q139" s="181" t="s">
        <v>1359</v>
      </c>
      <c r="R139" s="181" t="s">
        <v>2683</v>
      </c>
      <c r="S139" s="181" t="s">
        <v>1122</v>
      </c>
      <c r="T139" s="181" t="s">
        <v>1122</v>
      </c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181"/>
      <c r="AG139" s="181"/>
      <c r="AH139" s="181"/>
      <c r="AI139" s="181"/>
      <c r="AJ139" s="181" t="s">
        <v>1379</v>
      </c>
      <c r="AK139" s="181" t="s">
        <v>1385</v>
      </c>
      <c r="AL139" s="181" t="s">
        <v>1379</v>
      </c>
      <c r="AM139" s="181" t="s">
        <v>2656</v>
      </c>
      <c r="AN139" s="181" t="s">
        <v>1122</v>
      </c>
      <c r="AO139" s="181" t="s">
        <v>2684</v>
      </c>
      <c r="AP139" s="181" t="s">
        <v>2685</v>
      </c>
      <c r="AQ139" s="181" t="s">
        <v>1470</v>
      </c>
      <c r="AR139" s="181"/>
      <c r="AS139" s="181"/>
      <c r="AT139" s="181"/>
      <c r="AU139" s="181"/>
      <c r="AV139" s="181"/>
      <c r="AW139" s="181"/>
      <c r="AX139" s="181"/>
      <c r="AY139" s="181"/>
      <c r="AZ139" s="181"/>
      <c r="BA139" s="181"/>
      <c r="BB139" s="181"/>
      <c r="BC139" s="181"/>
      <c r="BD139" s="181"/>
      <c r="BE139" s="181"/>
      <c r="BF139" s="181"/>
      <c r="BG139" s="181"/>
      <c r="BH139" s="181"/>
      <c r="BI139" s="181"/>
      <c r="BJ139" s="181"/>
      <c r="BK139" s="181"/>
      <c r="BL139" s="181"/>
      <c r="BM139" s="181"/>
      <c r="BN139" s="181"/>
      <c r="BO139" s="181"/>
      <c r="BP139" s="181"/>
      <c r="BQ139" s="181"/>
      <c r="BR139" s="181"/>
      <c r="BS139" s="181"/>
      <c r="BT139" s="181"/>
      <c r="BU139" s="181"/>
      <c r="BV139" s="181"/>
      <c r="BW139" s="181"/>
      <c r="BX139" s="181"/>
      <c r="BY139" s="181"/>
      <c r="BZ139" s="181"/>
      <c r="CA139" s="181"/>
      <c r="CB139" s="181"/>
      <c r="CC139" s="181"/>
      <c r="CD139" s="181"/>
      <c r="CE139" s="181"/>
      <c r="CF139" s="181"/>
      <c r="CG139" s="181"/>
      <c r="CH139" s="181"/>
      <c r="CI139" s="181"/>
      <c r="CJ139" s="181"/>
      <c r="CK139" s="181"/>
      <c r="CL139" s="181"/>
      <c r="CM139" s="181"/>
      <c r="CN139" s="181"/>
      <c r="CO139" s="181"/>
      <c r="CP139" s="181"/>
      <c r="CQ139" s="181"/>
      <c r="CR139" s="181"/>
      <c r="CS139" s="181"/>
      <c r="CT139" s="181"/>
      <c r="CU139" s="181"/>
      <c r="CV139" s="181"/>
      <c r="CW139" s="181"/>
      <c r="CX139" s="181"/>
      <c r="CY139" s="181"/>
      <c r="CZ139" s="182"/>
    </row>
    <row r="140" spans="1:104" x14ac:dyDescent="0.25">
      <c r="A140" s="180"/>
      <c r="B140" s="181" t="s">
        <v>2891</v>
      </c>
      <c r="C140" s="181" t="s">
        <v>1476</v>
      </c>
      <c r="D140" s="181" t="s">
        <v>113</v>
      </c>
      <c r="E140" s="181" t="s">
        <v>195</v>
      </c>
      <c r="F140" s="181"/>
      <c r="G140" s="181" t="s">
        <v>1103</v>
      </c>
      <c r="H140" s="181"/>
      <c r="I140" s="181" t="s">
        <v>1379</v>
      </c>
      <c r="J140" s="181" t="s">
        <v>1574</v>
      </c>
      <c r="K140" s="181" t="s">
        <v>2892</v>
      </c>
      <c r="L140" s="181" t="s">
        <v>2893</v>
      </c>
      <c r="M140" s="181" t="s">
        <v>1379</v>
      </c>
      <c r="N140" s="181" t="s">
        <v>1624</v>
      </c>
      <c r="O140" s="181" t="s">
        <v>19</v>
      </c>
      <c r="P140" s="181" t="s">
        <v>19</v>
      </c>
      <c r="Q140" s="181" t="s">
        <v>1359</v>
      </c>
      <c r="R140" s="181" t="s">
        <v>2754</v>
      </c>
      <c r="S140" s="181" t="s">
        <v>196</v>
      </c>
      <c r="T140" s="181" t="s">
        <v>196</v>
      </c>
      <c r="U140" s="181"/>
      <c r="V140" s="181"/>
      <c r="W140" s="181"/>
      <c r="X140" s="181"/>
      <c r="Y140" s="181"/>
      <c r="Z140" s="181"/>
      <c r="AA140" s="181"/>
      <c r="AB140" s="181"/>
      <c r="AC140" s="181"/>
      <c r="AD140" s="181"/>
      <c r="AE140" s="181"/>
      <c r="AF140" s="181"/>
      <c r="AG140" s="181"/>
      <c r="AH140" s="181"/>
      <c r="AI140" s="181"/>
      <c r="AJ140" s="181" t="s">
        <v>1379</v>
      </c>
      <c r="AK140" s="181" t="s">
        <v>1385</v>
      </c>
      <c r="AL140" s="181" t="s">
        <v>1379</v>
      </c>
      <c r="AM140" s="181" t="s">
        <v>2091</v>
      </c>
      <c r="AN140" s="181" t="s">
        <v>196</v>
      </c>
      <c r="AO140" s="181" t="s">
        <v>1386</v>
      </c>
      <c r="AP140" s="181" t="s">
        <v>1387</v>
      </c>
      <c r="AQ140" s="181" t="s">
        <v>1388</v>
      </c>
      <c r="AR140" s="181" t="s">
        <v>1389</v>
      </c>
      <c r="AS140" s="181"/>
      <c r="AT140" s="181" t="s">
        <v>2892</v>
      </c>
      <c r="AU140" s="181" t="s">
        <v>1390</v>
      </c>
      <c r="AV140" s="181" t="s">
        <v>1779</v>
      </c>
      <c r="AW140" s="181" t="s">
        <v>1392</v>
      </c>
      <c r="AX140" s="181" t="s">
        <v>2894</v>
      </c>
      <c r="AY140" s="181" t="s">
        <v>1394</v>
      </c>
      <c r="AZ140" s="181" t="s">
        <v>1477</v>
      </c>
      <c r="BA140" s="181" t="s">
        <v>1396</v>
      </c>
      <c r="BB140" s="181" t="s">
        <v>2757</v>
      </c>
      <c r="BC140" s="181" t="s">
        <v>1398</v>
      </c>
      <c r="BD140" s="181" t="s">
        <v>2895</v>
      </c>
      <c r="BE140" s="181" t="s">
        <v>1400</v>
      </c>
      <c r="BF140" s="181" t="s">
        <v>1983</v>
      </c>
      <c r="BG140" s="181" t="s">
        <v>1402</v>
      </c>
      <c r="BH140" s="181" t="s">
        <v>2896</v>
      </c>
      <c r="BI140" s="181" t="s">
        <v>1404</v>
      </c>
      <c r="BJ140" s="181" t="s">
        <v>2897</v>
      </c>
      <c r="BK140" s="181"/>
      <c r="BL140" s="181"/>
      <c r="BM140" s="181"/>
      <c r="BN140" s="181"/>
      <c r="BO140" s="181"/>
      <c r="BP140" s="181"/>
      <c r="BQ140" s="181"/>
      <c r="BR140" s="181"/>
      <c r="BS140" s="181"/>
      <c r="BT140" s="181"/>
      <c r="BU140" s="181"/>
      <c r="BV140" s="181"/>
      <c r="BW140" s="181"/>
      <c r="BX140" s="181"/>
      <c r="BY140" s="181"/>
      <c r="BZ140" s="181"/>
      <c r="CA140" s="181"/>
      <c r="CB140" s="181"/>
      <c r="CC140" s="181"/>
      <c r="CD140" s="181"/>
      <c r="CE140" s="181"/>
      <c r="CF140" s="181"/>
      <c r="CG140" s="181"/>
      <c r="CH140" s="181"/>
      <c r="CI140" s="181"/>
      <c r="CJ140" s="181"/>
      <c r="CK140" s="181"/>
      <c r="CL140" s="181"/>
      <c r="CM140" s="181"/>
      <c r="CN140" s="181"/>
      <c r="CO140" s="181"/>
      <c r="CP140" s="181"/>
      <c r="CQ140" s="181"/>
      <c r="CR140" s="181"/>
      <c r="CS140" s="181"/>
      <c r="CT140" s="181"/>
      <c r="CU140" s="181"/>
      <c r="CV140" s="181"/>
      <c r="CW140" s="181"/>
      <c r="CX140" s="181"/>
      <c r="CY140" s="181"/>
      <c r="CZ140" s="182"/>
    </row>
    <row r="141" spans="1:104" x14ac:dyDescent="0.25">
      <c r="A141" s="180"/>
      <c r="B141" s="181" t="s">
        <v>2898</v>
      </c>
      <c r="C141" s="181" t="s">
        <v>1471</v>
      </c>
      <c r="D141" s="181" t="s">
        <v>113</v>
      </c>
      <c r="E141" s="181" t="s">
        <v>199</v>
      </c>
      <c r="F141" s="181"/>
      <c r="G141" s="181" t="s">
        <v>1103</v>
      </c>
      <c r="H141" s="181"/>
      <c r="I141" s="181" t="s">
        <v>1379</v>
      </c>
      <c r="J141" s="181" t="s">
        <v>1852</v>
      </c>
      <c r="K141" s="181" t="s">
        <v>1720</v>
      </c>
      <c r="L141" s="181" t="s">
        <v>2899</v>
      </c>
      <c r="M141" s="181" t="s">
        <v>1379</v>
      </c>
      <c r="N141" s="181" t="s">
        <v>1624</v>
      </c>
      <c r="O141" s="181" t="s">
        <v>19</v>
      </c>
      <c r="P141" s="181" t="s">
        <v>19</v>
      </c>
      <c r="Q141" s="181" t="s">
        <v>1359</v>
      </c>
      <c r="R141" s="181" t="s">
        <v>2754</v>
      </c>
      <c r="S141" s="181" t="s">
        <v>196</v>
      </c>
      <c r="T141" s="181" t="s">
        <v>196</v>
      </c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181"/>
      <c r="AG141" s="181"/>
      <c r="AH141" s="181"/>
      <c r="AI141" s="181"/>
      <c r="AJ141" s="181" t="s">
        <v>1379</v>
      </c>
      <c r="AK141" s="181" t="s">
        <v>1385</v>
      </c>
      <c r="AL141" s="181" t="s">
        <v>1379</v>
      </c>
      <c r="AM141" s="181" t="s">
        <v>2091</v>
      </c>
      <c r="AN141" s="181" t="s">
        <v>196</v>
      </c>
      <c r="AO141" s="181" t="s">
        <v>1386</v>
      </c>
      <c r="AP141" s="181" t="s">
        <v>1387</v>
      </c>
      <c r="AQ141" s="181" t="s">
        <v>1388</v>
      </c>
      <c r="AR141" s="181" t="s">
        <v>1411</v>
      </c>
      <c r="AS141" s="181"/>
      <c r="AT141" s="181" t="s">
        <v>1720</v>
      </c>
      <c r="AU141" s="181" t="s">
        <v>1390</v>
      </c>
      <c r="AV141" s="181" t="s">
        <v>2900</v>
      </c>
      <c r="AW141" s="181" t="s">
        <v>1392</v>
      </c>
      <c r="AX141" s="181" t="s">
        <v>2901</v>
      </c>
      <c r="AY141" s="181" t="s">
        <v>1394</v>
      </c>
      <c r="AZ141" s="181" t="s">
        <v>2902</v>
      </c>
      <c r="BA141" s="181" t="s">
        <v>1396</v>
      </c>
      <c r="BB141" s="181" t="s">
        <v>2487</v>
      </c>
      <c r="BC141" s="181" t="s">
        <v>1398</v>
      </c>
      <c r="BD141" s="181" t="s">
        <v>1542</v>
      </c>
      <c r="BE141" s="181" t="s">
        <v>1400</v>
      </c>
      <c r="BF141" s="181" t="s">
        <v>2903</v>
      </c>
      <c r="BG141" s="181" t="s">
        <v>1402</v>
      </c>
      <c r="BH141" s="181" t="s">
        <v>2904</v>
      </c>
      <c r="BI141" s="181" t="s">
        <v>1404</v>
      </c>
      <c r="BJ141" s="181" t="s">
        <v>2905</v>
      </c>
      <c r="BK141" s="181"/>
      <c r="BL141" s="181"/>
      <c r="BM141" s="181"/>
      <c r="BN141" s="181"/>
      <c r="BO141" s="181"/>
      <c r="BP141" s="181"/>
      <c r="BQ141" s="181"/>
      <c r="BR141" s="181"/>
      <c r="BS141" s="181"/>
      <c r="BT141" s="181"/>
      <c r="BU141" s="181"/>
      <c r="BV141" s="181"/>
      <c r="BW141" s="181"/>
      <c r="BX141" s="181"/>
      <c r="BY141" s="181"/>
      <c r="BZ141" s="181"/>
      <c r="CA141" s="181"/>
      <c r="CB141" s="181"/>
      <c r="CC141" s="181"/>
      <c r="CD141" s="181"/>
      <c r="CE141" s="181"/>
      <c r="CF141" s="181"/>
      <c r="CG141" s="181"/>
      <c r="CH141" s="181"/>
      <c r="CI141" s="181"/>
      <c r="CJ141" s="181"/>
      <c r="CK141" s="181"/>
      <c r="CL141" s="181"/>
      <c r="CM141" s="181"/>
      <c r="CN141" s="181"/>
      <c r="CO141" s="181"/>
      <c r="CP141" s="181"/>
      <c r="CQ141" s="181"/>
      <c r="CR141" s="181"/>
      <c r="CS141" s="181"/>
      <c r="CT141" s="181"/>
      <c r="CU141" s="181"/>
      <c r="CV141" s="181"/>
      <c r="CW141" s="181"/>
      <c r="CX141" s="181"/>
      <c r="CY141" s="181"/>
      <c r="CZ141" s="182"/>
    </row>
    <row r="142" spans="1:104" x14ac:dyDescent="0.25">
      <c r="A142" s="180"/>
      <c r="B142" s="181"/>
      <c r="C142" s="181" t="s">
        <v>2906</v>
      </c>
      <c r="D142" s="181"/>
      <c r="E142" s="181" t="s">
        <v>1361</v>
      </c>
      <c r="F142" s="181"/>
      <c r="G142" s="181" t="s">
        <v>1103</v>
      </c>
      <c r="H142" s="181"/>
      <c r="I142" s="181" t="s">
        <v>1379</v>
      </c>
      <c r="J142" s="181" t="s">
        <v>1781</v>
      </c>
      <c r="K142" s="181"/>
      <c r="L142" s="181"/>
      <c r="M142" s="181" t="s">
        <v>1379</v>
      </c>
      <c r="N142" s="181"/>
      <c r="O142" s="181"/>
      <c r="P142" s="181"/>
      <c r="Q142" s="181"/>
      <c r="R142" s="181" t="s">
        <v>2754</v>
      </c>
      <c r="S142" s="181" t="s">
        <v>196</v>
      </c>
      <c r="T142" s="181" t="s">
        <v>196</v>
      </c>
      <c r="U142" s="181"/>
      <c r="V142" s="181"/>
      <c r="W142" s="181"/>
      <c r="X142" s="181"/>
      <c r="Y142" s="181"/>
      <c r="Z142" s="181"/>
      <c r="AA142" s="181"/>
      <c r="AB142" s="181"/>
      <c r="AC142" s="181"/>
      <c r="AD142" s="181"/>
      <c r="AE142" s="181"/>
      <c r="AF142" s="181"/>
      <c r="AG142" s="181"/>
      <c r="AH142" s="181"/>
      <c r="AI142" s="181"/>
      <c r="AJ142" s="181" t="s">
        <v>1379</v>
      </c>
      <c r="AK142" s="181" t="s">
        <v>1385</v>
      </c>
      <c r="AL142" s="181" t="s">
        <v>1379</v>
      </c>
      <c r="AM142" s="181" t="s">
        <v>2091</v>
      </c>
      <c r="AN142" s="181" t="s">
        <v>196</v>
      </c>
      <c r="AO142" s="181" t="s">
        <v>1386</v>
      </c>
      <c r="AP142" s="181" t="s">
        <v>1387</v>
      </c>
      <c r="AQ142" s="181" t="s">
        <v>1388</v>
      </c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  <c r="BK142" s="181"/>
      <c r="BL142" s="181"/>
      <c r="BM142" s="181"/>
      <c r="BN142" s="181"/>
      <c r="BO142" s="181"/>
      <c r="BP142" s="181"/>
      <c r="BQ142" s="181"/>
      <c r="BR142" s="181"/>
      <c r="BS142" s="181"/>
      <c r="BT142" s="181"/>
      <c r="BU142" s="181"/>
      <c r="BV142" s="181"/>
      <c r="BW142" s="181"/>
      <c r="BX142" s="181"/>
      <c r="BY142" s="181"/>
      <c r="BZ142" s="181"/>
      <c r="CA142" s="181"/>
      <c r="CB142" s="181"/>
      <c r="CC142" s="181"/>
      <c r="CD142" s="181"/>
      <c r="CE142" s="181"/>
      <c r="CF142" s="181"/>
      <c r="CG142" s="181"/>
      <c r="CH142" s="181"/>
      <c r="CI142" s="181"/>
      <c r="CJ142" s="181"/>
      <c r="CK142" s="181"/>
      <c r="CL142" s="181"/>
      <c r="CM142" s="181"/>
      <c r="CN142" s="181"/>
      <c r="CO142" s="181"/>
      <c r="CP142" s="181"/>
      <c r="CQ142" s="181"/>
      <c r="CR142" s="181"/>
      <c r="CS142" s="181"/>
      <c r="CT142" s="181"/>
      <c r="CU142" s="181"/>
      <c r="CV142" s="181"/>
      <c r="CW142" s="181"/>
      <c r="CX142" s="181"/>
      <c r="CY142" s="181"/>
      <c r="CZ142" s="182"/>
    </row>
    <row r="143" spans="1:104" x14ac:dyDescent="0.25">
      <c r="A143" s="180"/>
      <c r="B143" s="181" t="s">
        <v>2907</v>
      </c>
      <c r="C143" s="181" t="s">
        <v>2908</v>
      </c>
      <c r="D143" s="181" t="s">
        <v>905</v>
      </c>
      <c r="E143" s="181" t="s">
        <v>373</v>
      </c>
      <c r="F143" s="181"/>
      <c r="G143" s="181" t="s">
        <v>1103</v>
      </c>
      <c r="H143" s="181"/>
      <c r="I143" s="181" t="s">
        <v>1379</v>
      </c>
      <c r="J143" s="181" t="s">
        <v>1794</v>
      </c>
      <c r="K143" s="181"/>
      <c r="L143" s="181"/>
      <c r="M143" s="181" t="s">
        <v>1389</v>
      </c>
      <c r="N143" s="181" t="s">
        <v>1411</v>
      </c>
      <c r="O143" s="181" t="s">
        <v>1360</v>
      </c>
      <c r="P143" s="181" t="s">
        <v>13</v>
      </c>
      <c r="Q143" s="181" t="s">
        <v>1359</v>
      </c>
      <c r="R143" s="181" t="s">
        <v>2754</v>
      </c>
      <c r="S143" s="181" t="s">
        <v>196</v>
      </c>
      <c r="T143" s="181" t="s">
        <v>196</v>
      </c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 t="s">
        <v>1379</v>
      </c>
      <c r="AK143" s="181" t="s">
        <v>1385</v>
      </c>
      <c r="AL143" s="181" t="s">
        <v>1379</v>
      </c>
      <c r="AM143" s="181" t="s">
        <v>2091</v>
      </c>
      <c r="AN143" s="181" t="s">
        <v>196</v>
      </c>
      <c r="AO143" s="181" t="s">
        <v>1386</v>
      </c>
      <c r="AP143" s="181" t="s">
        <v>1387</v>
      </c>
      <c r="AQ143" s="181" t="s">
        <v>1388</v>
      </c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  <c r="BK143" s="181"/>
      <c r="BL143" s="181"/>
      <c r="BM143" s="181"/>
      <c r="BN143" s="181"/>
      <c r="BO143" s="181"/>
      <c r="BP143" s="181"/>
      <c r="BQ143" s="181"/>
      <c r="BR143" s="181"/>
      <c r="BS143" s="181"/>
      <c r="BT143" s="181"/>
      <c r="BU143" s="181"/>
      <c r="BV143" s="181"/>
      <c r="BW143" s="181"/>
      <c r="BX143" s="181"/>
      <c r="BY143" s="181"/>
      <c r="BZ143" s="181"/>
      <c r="CA143" s="181"/>
      <c r="CB143" s="181"/>
      <c r="CC143" s="181"/>
      <c r="CD143" s="181"/>
      <c r="CE143" s="181"/>
      <c r="CF143" s="181"/>
      <c r="CG143" s="181"/>
      <c r="CH143" s="181"/>
      <c r="CI143" s="181"/>
      <c r="CJ143" s="181"/>
      <c r="CK143" s="181"/>
      <c r="CL143" s="181"/>
      <c r="CM143" s="181"/>
      <c r="CN143" s="181"/>
      <c r="CO143" s="181"/>
      <c r="CP143" s="181"/>
      <c r="CQ143" s="181"/>
      <c r="CR143" s="181"/>
      <c r="CS143" s="181"/>
      <c r="CT143" s="181"/>
      <c r="CU143" s="181"/>
      <c r="CV143" s="181"/>
      <c r="CW143" s="181"/>
      <c r="CX143" s="181"/>
      <c r="CY143" s="181"/>
      <c r="CZ143" s="182"/>
    </row>
    <row r="144" spans="1:104" x14ac:dyDescent="0.25">
      <c r="A144" s="180"/>
      <c r="B144" s="181" t="s">
        <v>2909</v>
      </c>
      <c r="C144" s="181" t="s">
        <v>2910</v>
      </c>
      <c r="D144" s="181" t="s">
        <v>136</v>
      </c>
      <c r="E144" s="181" t="s">
        <v>213</v>
      </c>
      <c r="F144" s="181"/>
      <c r="G144" s="181" t="s">
        <v>1103</v>
      </c>
      <c r="H144" s="181"/>
      <c r="I144" s="181" t="s">
        <v>1379</v>
      </c>
      <c r="J144" s="181" t="s">
        <v>2121</v>
      </c>
      <c r="K144" s="181" t="s">
        <v>2911</v>
      </c>
      <c r="L144" s="181" t="s">
        <v>2912</v>
      </c>
      <c r="M144" s="181" t="s">
        <v>1379</v>
      </c>
      <c r="N144" s="181" t="s">
        <v>1411</v>
      </c>
      <c r="O144" s="181" t="s">
        <v>1360</v>
      </c>
      <c r="P144" s="181" t="s">
        <v>13</v>
      </c>
      <c r="Q144" s="181" t="s">
        <v>1359</v>
      </c>
      <c r="R144" s="181" t="s">
        <v>2875</v>
      </c>
      <c r="S144" s="181" t="s">
        <v>210</v>
      </c>
      <c r="T144" s="181" t="s">
        <v>210</v>
      </c>
      <c r="U144" s="181"/>
      <c r="V144" s="181"/>
      <c r="W144" s="181"/>
      <c r="X144" s="181"/>
      <c r="Y144" s="181"/>
      <c r="Z144" s="181"/>
      <c r="AA144" s="181"/>
      <c r="AB144" s="181"/>
      <c r="AC144" s="181"/>
      <c r="AD144" s="181"/>
      <c r="AE144" s="181"/>
      <c r="AF144" s="181"/>
      <c r="AG144" s="181"/>
      <c r="AH144" s="181"/>
      <c r="AI144" s="181"/>
      <c r="AJ144" s="181" t="s">
        <v>1379</v>
      </c>
      <c r="AK144" s="181" t="s">
        <v>1385</v>
      </c>
      <c r="AL144" s="181" t="s">
        <v>1379</v>
      </c>
      <c r="AM144" s="181" t="s">
        <v>2109</v>
      </c>
      <c r="AN144" s="181" t="s">
        <v>210</v>
      </c>
      <c r="AO144" s="181" t="s">
        <v>1469</v>
      </c>
      <c r="AP144" s="181" t="s">
        <v>1387</v>
      </c>
      <c r="AQ144" s="181" t="s">
        <v>1470</v>
      </c>
      <c r="AR144" s="181" t="s">
        <v>1389</v>
      </c>
      <c r="AS144" s="181"/>
      <c r="AT144" s="181" t="s">
        <v>2911</v>
      </c>
      <c r="AU144" s="181" t="s">
        <v>1471</v>
      </c>
      <c r="AV144" s="181" t="s">
        <v>2913</v>
      </c>
      <c r="AW144" s="181" t="s">
        <v>1473</v>
      </c>
      <c r="AX144" s="181" t="s">
        <v>2914</v>
      </c>
      <c r="AY144" s="181" t="s">
        <v>1392</v>
      </c>
      <c r="AZ144" s="181" t="s">
        <v>2246</v>
      </c>
      <c r="BA144" s="181" t="s">
        <v>1476</v>
      </c>
      <c r="BB144" s="181" t="s">
        <v>2915</v>
      </c>
      <c r="BC144" s="181" t="s">
        <v>1396</v>
      </c>
      <c r="BD144" s="181" t="s">
        <v>2916</v>
      </c>
      <c r="BE144" s="181" t="s">
        <v>1479</v>
      </c>
      <c r="BF144" s="181" t="s">
        <v>2917</v>
      </c>
      <c r="BG144" s="181" t="s">
        <v>1481</v>
      </c>
      <c r="BH144" s="181" t="s">
        <v>2918</v>
      </c>
      <c r="BI144" s="181" t="s">
        <v>1483</v>
      </c>
      <c r="BJ144" s="181" t="s">
        <v>2919</v>
      </c>
      <c r="BK144" s="181" t="s">
        <v>1404</v>
      </c>
      <c r="BL144" s="181" t="s">
        <v>2920</v>
      </c>
      <c r="BM144" s="181"/>
      <c r="BN144" s="181"/>
      <c r="BO144" s="181"/>
      <c r="BP144" s="181"/>
      <c r="BQ144" s="181"/>
      <c r="BR144" s="181"/>
      <c r="BS144" s="181"/>
      <c r="BT144" s="181"/>
      <c r="BU144" s="181"/>
      <c r="BV144" s="181"/>
      <c r="BW144" s="181"/>
      <c r="BX144" s="181"/>
      <c r="BY144" s="181"/>
      <c r="BZ144" s="181"/>
      <c r="CA144" s="181"/>
      <c r="CB144" s="181"/>
      <c r="CC144" s="181"/>
      <c r="CD144" s="181"/>
      <c r="CE144" s="181"/>
      <c r="CF144" s="181"/>
      <c r="CG144" s="181"/>
      <c r="CH144" s="181"/>
      <c r="CI144" s="181"/>
      <c r="CJ144" s="181"/>
      <c r="CK144" s="181"/>
      <c r="CL144" s="181"/>
      <c r="CM144" s="181"/>
      <c r="CN144" s="181"/>
      <c r="CO144" s="181"/>
      <c r="CP144" s="181"/>
      <c r="CQ144" s="181"/>
      <c r="CR144" s="181"/>
      <c r="CS144" s="181"/>
      <c r="CT144" s="181"/>
      <c r="CU144" s="181"/>
      <c r="CV144" s="181"/>
      <c r="CW144" s="181"/>
      <c r="CX144" s="181"/>
      <c r="CY144" s="181"/>
      <c r="CZ144" s="182"/>
    </row>
    <row r="145" spans="1:104" x14ac:dyDescent="0.25">
      <c r="A145" s="180"/>
      <c r="B145" s="181" t="s">
        <v>2921</v>
      </c>
      <c r="C145" s="181" t="s">
        <v>2317</v>
      </c>
      <c r="D145" s="181" t="s">
        <v>181</v>
      </c>
      <c r="E145" s="181" t="s">
        <v>209</v>
      </c>
      <c r="F145" s="181"/>
      <c r="G145" s="181" t="s">
        <v>1103</v>
      </c>
      <c r="H145" s="181"/>
      <c r="I145" s="181" t="s">
        <v>1379</v>
      </c>
      <c r="J145" s="181" t="s">
        <v>1949</v>
      </c>
      <c r="K145" s="181" t="s">
        <v>2922</v>
      </c>
      <c r="L145" s="181" t="s">
        <v>2923</v>
      </c>
      <c r="M145" s="181" t="s">
        <v>1379</v>
      </c>
      <c r="N145" s="181" t="s">
        <v>1411</v>
      </c>
      <c r="O145" s="181" t="s">
        <v>1360</v>
      </c>
      <c r="P145" s="181" t="s">
        <v>13</v>
      </c>
      <c r="Q145" s="181" t="s">
        <v>1359</v>
      </c>
      <c r="R145" s="181" t="s">
        <v>2875</v>
      </c>
      <c r="S145" s="181" t="s">
        <v>210</v>
      </c>
      <c r="T145" s="181" t="s">
        <v>210</v>
      </c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  <c r="AI145" s="181"/>
      <c r="AJ145" s="181" t="s">
        <v>1379</v>
      </c>
      <c r="AK145" s="181" t="s">
        <v>1385</v>
      </c>
      <c r="AL145" s="181" t="s">
        <v>1379</v>
      </c>
      <c r="AM145" s="181" t="s">
        <v>2109</v>
      </c>
      <c r="AN145" s="181" t="s">
        <v>210</v>
      </c>
      <c r="AO145" s="181" t="s">
        <v>1469</v>
      </c>
      <c r="AP145" s="181" t="s">
        <v>1387</v>
      </c>
      <c r="AQ145" s="181" t="s">
        <v>1470</v>
      </c>
      <c r="AR145" s="181" t="s">
        <v>1411</v>
      </c>
      <c r="AS145" s="181"/>
      <c r="AT145" s="181" t="s">
        <v>2922</v>
      </c>
      <c r="AU145" s="181" t="s">
        <v>1471</v>
      </c>
      <c r="AV145" s="181" t="s">
        <v>2924</v>
      </c>
      <c r="AW145" s="181" t="s">
        <v>1473</v>
      </c>
      <c r="AX145" s="181" t="s">
        <v>2925</v>
      </c>
      <c r="AY145" s="181" t="s">
        <v>1392</v>
      </c>
      <c r="AZ145" s="181" t="s">
        <v>2926</v>
      </c>
      <c r="BA145" s="181" t="s">
        <v>1476</v>
      </c>
      <c r="BB145" s="181" t="s">
        <v>2927</v>
      </c>
      <c r="BC145" s="181" t="s">
        <v>1396</v>
      </c>
      <c r="BD145" s="181" t="s">
        <v>2746</v>
      </c>
      <c r="BE145" s="181" t="s">
        <v>1479</v>
      </c>
      <c r="BF145" s="181" t="s">
        <v>2928</v>
      </c>
      <c r="BG145" s="181" t="s">
        <v>1481</v>
      </c>
      <c r="BH145" s="181" t="s">
        <v>2929</v>
      </c>
      <c r="BI145" s="181" t="s">
        <v>1483</v>
      </c>
      <c r="BJ145" s="181" t="s">
        <v>2427</v>
      </c>
      <c r="BK145" s="181" t="s">
        <v>1404</v>
      </c>
      <c r="BL145" s="181" t="s">
        <v>1613</v>
      </c>
      <c r="BM145" s="181"/>
      <c r="BN145" s="181"/>
      <c r="BO145" s="181"/>
      <c r="BP145" s="181"/>
      <c r="BQ145" s="181"/>
      <c r="BR145" s="181"/>
      <c r="BS145" s="181"/>
      <c r="BT145" s="181"/>
      <c r="BU145" s="181"/>
      <c r="BV145" s="181"/>
      <c r="BW145" s="181"/>
      <c r="BX145" s="181"/>
      <c r="BY145" s="181"/>
      <c r="BZ145" s="181"/>
      <c r="CA145" s="181"/>
      <c r="CB145" s="181"/>
      <c r="CC145" s="181"/>
      <c r="CD145" s="181"/>
      <c r="CE145" s="181"/>
      <c r="CF145" s="181"/>
      <c r="CG145" s="181"/>
      <c r="CH145" s="181"/>
      <c r="CI145" s="181"/>
      <c r="CJ145" s="181"/>
      <c r="CK145" s="181"/>
      <c r="CL145" s="181"/>
      <c r="CM145" s="181"/>
      <c r="CN145" s="181"/>
      <c r="CO145" s="181"/>
      <c r="CP145" s="181"/>
      <c r="CQ145" s="181"/>
      <c r="CR145" s="181"/>
      <c r="CS145" s="181"/>
      <c r="CT145" s="181"/>
      <c r="CU145" s="181"/>
      <c r="CV145" s="181"/>
      <c r="CW145" s="181"/>
      <c r="CX145" s="181"/>
      <c r="CY145" s="181"/>
      <c r="CZ145" s="182"/>
    </row>
    <row r="146" spans="1:104" x14ac:dyDescent="0.25">
      <c r="A146" s="180"/>
      <c r="B146" s="181" t="s">
        <v>2930</v>
      </c>
      <c r="C146" s="181" t="s">
        <v>2931</v>
      </c>
      <c r="D146" s="181" t="s">
        <v>161</v>
      </c>
      <c r="E146" s="181" t="s">
        <v>197</v>
      </c>
      <c r="F146" s="181"/>
      <c r="G146" s="181" t="s">
        <v>1103</v>
      </c>
      <c r="H146" s="181"/>
      <c r="I146" s="181" t="s">
        <v>1379</v>
      </c>
      <c r="J146" s="181" t="s">
        <v>2106</v>
      </c>
      <c r="K146" s="181" t="s">
        <v>2932</v>
      </c>
      <c r="L146" s="181" t="s">
        <v>2933</v>
      </c>
      <c r="M146" s="181" t="s">
        <v>1379</v>
      </c>
      <c r="N146" s="181" t="s">
        <v>1389</v>
      </c>
      <c r="O146" s="181" t="s">
        <v>1362</v>
      </c>
      <c r="P146" s="181" t="s">
        <v>3</v>
      </c>
      <c r="Q146" s="181" t="s">
        <v>1359</v>
      </c>
      <c r="R146" s="181" t="s">
        <v>2875</v>
      </c>
      <c r="S146" s="181" t="s">
        <v>210</v>
      </c>
      <c r="T146" s="181" t="s">
        <v>210</v>
      </c>
      <c r="U146" s="181"/>
      <c r="V146" s="181"/>
      <c r="W146" s="181"/>
      <c r="X146" s="181"/>
      <c r="Y146" s="181"/>
      <c r="Z146" s="181"/>
      <c r="AA146" s="181"/>
      <c r="AB146" s="181"/>
      <c r="AC146" s="181"/>
      <c r="AD146" s="181"/>
      <c r="AE146" s="181"/>
      <c r="AF146" s="181"/>
      <c r="AG146" s="181"/>
      <c r="AH146" s="181"/>
      <c r="AI146" s="181"/>
      <c r="AJ146" s="181" t="s">
        <v>1379</v>
      </c>
      <c r="AK146" s="181" t="s">
        <v>1385</v>
      </c>
      <c r="AL146" s="181" t="s">
        <v>1379</v>
      </c>
      <c r="AM146" s="181" t="s">
        <v>2109</v>
      </c>
      <c r="AN146" s="181" t="s">
        <v>210</v>
      </c>
      <c r="AO146" s="181" t="s">
        <v>1469</v>
      </c>
      <c r="AP146" s="181" t="s">
        <v>1387</v>
      </c>
      <c r="AQ146" s="181" t="s">
        <v>1470</v>
      </c>
      <c r="AR146" s="181" t="s">
        <v>1383</v>
      </c>
      <c r="AS146" s="181"/>
      <c r="AT146" s="181" t="s">
        <v>2932</v>
      </c>
      <c r="AU146" s="181" t="s">
        <v>1471</v>
      </c>
      <c r="AV146" s="181" t="s">
        <v>2934</v>
      </c>
      <c r="AW146" s="181" t="s">
        <v>1473</v>
      </c>
      <c r="AX146" s="181" t="s">
        <v>2630</v>
      </c>
      <c r="AY146" s="181" t="s">
        <v>1392</v>
      </c>
      <c r="AZ146" s="181" t="s">
        <v>1515</v>
      </c>
      <c r="BA146" s="181" t="s">
        <v>1476</v>
      </c>
      <c r="BB146" s="181" t="s">
        <v>2935</v>
      </c>
      <c r="BC146" s="181" t="s">
        <v>1396</v>
      </c>
      <c r="BD146" s="181" t="s">
        <v>2491</v>
      </c>
      <c r="BE146" s="181" t="s">
        <v>1479</v>
      </c>
      <c r="BF146" s="181" t="s">
        <v>2936</v>
      </c>
      <c r="BG146" s="181" t="s">
        <v>1481</v>
      </c>
      <c r="BH146" s="181" t="s">
        <v>2937</v>
      </c>
      <c r="BI146" s="181" t="s">
        <v>1483</v>
      </c>
      <c r="BJ146" s="181" t="s">
        <v>2241</v>
      </c>
      <c r="BK146" s="181" t="s">
        <v>1404</v>
      </c>
      <c r="BL146" s="181" t="s">
        <v>2938</v>
      </c>
      <c r="BM146" s="181"/>
      <c r="BN146" s="181"/>
      <c r="BO146" s="181"/>
      <c r="BP146" s="181"/>
      <c r="BQ146" s="181"/>
      <c r="BR146" s="181"/>
      <c r="BS146" s="181"/>
      <c r="BT146" s="181"/>
      <c r="BU146" s="181"/>
      <c r="BV146" s="181"/>
      <c r="BW146" s="181"/>
      <c r="BX146" s="181"/>
      <c r="BY146" s="181"/>
      <c r="BZ146" s="181"/>
      <c r="CA146" s="181"/>
      <c r="CB146" s="181"/>
      <c r="CC146" s="181"/>
      <c r="CD146" s="181"/>
      <c r="CE146" s="181"/>
      <c r="CF146" s="181"/>
      <c r="CG146" s="181"/>
      <c r="CH146" s="181"/>
      <c r="CI146" s="181"/>
      <c r="CJ146" s="181"/>
      <c r="CK146" s="181"/>
      <c r="CL146" s="181"/>
      <c r="CM146" s="181"/>
      <c r="CN146" s="181"/>
      <c r="CO146" s="181"/>
      <c r="CP146" s="181"/>
      <c r="CQ146" s="181"/>
      <c r="CR146" s="181"/>
      <c r="CS146" s="181"/>
      <c r="CT146" s="181"/>
      <c r="CU146" s="181"/>
      <c r="CV146" s="181"/>
      <c r="CW146" s="181"/>
      <c r="CX146" s="181"/>
      <c r="CY146" s="181"/>
      <c r="CZ146" s="182"/>
    </row>
    <row r="147" spans="1:104" x14ac:dyDescent="0.25">
      <c r="A147" s="180"/>
      <c r="B147" s="181"/>
      <c r="C147" s="181" t="s">
        <v>2939</v>
      </c>
      <c r="D147" s="181"/>
      <c r="E147" s="181" t="s">
        <v>1361</v>
      </c>
      <c r="F147" s="181"/>
      <c r="G147" s="181" t="s">
        <v>1103</v>
      </c>
      <c r="H147" s="181"/>
      <c r="I147" s="181" t="s">
        <v>1379</v>
      </c>
      <c r="J147" s="181" t="s">
        <v>2126</v>
      </c>
      <c r="K147" s="181"/>
      <c r="L147" s="181"/>
      <c r="M147" s="181" t="s">
        <v>1379</v>
      </c>
      <c r="N147" s="181"/>
      <c r="O147" s="181"/>
      <c r="P147" s="181"/>
      <c r="Q147" s="181"/>
      <c r="R147" s="181" t="s">
        <v>2875</v>
      </c>
      <c r="S147" s="181" t="s">
        <v>210</v>
      </c>
      <c r="T147" s="181" t="s">
        <v>210</v>
      </c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181"/>
      <c r="AG147" s="181"/>
      <c r="AH147" s="181"/>
      <c r="AI147" s="181"/>
      <c r="AJ147" s="181" t="s">
        <v>1379</v>
      </c>
      <c r="AK147" s="181" t="s">
        <v>1385</v>
      </c>
      <c r="AL147" s="181" t="s">
        <v>1379</v>
      </c>
      <c r="AM147" s="181" t="s">
        <v>2109</v>
      </c>
      <c r="AN147" s="181" t="s">
        <v>210</v>
      </c>
      <c r="AO147" s="181" t="s">
        <v>1469</v>
      </c>
      <c r="AP147" s="181" t="s">
        <v>1387</v>
      </c>
      <c r="AQ147" s="181" t="s">
        <v>1470</v>
      </c>
      <c r="AR147" s="181"/>
      <c r="AS147" s="181"/>
      <c r="AT147" s="181"/>
      <c r="AU147" s="181"/>
      <c r="AV147" s="181"/>
      <c r="AW147" s="181"/>
      <c r="AX147" s="181"/>
      <c r="AY147" s="181"/>
      <c r="AZ147" s="181"/>
      <c r="BA147" s="181"/>
      <c r="BB147" s="181"/>
      <c r="BC147" s="181"/>
      <c r="BD147" s="181"/>
      <c r="BE147" s="181"/>
      <c r="BF147" s="181"/>
      <c r="BG147" s="181"/>
      <c r="BH147" s="181"/>
      <c r="BI147" s="181"/>
      <c r="BJ147" s="181"/>
      <c r="BK147" s="181"/>
      <c r="BL147" s="181"/>
      <c r="BM147" s="181"/>
      <c r="BN147" s="181"/>
      <c r="BO147" s="181"/>
      <c r="BP147" s="181"/>
      <c r="BQ147" s="181"/>
      <c r="BR147" s="181"/>
      <c r="BS147" s="181"/>
      <c r="BT147" s="181"/>
      <c r="BU147" s="181"/>
      <c r="BV147" s="181"/>
      <c r="BW147" s="181"/>
      <c r="BX147" s="181"/>
      <c r="BY147" s="181"/>
      <c r="BZ147" s="181"/>
      <c r="CA147" s="181"/>
      <c r="CB147" s="181"/>
      <c r="CC147" s="181"/>
      <c r="CD147" s="181"/>
      <c r="CE147" s="181"/>
      <c r="CF147" s="181"/>
      <c r="CG147" s="181"/>
      <c r="CH147" s="181"/>
      <c r="CI147" s="181"/>
      <c r="CJ147" s="181"/>
      <c r="CK147" s="181"/>
      <c r="CL147" s="181"/>
      <c r="CM147" s="181"/>
      <c r="CN147" s="181"/>
      <c r="CO147" s="181"/>
      <c r="CP147" s="181"/>
      <c r="CQ147" s="181"/>
      <c r="CR147" s="181"/>
      <c r="CS147" s="181"/>
      <c r="CT147" s="181"/>
      <c r="CU147" s="181"/>
      <c r="CV147" s="181"/>
      <c r="CW147" s="181"/>
      <c r="CX147" s="181"/>
      <c r="CY147" s="181"/>
      <c r="CZ147" s="182"/>
    </row>
    <row r="148" spans="1:104" x14ac:dyDescent="0.25">
      <c r="A148" s="180"/>
      <c r="B148" s="181"/>
      <c r="C148" s="181" t="s">
        <v>2940</v>
      </c>
      <c r="D148" s="181"/>
      <c r="E148" s="181" t="s">
        <v>1361</v>
      </c>
      <c r="F148" s="181"/>
      <c r="G148" s="181" t="s">
        <v>1103</v>
      </c>
      <c r="H148" s="181"/>
      <c r="I148" s="181" t="s">
        <v>1379</v>
      </c>
      <c r="J148" s="181" t="s">
        <v>2088</v>
      </c>
      <c r="K148" s="181"/>
      <c r="L148" s="181"/>
      <c r="M148" s="181" t="s">
        <v>1379</v>
      </c>
      <c r="N148" s="181"/>
      <c r="O148" s="181"/>
      <c r="P148" s="181"/>
      <c r="Q148" s="181"/>
      <c r="R148" s="181" t="s">
        <v>2875</v>
      </c>
      <c r="S148" s="181" t="s">
        <v>210</v>
      </c>
      <c r="T148" s="181" t="s">
        <v>210</v>
      </c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181"/>
      <c r="AG148" s="181"/>
      <c r="AH148" s="181"/>
      <c r="AI148" s="181"/>
      <c r="AJ148" s="181" t="s">
        <v>1379</v>
      </c>
      <c r="AK148" s="181" t="s">
        <v>1385</v>
      </c>
      <c r="AL148" s="181" t="s">
        <v>1379</v>
      </c>
      <c r="AM148" s="181" t="s">
        <v>2109</v>
      </c>
      <c r="AN148" s="181" t="s">
        <v>210</v>
      </c>
      <c r="AO148" s="181" t="s">
        <v>1469</v>
      </c>
      <c r="AP148" s="181" t="s">
        <v>1387</v>
      </c>
      <c r="AQ148" s="181" t="s">
        <v>1470</v>
      </c>
      <c r="AR148" s="181"/>
      <c r="AS148" s="181"/>
      <c r="AT148" s="181"/>
      <c r="AU148" s="181"/>
      <c r="AV148" s="181"/>
      <c r="AW148" s="181"/>
      <c r="AX148" s="181"/>
      <c r="AY148" s="181"/>
      <c r="AZ148" s="181"/>
      <c r="BA148" s="181"/>
      <c r="BB148" s="181"/>
      <c r="BC148" s="181"/>
      <c r="BD148" s="181"/>
      <c r="BE148" s="181"/>
      <c r="BF148" s="181"/>
      <c r="BG148" s="181"/>
      <c r="BH148" s="181"/>
      <c r="BI148" s="181"/>
      <c r="BJ148" s="181"/>
      <c r="BK148" s="181"/>
      <c r="BL148" s="181"/>
      <c r="BM148" s="181"/>
      <c r="BN148" s="181"/>
      <c r="BO148" s="181"/>
      <c r="BP148" s="181"/>
      <c r="BQ148" s="181"/>
      <c r="BR148" s="181"/>
      <c r="BS148" s="181"/>
      <c r="BT148" s="181"/>
      <c r="BU148" s="181"/>
      <c r="BV148" s="181"/>
      <c r="BW148" s="181"/>
      <c r="BX148" s="181"/>
      <c r="BY148" s="181"/>
      <c r="BZ148" s="181"/>
      <c r="CA148" s="181"/>
      <c r="CB148" s="181"/>
      <c r="CC148" s="181"/>
      <c r="CD148" s="181"/>
      <c r="CE148" s="181"/>
      <c r="CF148" s="181"/>
      <c r="CG148" s="181"/>
      <c r="CH148" s="181"/>
      <c r="CI148" s="181"/>
      <c r="CJ148" s="181"/>
      <c r="CK148" s="181"/>
      <c r="CL148" s="181"/>
      <c r="CM148" s="181"/>
      <c r="CN148" s="181"/>
      <c r="CO148" s="181"/>
      <c r="CP148" s="181"/>
      <c r="CQ148" s="181"/>
      <c r="CR148" s="181"/>
      <c r="CS148" s="181"/>
      <c r="CT148" s="181"/>
      <c r="CU148" s="181"/>
      <c r="CV148" s="181"/>
      <c r="CW148" s="181"/>
      <c r="CX148" s="181"/>
      <c r="CY148" s="181"/>
      <c r="CZ148" s="182"/>
    </row>
    <row r="149" spans="1:104" x14ac:dyDescent="0.25">
      <c r="A149" s="180"/>
      <c r="B149" s="181" t="s">
        <v>2941</v>
      </c>
      <c r="C149" s="181" t="s">
        <v>2942</v>
      </c>
      <c r="D149" s="181" t="s">
        <v>107</v>
      </c>
      <c r="E149" s="181" t="s">
        <v>221</v>
      </c>
      <c r="F149" s="181"/>
      <c r="G149" s="181" t="s">
        <v>1103</v>
      </c>
      <c r="H149" s="181"/>
      <c r="I149" s="181" t="s">
        <v>1379</v>
      </c>
      <c r="J149" s="181" t="s">
        <v>2788</v>
      </c>
      <c r="K149" s="181" t="s">
        <v>2943</v>
      </c>
      <c r="L149" s="181" t="s">
        <v>2944</v>
      </c>
      <c r="M149" s="181" t="s">
        <v>1379</v>
      </c>
      <c r="N149" s="181" t="s">
        <v>1389</v>
      </c>
      <c r="O149" s="181" t="s">
        <v>1362</v>
      </c>
      <c r="P149" s="181" t="s">
        <v>3</v>
      </c>
      <c r="Q149" s="181" t="s">
        <v>1359</v>
      </c>
      <c r="R149" s="181" t="s">
        <v>2862</v>
      </c>
      <c r="S149" s="181" t="s">
        <v>219</v>
      </c>
      <c r="T149" s="181" t="s">
        <v>219</v>
      </c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181"/>
      <c r="AG149" s="181"/>
      <c r="AH149" s="181"/>
      <c r="AI149" s="181"/>
      <c r="AJ149" s="181" t="s">
        <v>1379</v>
      </c>
      <c r="AK149" s="181" t="s">
        <v>1385</v>
      </c>
      <c r="AL149" s="181" t="s">
        <v>1379</v>
      </c>
      <c r="AM149" s="181" t="s">
        <v>1665</v>
      </c>
      <c r="AN149" s="181" t="s">
        <v>219</v>
      </c>
      <c r="AO149" s="181" t="s">
        <v>2627</v>
      </c>
      <c r="AP149" s="181" t="s">
        <v>1404</v>
      </c>
      <c r="AQ149" s="181" t="s">
        <v>1468</v>
      </c>
      <c r="AR149" s="181" t="s">
        <v>1389</v>
      </c>
      <c r="AS149" s="181"/>
      <c r="AT149" s="181" t="s">
        <v>2943</v>
      </c>
      <c r="AU149" s="181" t="s">
        <v>1476</v>
      </c>
      <c r="AV149" s="181" t="s">
        <v>2945</v>
      </c>
      <c r="AW149" s="181" t="s">
        <v>1392</v>
      </c>
      <c r="AX149" s="181" t="s">
        <v>2946</v>
      </c>
      <c r="AY149" s="181" t="s">
        <v>1537</v>
      </c>
      <c r="AZ149" s="181" t="s">
        <v>1502</v>
      </c>
      <c r="BA149" s="181" t="s">
        <v>2328</v>
      </c>
      <c r="BB149" s="181" t="s">
        <v>2593</v>
      </c>
      <c r="BC149" s="181" t="s">
        <v>1479</v>
      </c>
      <c r="BD149" s="181" t="s">
        <v>2264</v>
      </c>
      <c r="BE149" s="181" t="s">
        <v>1544</v>
      </c>
      <c r="BF149" s="181" t="s">
        <v>2947</v>
      </c>
      <c r="BG149" s="181" t="s">
        <v>1770</v>
      </c>
      <c r="BH149" s="181" t="s">
        <v>1806</v>
      </c>
      <c r="BI149" s="181" t="s">
        <v>1548</v>
      </c>
      <c r="BJ149" s="181" t="s">
        <v>2948</v>
      </c>
      <c r="BK149" s="181" t="s">
        <v>1402</v>
      </c>
      <c r="BL149" s="181" t="s">
        <v>2778</v>
      </c>
      <c r="BM149" s="181" t="s">
        <v>1404</v>
      </c>
      <c r="BN149" s="181" t="s">
        <v>1633</v>
      </c>
      <c r="BO149" s="181"/>
      <c r="BP149" s="181"/>
      <c r="BQ149" s="181"/>
      <c r="BR149" s="181"/>
      <c r="BS149" s="181"/>
      <c r="BT149" s="181"/>
      <c r="BU149" s="181"/>
      <c r="BV149" s="181"/>
      <c r="BW149" s="181"/>
      <c r="BX149" s="181"/>
      <c r="BY149" s="181"/>
      <c r="BZ149" s="181"/>
      <c r="CA149" s="181"/>
      <c r="CB149" s="181"/>
      <c r="CC149" s="181"/>
      <c r="CD149" s="181"/>
      <c r="CE149" s="181"/>
      <c r="CF149" s="181"/>
      <c r="CG149" s="181"/>
      <c r="CH149" s="181"/>
      <c r="CI149" s="181"/>
      <c r="CJ149" s="181"/>
      <c r="CK149" s="181"/>
      <c r="CL149" s="181"/>
      <c r="CM149" s="181"/>
      <c r="CN149" s="181"/>
      <c r="CO149" s="181"/>
      <c r="CP149" s="181"/>
      <c r="CQ149" s="181"/>
      <c r="CR149" s="181"/>
      <c r="CS149" s="181"/>
      <c r="CT149" s="181"/>
      <c r="CU149" s="181"/>
      <c r="CV149" s="181"/>
      <c r="CW149" s="181"/>
      <c r="CX149" s="181"/>
      <c r="CY149" s="181"/>
      <c r="CZ149" s="182"/>
    </row>
    <row r="150" spans="1:104" x14ac:dyDescent="0.25">
      <c r="A150" s="180"/>
      <c r="B150" s="181" t="s">
        <v>2949</v>
      </c>
      <c r="C150" s="181" t="s">
        <v>2950</v>
      </c>
      <c r="D150" s="181" t="s">
        <v>53</v>
      </c>
      <c r="E150" s="181" t="s">
        <v>225</v>
      </c>
      <c r="F150" s="181"/>
      <c r="G150" s="181" t="s">
        <v>1103</v>
      </c>
      <c r="H150" s="181"/>
      <c r="I150" s="181" t="s">
        <v>1379</v>
      </c>
      <c r="J150" s="181" t="s">
        <v>2483</v>
      </c>
      <c r="K150" s="181" t="s">
        <v>2951</v>
      </c>
      <c r="L150" s="181" t="s">
        <v>2952</v>
      </c>
      <c r="M150" s="181" t="s">
        <v>1379</v>
      </c>
      <c r="N150" s="181" t="s">
        <v>1411</v>
      </c>
      <c r="O150" s="181" t="s">
        <v>1360</v>
      </c>
      <c r="P150" s="181" t="s">
        <v>13</v>
      </c>
      <c r="Q150" s="181" t="s">
        <v>1359</v>
      </c>
      <c r="R150" s="181" t="s">
        <v>2862</v>
      </c>
      <c r="S150" s="181" t="s">
        <v>219</v>
      </c>
      <c r="T150" s="181" t="s">
        <v>219</v>
      </c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181"/>
      <c r="AG150" s="181"/>
      <c r="AH150" s="181"/>
      <c r="AI150" s="181"/>
      <c r="AJ150" s="181" t="s">
        <v>1379</v>
      </c>
      <c r="AK150" s="181" t="s">
        <v>1385</v>
      </c>
      <c r="AL150" s="181" t="s">
        <v>1379</v>
      </c>
      <c r="AM150" s="181" t="s">
        <v>1665</v>
      </c>
      <c r="AN150" s="181" t="s">
        <v>219</v>
      </c>
      <c r="AO150" s="181" t="s">
        <v>2627</v>
      </c>
      <c r="AP150" s="181" t="s">
        <v>1404</v>
      </c>
      <c r="AQ150" s="181" t="s">
        <v>1468</v>
      </c>
      <c r="AR150" s="181" t="s">
        <v>1411</v>
      </c>
      <c r="AS150" s="181"/>
      <c r="AT150" s="181" t="s">
        <v>2951</v>
      </c>
      <c r="AU150" s="181" t="s">
        <v>1476</v>
      </c>
      <c r="AV150" s="181" t="s">
        <v>2953</v>
      </c>
      <c r="AW150" s="181" t="s">
        <v>1392</v>
      </c>
      <c r="AX150" s="181" t="s">
        <v>2954</v>
      </c>
      <c r="AY150" s="181" t="s">
        <v>1537</v>
      </c>
      <c r="AZ150" s="181" t="s">
        <v>2955</v>
      </c>
      <c r="BA150" s="181" t="s">
        <v>2328</v>
      </c>
      <c r="BB150" s="181" t="s">
        <v>2956</v>
      </c>
      <c r="BC150" s="181" t="s">
        <v>1479</v>
      </c>
      <c r="BD150" s="181" t="s">
        <v>2865</v>
      </c>
      <c r="BE150" s="181" t="s">
        <v>1544</v>
      </c>
      <c r="BF150" s="181" t="s">
        <v>2957</v>
      </c>
      <c r="BG150" s="181" t="s">
        <v>1770</v>
      </c>
      <c r="BH150" s="181" t="s">
        <v>2958</v>
      </c>
      <c r="BI150" s="181" t="s">
        <v>1548</v>
      </c>
      <c r="BJ150" s="181" t="s">
        <v>1567</v>
      </c>
      <c r="BK150" s="181" t="s">
        <v>1402</v>
      </c>
      <c r="BL150" s="181" t="s">
        <v>1499</v>
      </c>
      <c r="BM150" s="181" t="s">
        <v>1404</v>
      </c>
      <c r="BN150" s="181" t="s">
        <v>2739</v>
      </c>
      <c r="BO150" s="181"/>
      <c r="BP150" s="181"/>
      <c r="BQ150" s="181"/>
      <c r="BR150" s="181"/>
      <c r="BS150" s="181"/>
      <c r="BT150" s="181"/>
      <c r="BU150" s="181"/>
      <c r="BV150" s="181"/>
      <c r="BW150" s="181"/>
      <c r="BX150" s="181"/>
      <c r="BY150" s="181"/>
      <c r="BZ150" s="181"/>
      <c r="CA150" s="181"/>
      <c r="CB150" s="181"/>
      <c r="CC150" s="181"/>
      <c r="CD150" s="181"/>
      <c r="CE150" s="181"/>
      <c r="CF150" s="181"/>
      <c r="CG150" s="181"/>
      <c r="CH150" s="181"/>
      <c r="CI150" s="181"/>
      <c r="CJ150" s="181"/>
      <c r="CK150" s="181"/>
      <c r="CL150" s="181"/>
      <c r="CM150" s="181"/>
      <c r="CN150" s="181"/>
      <c r="CO150" s="181"/>
      <c r="CP150" s="181"/>
      <c r="CQ150" s="181"/>
      <c r="CR150" s="181"/>
      <c r="CS150" s="181"/>
      <c r="CT150" s="181"/>
      <c r="CU150" s="181"/>
      <c r="CV150" s="181"/>
      <c r="CW150" s="181"/>
      <c r="CX150" s="181"/>
      <c r="CY150" s="181"/>
      <c r="CZ150" s="182"/>
    </row>
    <row r="151" spans="1:104" x14ac:dyDescent="0.25">
      <c r="A151" s="180"/>
      <c r="B151" s="181" t="s">
        <v>2959</v>
      </c>
      <c r="C151" s="181" t="s">
        <v>2960</v>
      </c>
      <c r="D151" s="181" t="s">
        <v>214</v>
      </c>
      <c r="E151" s="181" t="s">
        <v>215</v>
      </c>
      <c r="F151" s="181"/>
      <c r="G151" s="181" t="s">
        <v>1103</v>
      </c>
      <c r="H151" s="181"/>
      <c r="I151" s="181" t="s">
        <v>1379</v>
      </c>
      <c r="J151" s="181" t="s">
        <v>2604</v>
      </c>
      <c r="K151" s="181" t="s">
        <v>2961</v>
      </c>
      <c r="L151" s="181" t="s">
        <v>2962</v>
      </c>
      <c r="M151" s="181" t="s">
        <v>1379</v>
      </c>
      <c r="N151" s="181" t="s">
        <v>1389</v>
      </c>
      <c r="O151" s="181" t="s">
        <v>1362</v>
      </c>
      <c r="P151" s="181" t="s">
        <v>3</v>
      </c>
      <c r="Q151" s="181" t="s">
        <v>1359</v>
      </c>
      <c r="R151" s="181" t="s">
        <v>2862</v>
      </c>
      <c r="S151" s="181" t="s">
        <v>219</v>
      </c>
      <c r="T151" s="181" t="s">
        <v>219</v>
      </c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181"/>
      <c r="AG151" s="181"/>
      <c r="AH151" s="181"/>
      <c r="AI151" s="181"/>
      <c r="AJ151" s="181" t="s">
        <v>1379</v>
      </c>
      <c r="AK151" s="181" t="s">
        <v>1385</v>
      </c>
      <c r="AL151" s="181" t="s">
        <v>1379</v>
      </c>
      <c r="AM151" s="181" t="s">
        <v>1665</v>
      </c>
      <c r="AN151" s="181" t="s">
        <v>219</v>
      </c>
      <c r="AO151" s="181" t="s">
        <v>2627</v>
      </c>
      <c r="AP151" s="181" t="s">
        <v>1404</v>
      </c>
      <c r="AQ151" s="181" t="s">
        <v>1468</v>
      </c>
      <c r="AR151" s="181" t="s">
        <v>1383</v>
      </c>
      <c r="AS151" s="181"/>
      <c r="AT151" s="181" t="s">
        <v>2961</v>
      </c>
      <c r="AU151" s="181" t="s">
        <v>1476</v>
      </c>
      <c r="AV151" s="181" t="s">
        <v>2045</v>
      </c>
      <c r="AW151" s="181" t="s">
        <v>1392</v>
      </c>
      <c r="AX151" s="181" t="s">
        <v>2963</v>
      </c>
      <c r="AY151" s="181" t="s">
        <v>1537</v>
      </c>
      <c r="AZ151" s="181" t="s">
        <v>2964</v>
      </c>
      <c r="BA151" s="181" t="s">
        <v>2328</v>
      </c>
      <c r="BB151" s="181" t="s">
        <v>2965</v>
      </c>
      <c r="BC151" s="181" t="s">
        <v>1479</v>
      </c>
      <c r="BD151" s="181" t="s">
        <v>2966</v>
      </c>
      <c r="BE151" s="181" t="s">
        <v>1544</v>
      </c>
      <c r="BF151" s="181" t="s">
        <v>1918</v>
      </c>
      <c r="BG151" s="181" t="s">
        <v>1770</v>
      </c>
      <c r="BH151" s="181" t="s">
        <v>2967</v>
      </c>
      <c r="BI151" s="181" t="s">
        <v>1548</v>
      </c>
      <c r="BJ151" s="181" t="s">
        <v>2968</v>
      </c>
      <c r="BK151" s="181" t="s">
        <v>1402</v>
      </c>
      <c r="BL151" s="181" t="s">
        <v>2969</v>
      </c>
      <c r="BM151" s="181" t="s">
        <v>1404</v>
      </c>
      <c r="BN151" s="181" t="s">
        <v>2970</v>
      </c>
      <c r="BO151" s="181"/>
      <c r="BP151" s="181"/>
      <c r="BQ151" s="181"/>
      <c r="BR151" s="181"/>
      <c r="BS151" s="181"/>
      <c r="BT151" s="181"/>
      <c r="BU151" s="181"/>
      <c r="BV151" s="181"/>
      <c r="BW151" s="181"/>
      <c r="BX151" s="181"/>
      <c r="BY151" s="181"/>
      <c r="BZ151" s="181"/>
      <c r="CA151" s="181"/>
      <c r="CB151" s="181"/>
      <c r="CC151" s="181"/>
      <c r="CD151" s="181"/>
      <c r="CE151" s="181"/>
      <c r="CF151" s="181"/>
      <c r="CG151" s="181"/>
      <c r="CH151" s="181"/>
      <c r="CI151" s="181"/>
      <c r="CJ151" s="181"/>
      <c r="CK151" s="181"/>
      <c r="CL151" s="181"/>
      <c r="CM151" s="181"/>
      <c r="CN151" s="181"/>
      <c r="CO151" s="181"/>
      <c r="CP151" s="181"/>
      <c r="CQ151" s="181"/>
      <c r="CR151" s="181"/>
      <c r="CS151" s="181"/>
      <c r="CT151" s="181"/>
      <c r="CU151" s="181"/>
      <c r="CV151" s="181"/>
      <c r="CW151" s="181"/>
      <c r="CX151" s="181"/>
      <c r="CY151" s="181"/>
      <c r="CZ151" s="182"/>
    </row>
    <row r="152" spans="1:104" x14ac:dyDescent="0.25">
      <c r="A152" s="180"/>
      <c r="B152" s="181" t="s">
        <v>2971</v>
      </c>
      <c r="C152" s="181" t="s">
        <v>2972</v>
      </c>
      <c r="D152" s="181" t="s">
        <v>211</v>
      </c>
      <c r="E152" s="181" t="s">
        <v>212</v>
      </c>
      <c r="F152" s="181"/>
      <c r="G152" s="181" t="s">
        <v>1103</v>
      </c>
      <c r="H152" s="181"/>
      <c r="I152" s="181" t="s">
        <v>1379</v>
      </c>
      <c r="J152" s="181" t="s">
        <v>2973</v>
      </c>
      <c r="K152" s="181" t="s">
        <v>2974</v>
      </c>
      <c r="L152" s="181" t="s">
        <v>2937</v>
      </c>
      <c r="M152" s="181" t="s">
        <v>1379</v>
      </c>
      <c r="N152" s="181" t="s">
        <v>1389</v>
      </c>
      <c r="O152" s="181" t="s">
        <v>1362</v>
      </c>
      <c r="P152" s="181" t="s">
        <v>3</v>
      </c>
      <c r="Q152" s="181" t="s">
        <v>1359</v>
      </c>
      <c r="R152" s="181" t="s">
        <v>2862</v>
      </c>
      <c r="S152" s="181" t="s">
        <v>219</v>
      </c>
      <c r="T152" s="181" t="s">
        <v>219</v>
      </c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181"/>
      <c r="AG152" s="181"/>
      <c r="AH152" s="181"/>
      <c r="AI152" s="181"/>
      <c r="AJ152" s="181" t="s">
        <v>1379</v>
      </c>
      <c r="AK152" s="181" t="s">
        <v>1385</v>
      </c>
      <c r="AL152" s="181" t="s">
        <v>1379</v>
      </c>
      <c r="AM152" s="181" t="s">
        <v>1665</v>
      </c>
      <c r="AN152" s="181" t="s">
        <v>219</v>
      </c>
      <c r="AO152" s="181" t="s">
        <v>2627</v>
      </c>
      <c r="AP152" s="181" t="s">
        <v>1404</v>
      </c>
      <c r="AQ152" s="181" t="s">
        <v>1468</v>
      </c>
      <c r="AR152" s="181" t="s">
        <v>1437</v>
      </c>
      <c r="AS152" s="181"/>
      <c r="AT152" s="181" t="s">
        <v>2974</v>
      </c>
      <c r="AU152" s="181" t="s">
        <v>1476</v>
      </c>
      <c r="AV152" s="181" t="s">
        <v>2975</v>
      </c>
      <c r="AW152" s="181" t="s">
        <v>1392</v>
      </c>
      <c r="AX152" s="181" t="s">
        <v>2694</v>
      </c>
      <c r="AY152" s="181" t="s">
        <v>1537</v>
      </c>
      <c r="AZ152" s="181" t="s">
        <v>1782</v>
      </c>
      <c r="BA152" s="181" t="s">
        <v>2328</v>
      </c>
      <c r="BB152" s="181" t="s">
        <v>2976</v>
      </c>
      <c r="BC152" s="181" t="s">
        <v>1479</v>
      </c>
      <c r="BD152" s="181" t="s">
        <v>2977</v>
      </c>
      <c r="BE152" s="181" t="s">
        <v>1544</v>
      </c>
      <c r="BF152" s="181" t="s">
        <v>2978</v>
      </c>
      <c r="BG152" s="181" t="s">
        <v>1770</v>
      </c>
      <c r="BH152" s="181" t="s">
        <v>2979</v>
      </c>
      <c r="BI152" s="181" t="s">
        <v>1548</v>
      </c>
      <c r="BJ152" s="181" t="s">
        <v>2980</v>
      </c>
      <c r="BK152" s="181" t="s">
        <v>1402</v>
      </c>
      <c r="BL152" s="181" t="s">
        <v>1690</v>
      </c>
      <c r="BM152" s="181" t="s">
        <v>1404</v>
      </c>
      <c r="BN152" s="181" t="s">
        <v>2981</v>
      </c>
      <c r="BO152" s="181"/>
      <c r="BP152" s="181"/>
      <c r="BQ152" s="181"/>
      <c r="BR152" s="181"/>
      <c r="BS152" s="181"/>
      <c r="BT152" s="181"/>
      <c r="BU152" s="181"/>
      <c r="BV152" s="181"/>
      <c r="BW152" s="181"/>
      <c r="BX152" s="181"/>
      <c r="BY152" s="181"/>
      <c r="BZ152" s="181"/>
      <c r="CA152" s="181"/>
      <c r="CB152" s="181"/>
      <c r="CC152" s="181"/>
      <c r="CD152" s="181"/>
      <c r="CE152" s="181"/>
      <c r="CF152" s="181"/>
      <c r="CG152" s="181"/>
      <c r="CH152" s="181"/>
      <c r="CI152" s="181"/>
      <c r="CJ152" s="181"/>
      <c r="CK152" s="181"/>
      <c r="CL152" s="181"/>
      <c r="CM152" s="181"/>
      <c r="CN152" s="181"/>
      <c r="CO152" s="181"/>
      <c r="CP152" s="181"/>
      <c r="CQ152" s="181"/>
      <c r="CR152" s="181"/>
      <c r="CS152" s="181"/>
      <c r="CT152" s="181"/>
      <c r="CU152" s="181"/>
      <c r="CV152" s="181"/>
      <c r="CW152" s="181"/>
      <c r="CX152" s="181"/>
      <c r="CY152" s="181"/>
      <c r="CZ152" s="182"/>
    </row>
    <row r="153" spans="1:104" x14ac:dyDescent="0.25">
      <c r="A153" s="180"/>
      <c r="B153" s="181" t="s">
        <v>2982</v>
      </c>
      <c r="C153" s="181" t="s">
        <v>1544</v>
      </c>
      <c r="D153" s="181" t="s">
        <v>159</v>
      </c>
      <c r="E153" s="181" t="s">
        <v>218</v>
      </c>
      <c r="F153" s="181"/>
      <c r="G153" s="181" t="s">
        <v>1103</v>
      </c>
      <c r="H153" s="181"/>
      <c r="I153" s="181" t="s">
        <v>1379</v>
      </c>
      <c r="J153" s="181" t="s">
        <v>2472</v>
      </c>
      <c r="K153" s="181" t="s">
        <v>2983</v>
      </c>
      <c r="L153" s="181" t="s">
        <v>2984</v>
      </c>
      <c r="M153" s="181" t="s">
        <v>1379</v>
      </c>
      <c r="N153" s="181" t="s">
        <v>1389</v>
      </c>
      <c r="O153" s="181" t="s">
        <v>1362</v>
      </c>
      <c r="P153" s="181" t="s">
        <v>3</v>
      </c>
      <c r="Q153" s="181" t="s">
        <v>1359</v>
      </c>
      <c r="R153" s="181" t="s">
        <v>2862</v>
      </c>
      <c r="S153" s="181" t="s">
        <v>219</v>
      </c>
      <c r="T153" s="181" t="s">
        <v>219</v>
      </c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181"/>
      <c r="AG153" s="181"/>
      <c r="AH153" s="181"/>
      <c r="AI153" s="181"/>
      <c r="AJ153" s="181" t="s">
        <v>1379</v>
      </c>
      <c r="AK153" s="181" t="s">
        <v>1385</v>
      </c>
      <c r="AL153" s="181" t="s">
        <v>1379</v>
      </c>
      <c r="AM153" s="181" t="s">
        <v>1665</v>
      </c>
      <c r="AN153" s="181" t="s">
        <v>219</v>
      </c>
      <c r="AO153" s="181" t="s">
        <v>2627</v>
      </c>
      <c r="AP153" s="181" t="s">
        <v>1404</v>
      </c>
      <c r="AQ153" s="181" t="s">
        <v>1468</v>
      </c>
      <c r="AR153" s="181" t="s">
        <v>1450</v>
      </c>
      <c r="AS153" s="181"/>
      <c r="AT153" s="181" t="s">
        <v>2983</v>
      </c>
      <c r="AU153" s="181" t="s">
        <v>1476</v>
      </c>
      <c r="AV153" s="181" t="s">
        <v>2985</v>
      </c>
      <c r="AW153" s="181" t="s">
        <v>1392</v>
      </c>
      <c r="AX153" s="181" t="s">
        <v>2935</v>
      </c>
      <c r="AY153" s="181" t="s">
        <v>1537</v>
      </c>
      <c r="AZ153" s="181" t="s">
        <v>2986</v>
      </c>
      <c r="BA153" s="181" t="s">
        <v>2328</v>
      </c>
      <c r="BB153" s="181" t="s">
        <v>2334</v>
      </c>
      <c r="BC153" s="181" t="s">
        <v>1479</v>
      </c>
      <c r="BD153" s="181" t="s">
        <v>2987</v>
      </c>
      <c r="BE153" s="181" t="s">
        <v>1544</v>
      </c>
      <c r="BF153" s="181" t="s">
        <v>2988</v>
      </c>
      <c r="BG153" s="181" t="s">
        <v>1770</v>
      </c>
      <c r="BH153" s="181" t="s">
        <v>1489</v>
      </c>
      <c r="BI153" s="181" t="s">
        <v>1548</v>
      </c>
      <c r="BJ153" s="181" t="s">
        <v>2989</v>
      </c>
      <c r="BK153" s="181" t="s">
        <v>1402</v>
      </c>
      <c r="BL153" s="181" t="s">
        <v>2990</v>
      </c>
      <c r="BM153" s="181" t="s">
        <v>1404</v>
      </c>
      <c r="BN153" s="181" t="s">
        <v>2991</v>
      </c>
      <c r="BO153" s="181"/>
      <c r="BP153" s="181"/>
      <c r="BQ153" s="181"/>
      <c r="BR153" s="181"/>
      <c r="BS153" s="181"/>
      <c r="BT153" s="181"/>
      <c r="BU153" s="181"/>
      <c r="BV153" s="181"/>
      <c r="BW153" s="181"/>
      <c r="BX153" s="181"/>
      <c r="BY153" s="181"/>
      <c r="BZ153" s="181"/>
      <c r="CA153" s="181"/>
      <c r="CB153" s="181"/>
      <c r="CC153" s="181"/>
      <c r="CD153" s="181"/>
      <c r="CE153" s="181"/>
      <c r="CF153" s="181"/>
      <c r="CG153" s="181"/>
      <c r="CH153" s="181"/>
      <c r="CI153" s="181"/>
      <c r="CJ153" s="181"/>
      <c r="CK153" s="181"/>
      <c r="CL153" s="181"/>
      <c r="CM153" s="181"/>
      <c r="CN153" s="181"/>
      <c r="CO153" s="181"/>
      <c r="CP153" s="181"/>
      <c r="CQ153" s="181"/>
      <c r="CR153" s="181"/>
      <c r="CS153" s="181"/>
      <c r="CT153" s="181"/>
      <c r="CU153" s="181"/>
      <c r="CV153" s="181"/>
      <c r="CW153" s="181"/>
      <c r="CX153" s="181"/>
      <c r="CY153" s="181"/>
      <c r="CZ153" s="182"/>
    </row>
    <row r="154" spans="1:104" x14ac:dyDescent="0.25">
      <c r="A154" s="180"/>
      <c r="B154" s="181" t="s">
        <v>2992</v>
      </c>
      <c r="C154" s="181" t="s">
        <v>2993</v>
      </c>
      <c r="D154" s="181" t="s">
        <v>398</v>
      </c>
      <c r="E154" s="181" t="s">
        <v>397</v>
      </c>
      <c r="F154" s="181"/>
      <c r="G154" s="181" t="s">
        <v>1103</v>
      </c>
      <c r="H154" s="181"/>
      <c r="I154" s="181" t="s">
        <v>1379</v>
      </c>
      <c r="J154" s="181" t="s">
        <v>2994</v>
      </c>
      <c r="K154" s="181" t="s">
        <v>2995</v>
      </c>
      <c r="L154" s="181" t="s">
        <v>2996</v>
      </c>
      <c r="M154" s="181" t="s">
        <v>1379</v>
      </c>
      <c r="N154" s="181" t="s">
        <v>1383</v>
      </c>
      <c r="O154" s="181" t="s">
        <v>1358</v>
      </c>
      <c r="P154" s="181" t="s">
        <v>1260</v>
      </c>
      <c r="Q154" s="181" t="s">
        <v>1359</v>
      </c>
      <c r="R154" s="181" t="s">
        <v>2862</v>
      </c>
      <c r="S154" s="181" t="s">
        <v>219</v>
      </c>
      <c r="T154" s="181" t="s">
        <v>219</v>
      </c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181"/>
      <c r="AG154" s="181"/>
      <c r="AH154" s="181"/>
      <c r="AI154" s="181"/>
      <c r="AJ154" s="181" t="s">
        <v>1379</v>
      </c>
      <c r="AK154" s="181" t="s">
        <v>1385</v>
      </c>
      <c r="AL154" s="181" t="s">
        <v>1379</v>
      </c>
      <c r="AM154" s="181" t="s">
        <v>1665</v>
      </c>
      <c r="AN154" s="181" t="s">
        <v>219</v>
      </c>
      <c r="AO154" s="181" t="s">
        <v>2627</v>
      </c>
      <c r="AP154" s="181" t="s">
        <v>1404</v>
      </c>
      <c r="AQ154" s="181" t="s">
        <v>1468</v>
      </c>
      <c r="AR154" s="181" t="s">
        <v>1624</v>
      </c>
      <c r="AS154" s="181"/>
      <c r="AT154" s="181" t="s">
        <v>2995</v>
      </c>
      <c r="AU154" s="181" t="s">
        <v>1476</v>
      </c>
      <c r="AV154" s="181" t="s">
        <v>2997</v>
      </c>
      <c r="AW154" s="181" t="s">
        <v>1392</v>
      </c>
      <c r="AX154" s="181" t="s">
        <v>2998</v>
      </c>
      <c r="AY154" s="181" t="s">
        <v>1537</v>
      </c>
      <c r="AZ154" s="181" t="s">
        <v>2578</v>
      </c>
      <c r="BA154" s="181" t="s">
        <v>2328</v>
      </c>
      <c r="BB154" s="181" t="s">
        <v>2999</v>
      </c>
      <c r="BC154" s="181" t="s">
        <v>1479</v>
      </c>
      <c r="BD154" s="181" t="s">
        <v>3000</v>
      </c>
      <c r="BE154" s="181" t="s">
        <v>1544</v>
      </c>
      <c r="BF154" s="181" t="s">
        <v>3001</v>
      </c>
      <c r="BG154" s="181" t="s">
        <v>1770</v>
      </c>
      <c r="BH154" s="181" t="s">
        <v>3002</v>
      </c>
      <c r="BI154" s="181" t="s">
        <v>1548</v>
      </c>
      <c r="BJ154" s="181" t="s">
        <v>1687</v>
      </c>
      <c r="BK154" s="181" t="s">
        <v>1402</v>
      </c>
      <c r="BL154" s="181" t="s">
        <v>3003</v>
      </c>
      <c r="BM154" s="181" t="s">
        <v>1404</v>
      </c>
      <c r="BN154" s="181" t="s">
        <v>3004</v>
      </c>
      <c r="BO154" s="181"/>
      <c r="BP154" s="181"/>
      <c r="BQ154" s="181"/>
      <c r="BR154" s="181"/>
      <c r="BS154" s="181"/>
      <c r="BT154" s="181"/>
      <c r="BU154" s="181"/>
      <c r="BV154" s="181"/>
      <c r="BW154" s="181"/>
      <c r="BX154" s="181"/>
      <c r="BY154" s="181"/>
      <c r="BZ154" s="181"/>
      <c r="CA154" s="181"/>
      <c r="CB154" s="181"/>
      <c r="CC154" s="181"/>
      <c r="CD154" s="181"/>
      <c r="CE154" s="181"/>
      <c r="CF154" s="181"/>
      <c r="CG154" s="181"/>
      <c r="CH154" s="181"/>
      <c r="CI154" s="181"/>
      <c r="CJ154" s="181"/>
      <c r="CK154" s="181"/>
      <c r="CL154" s="181"/>
      <c r="CM154" s="181"/>
      <c r="CN154" s="181"/>
      <c r="CO154" s="181"/>
      <c r="CP154" s="181"/>
      <c r="CQ154" s="181"/>
      <c r="CR154" s="181"/>
      <c r="CS154" s="181"/>
      <c r="CT154" s="181"/>
      <c r="CU154" s="181"/>
      <c r="CV154" s="181"/>
      <c r="CW154" s="181"/>
      <c r="CX154" s="181"/>
      <c r="CY154" s="181"/>
      <c r="CZ154" s="182"/>
    </row>
    <row r="155" spans="1:104" x14ac:dyDescent="0.25">
      <c r="A155" s="180"/>
      <c r="B155" s="181" t="s">
        <v>3005</v>
      </c>
      <c r="C155" s="181" t="s">
        <v>1541</v>
      </c>
      <c r="D155" s="181" t="s">
        <v>954</v>
      </c>
      <c r="E155" s="181" t="s">
        <v>547</v>
      </c>
      <c r="F155" s="181"/>
      <c r="G155" s="181" t="s">
        <v>1103</v>
      </c>
      <c r="H155" s="181"/>
      <c r="I155" s="181" t="s">
        <v>1379</v>
      </c>
      <c r="J155" s="181" t="s">
        <v>2548</v>
      </c>
      <c r="K155" s="181" t="s">
        <v>3006</v>
      </c>
      <c r="L155" s="181" t="s">
        <v>3007</v>
      </c>
      <c r="M155" s="181" t="s">
        <v>1379</v>
      </c>
      <c r="N155" s="181" t="s">
        <v>1411</v>
      </c>
      <c r="O155" s="181" t="s">
        <v>1360</v>
      </c>
      <c r="P155" s="181" t="s">
        <v>13</v>
      </c>
      <c r="Q155" s="181" t="s">
        <v>1359</v>
      </c>
      <c r="R155" s="181" t="s">
        <v>2862</v>
      </c>
      <c r="S155" s="181" t="s">
        <v>219</v>
      </c>
      <c r="T155" s="181" t="s">
        <v>219</v>
      </c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181"/>
      <c r="AG155" s="181"/>
      <c r="AH155" s="181"/>
      <c r="AI155" s="181"/>
      <c r="AJ155" s="181" t="s">
        <v>1379</v>
      </c>
      <c r="AK155" s="181" t="s">
        <v>1385</v>
      </c>
      <c r="AL155" s="181" t="s">
        <v>1379</v>
      </c>
      <c r="AM155" s="181" t="s">
        <v>1665</v>
      </c>
      <c r="AN155" s="181" t="s">
        <v>219</v>
      </c>
      <c r="AO155" s="181" t="s">
        <v>2627</v>
      </c>
      <c r="AP155" s="181" t="s">
        <v>1404</v>
      </c>
      <c r="AQ155" s="181" t="s">
        <v>1468</v>
      </c>
      <c r="AR155" s="181" t="s">
        <v>1642</v>
      </c>
      <c r="AS155" s="181"/>
      <c r="AT155" s="181" t="s">
        <v>3006</v>
      </c>
      <c r="AU155" s="181" t="s">
        <v>1476</v>
      </c>
      <c r="AV155" s="181" t="s">
        <v>1559</v>
      </c>
      <c r="AW155" s="181" t="s">
        <v>1392</v>
      </c>
      <c r="AX155" s="181" t="s">
        <v>3008</v>
      </c>
      <c r="AY155" s="181" t="s">
        <v>1537</v>
      </c>
      <c r="AZ155" s="181" t="s">
        <v>1839</v>
      </c>
      <c r="BA155" s="181" t="s">
        <v>2328</v>
      </c>
      <c r="BB155" s="181" t="s">
        <v>2977</v>
      </c>
      <c r="BC155" s="181" t="s">
        <v>1479</v>
      </c>
      <c r="BD155" s="181" t="s">
        <v>3009</v>
      </c>
      <c r="BE155" s="181" t="s">
        <v>1544</v>
      </c>
      <c r="BF155" s="181" t="s">
        <v>3010</v>
      </c>
      <c r="BG155" s="181" t="s">
        <v>1770</v>
      </c>
      <c r="BH155" s="181" t="s">
        <v>3011</v>
      </c>
      <c r="BI155" s="181" t="s">
        <v>1548</v>
      </c>
      <c r="BJ155" s="181" t="s">
        <v>3012</v>
      </c>
      <c r="BK155" s="181" t="s">
        <v>1402</v>
      </c>
      <c r="BL155" s="181" t="s">
        <v>3013</v>
      </c>
      <c r="BM155" s="181" t="s">
        <v>1404</v>
      </c>
      <c r="BN155" s="181" t="s">
        <v>3014</v>
      </c>
      <c r="BO155" s="181"/>
      <c r="BP155" s="181"/>
      <c r="BQ155" s="181"/>
      <c r="BR155" s="181"/>
      <c r="BS155" s="181"/>
      <c r="BT155" s="181"/>
      <c r="BU155" s="181"/>
      <c r="BV155" s="181"/>
      <c r="BW155" s="181"/>
      <c r="BX155" s="181"/>
      <c r="BY155" s="181"/>
      <c r="BZ155" s="181"/>
      <c r="CA155" s="181"/>
      <c r="CB155" s="181"/>
      <c r="CC155" s="181"/>
      <c r="CD155" s="181"/>
      <c r="CE155" s="181"/>
      <c r="CF155" s="181"/>
      <c r="CG155" s="181"/>
      <c r="CH155" s="181"/>
      <c r="CI155" s="181"/>
      <c r="CJ155" s="181"/>
      <c r="CK155" s="181"/>
      <c r="CL155" s="181"/>
      <c r="CM155" s="181"/>
      <c r="CN155" s="181"/>
      <c r="CO155" s="181"/>
      <c r="CP155" s="181"/>
      <c r="CQ155" s="181"/>
      <c r="CR155" s="181"/>
      <c r="CS155" s="181"/>
      <c r="CT155" s="181"/>
      <c r="CU155" s="181"/>
      <c r="CV155" s="181"/>
      <c r="CW155" s="181"/>
      <c r="CX155" s="181"/>
      <c r="CY155" s="181"/>
      <c r="CZ155" s="182"/>
    </row>
    <row r="156" spans="1:104" x14ac:dyDescent="0.25">
      <c r="A156" s="180"/>
      <c r="B156" s="181" t="s">
        <v>3015</v>
      </c>
      <c r="C156" s="181" t="s">
        <v>3016</v>
      </c>
      <c r="D156" s="181" t="s">
        <v>169</v>
      </c>
      <c r="E156" s="181" t="s">
        <v>216</v>
      </c>
      <c r="F156" s="181"/>
      <c r="G156" s="181" t="s">
        <v>1103</v>
      </c>
      <c r="H156" s="181"/>
      <c r="I156" s="181" t="s">
        <v>1379</v>
      </c>
      <c r="J156" s="181" t="s">
        <v>2588</v>
      </c>
      <c r="K156" s="181" t="s">
        <v>3006</v>
      </c>
      <c r="L156" s="181" t="s">
        <v>3017</v>
      </c>
      <c r="M156" s="181" t="s">
        <v>1379</v>
      </c>
      <c r="N156" s="181" t="s">
        <v>1389</v>
      </c>
      <c r="O156" s="181" t="s">
        <v>1362</v>
      </c>
      <c r="P156" s="181" t="s">
        <v>3</v>
      </c>
      <c r="Q156" s="181" t="s">
        <v>1359</v>
      </c>
      <c r="R156" s="181" t="s">
        <v>2862</v>
      </c>
      <c r="S156" s="181" t="s">
        <v>219</v>
      </c>
      <c r="T156" s="181" t="s">
        <v>219</v>
      </c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181"/>
      <c r="AG156" s="181"/>
      <c r="AH156" s="181"/>
      <c r="AI156" s="181"/>
      <c r="AJ156" s="181" t="s">
        <v>1379</v>
      </c>
      <c r="AK156" s="181" t="s">
        <v>1385</v>
      </c>
      <c r="AL156" s="181" t="s">
        <v>1379</v>
      </c>
      <c r="AM156" s="181" t="s">
        <v>1665</v>
      </c>
      <c r="AN156" s="181" t="s">
        <v>219</v>
      </c>
      <c r="AO156" s="181" t="s">
        <v>2627</v>
      </c>
      <c r="AP156" s="181" t="s">
        <v>1404</v>
      </c>
      <c r="AQ156" s="181" t="s">
        <v>1468</v>
      </c>
      <c r="AR156" s="181" t="s">
        <v>1388</v>
      </c>
      <c r="AS156" s="181"/>
      <c r="AT156" s="181" t="s">
        <v>3006</v>
      </c>
      <c r="AU156" s="181" t="s">
        <v>1476</v>
      </c>
      <c r="AV156" s="181" t="s">
        <v>3018</v>
      </c>
      <c r="AW156" s="181" t="s">
        <v>1392</v>
      </c>
      <c r="AX156" s="181" t="s">
        <v>3019</v>
      </c>
      <c r="AY156" s="181" t="s">
        <v>1537</v>
      </c>
      <c r="AZ156" s="181" t="s">
        <v>3020</v>
      </c>
      <c r="BA156" s="181" t="s">
        <v>2328</v>
      </c>
      <c r="BB156" s="181" t="s">
        <v>3021</v>
      </c>
      <c r="BC156" s="181" t="s">
        <v>1479</v>
      </c>
      <c r="BD156" s="181" t="s">
        <v>3022</v>
      </c>
      <c r="BE156" s="181" t="s">
        <v>1544</v>
      </c>
      <c r="BF156" s="181" t="s">
        <v>3023</v>
      </c>
      <c r="BG156" s="181" t="s">
        <v>1770</v>
      </c>
      <c r="BH156" s="181" t="s">
        <v>3024</v>
      </c>
      <c r="BI156" s="181" t="s">
        <v>1548</v>
      </c>
      <c r="BJ156" s="181" t="s">
        <v>3025</v>
      </c>
      <c r="BK156" s="181" t="s">
        <v>1402</v>
      </c>
      <c r="BL156" s="181" t="s">
        <v>3026</v>
      </c>
      <c r="BM156" s="181" t="s">
        <v>1404</v>
      </c>
      <c r="BN156" s="181" t="s">
        <v>3027</v>
      </c>
      <c r="BO156" s="181"/>
      <c r="BP156" s="181"/>
      <c r="BQ156" s="181"/>
      <c r="BR156" s="181"/>
      <c r="BS156" s="181"/>
      <c r="BT156" s="181"/>
      <c r="BU156" s="181"/>
      <c r="BV156" s="181"/>
      <c r="BW156" s="181"/>
      <c r="BX156" s="181"/>
      <c r="BY156" s="181"/>
      <c r="BZ156" s="181"/>
      <c r="CA156" s="181"/>
      <c r="CB156" s="181"/>
      <c r="CC156" s="181"/>
      <c r="CD156" s="181"/>
      <c r="CE156" s="181"/>
      <c r="CF156" s="181"/>
      <c r="CG156" s="181"/>
      <c r="CH156" s="181"/>
      <c r="CI156" s="181"/>
      <c r="CJ156" s="181"/>
      <c r="CK156" s="181"/>
      <c r="CL156" s="181"/>
      <c r="CM156" s="181"/>
      <c r="CN156" s="181"/>
      <c r="CO156" s="181"/>
      <c r="CP156" s="181"/>
      <c r="CQ156" s="181"/>
      <c r="CR156" s="181"/>
      <c r="CS156" s="181"/>
      <c r="CT156" s="181"/>
      <c r="CU156" s="181"/>
      <c r="CV156" s="181"/>
      <c r="CW156" s="181"/>
      <c r="CX156" s="181"/>
      <c r="CY156" s="181"/>
      <c r="CZ156" s="182"/>
    </row>
    <row r="157" spans="1:104" x14ac:dyDescent="0.25">
      <c r="A157" s="180"/>
      <c r="B157" s="181" t="s">
        <v>3028</v>
      </c>
      <c r="C157" s="181" t="s">
        <v>3029</v>
      </c>
      <c r="D157" s="181" t="s">
        <v>222</v>
      </c>
      <c r="E157" s="181" t="s">
        <v>223</v>
      </c>
      <c r="F157" s="181"/>
      <c r="G157" s="181" t="s">
        <v>1103</v>
      </c>
      <c r="H157" s="181"/>
      <c r="I157" s="181" t="s">
        <v>1379</v>
      </c>
      <c r="J157" s="181" t="s">
        <v>2478</v>
      </c>
      <c r="K157" s="181" t="s">
        <v>3030</v>
      </c>
      <c r="L157" s="181" t="s">
        <v>3031</v>
      </c>
      <c r="M157" s="181" t="s">
        <v>1379</v>
      </c>
      <c r="N157" s="181" t="s">
        <v>1389</v>
      </c>
      <c r="O157" s="181" t="s">
        <v>1362</v>
      </c>
      <c r="P157" s="181" t="s">
        <v>3</v>
      </c>
      <c r="Q157" s="181" t="s">
        <v>1359</v>
      </c>
      <c r="R157" s="181" t="s">
        <v>2862</v>
      </c>
      <c r="S157" s="181" t="s">
        <v>219</v>
      </c>
      <c r="T157" s="181" t="s">
        <v>219</v>
      </c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81"/>
      <c r="AI157" s="181"/>
      <c r="AJ157" s="181" t="s">
        <v>1379</v>
      </c>
      <c r="AK157" s="181" t="s">
        <v>1385</v>
      </c>
      <c r="AL157" s="181" t="s">
        <v>1379</v>
      </c>
      <c r="AM157" s="181" t="s">
        <v>1665</v>
      </c>
      <c r="AN157" s="181" t="s">
        <v>219</v>
      </c>
      <c r="AO157" s="181" t="s">
        <v>2627</v>
      </c>
      <c r="AP157" s="181" t="s">
        <v>1404</v>
      </c>
      <c r="AQ157" s="181" t="s">
        <v>1468</v>
      </c>
      <c r="AR157" s="181" t="s">
        <v>1470</v>
      </c>
      <c r="AS157" s="181"/>
      <c r="AT157" s="181" t="s">
        <v>3030</v>
      </c>
      <c r="AU157" s="181" t="s">
        <v>1476</v>
      </c>
      <c r="AV157" s="181" t="s">
        <v>3032</v>
      </c>
      <c r="AW157" s="181" t="s">
        <v>1392</v>
      </c>
      <c r="AX157" s="181" t="s">
        <v>3033</v>
      </c>
      <c r="AY157" s="181" t="s">
        <v>1537</v>
      </c>
      <c r="AZ157" s="181" t="s">
        <v>3034</v>
      </c>
      <c r="BA157" s="181" t="s">
        <v>2328</v>
      </c>
      <c r="BB157" s="181" t="s">
        <v>3035</v>
      </c>
      <c r="BC157" s="181" t="s">
        <v>1479</v>
      </c>
      <c r="BD157" s="181" t="s">
        <v>3036</v>
      </c>
      <c r="BE157" s="181" t="s">
        <v>1544</v>
      </c>
      <c r="BF157" s="181" t="s">
        <v>3037</v>
      </c>
      <c r="BG157" s="181" t="s">
        <v>1770</v>
      </c>
      <c r="BH157" s="181" t="s">
        <v>3038</v>
      </c>
      <c r="BI157" s="181" t="s">
        <v>1548</v>
      </c>
      <c r="BJ157" s="181" t="s">
        <v>3039</v>
      </c>
      <c r="BK157" s="181" t="s">
        <v>1402</v>
      </c>
      <c r="BL157" s="181" t="s">
        <v>3040</v>
      </c>
      <c r="BM157" s="181" t="s">
        <v>1404</v>
      </c>
      <c r="BN157" s="181" t="s">
        <v>1653</v>
      </c>
      <c r="BO157" s="181"/>
      <c r="BP157" s="181"/>
      <c r="BQ157" s="181"/>
      <c r="BR157" s="181"/>
      <c r="BS157" s="181"/>
      <c r="BT157" s="181"/>
      <c r="BU157" s="181"/>
      <c r="BV157" s="181"/>
      <c r="BW157" s="181"/>
      <c r="BX157" s="181"/>
      <c r="BY157" s="181"/>
      <c r="BZ157" s="181"/>
      <c r="CA157" s="181"/>
      <c r="CB157" s="181"/>
      <c r="CC157" s="181"/>
      <c r="CD157" s="181"/>
      <c r="CE157" s="181"/>
      <c r="CF157" s="181"/>
      <c r="CG157" s="181"/>
      <c r="CH157" s="181"/>
      <c r="CI157" s="181"/>
      <c r="CJ157" s="181"/>
      <c r="CK157" s="181"/>
      <c r="CL157" s="181"/>
      <c r="CM157" s="181"/>
      <c r="CN157" s="181"/>
      <c r="CO157" s="181"/>
      <c r="CP157" s="181"/>
      <c r="CQ157" s="181"/>
      <c r="CR157" s="181"/>
      <c r="CS157" s="181"/>
      <c r="CT157" s="181"/>
      <c r="CU157" s="181"/>
      <c r="CV157" s="181"/>
      <c r="CW157" s="181"/>
      <c r="CX157" s="181"/>
      <c r="CY157" s="181"/>
      <c r="CZ157" s="182"/>
    </row>
    <row r="158" spans="1:104" x14ac:dyDescent="0.25">
      <c r="A158" s="180"/>
      <c r="B158" s="181"/>
      <c r="C158" s="181" t="s">
        <v>3041</v>
      </c>
      <c r="D158" s="181"/>
      <c r="E158" s="181" t="s">
        <v>1361</v>
      </c>
      <c r="F158" s="181"/>
      <c r="G158" s="181" t="s">
        <v>1103</v>
      </c>
      <c r="H158" s="181"/>
      <c r="I158" s="181" t="s">
        <v>1379</v>
      </c>
      <c r="J158" s="181" t="s">
        <v>3042</v>
      </c>
      <c r="K158" s="181"/>
      <c r="L158" s="181"/>
      <c r="M158" s="181" t="s">
        <v>1379</v>
      </c>
      <c r="N158" s="181"/>
      <c r="O158" s="181"/>
      <c r="P158" s="181"/>
      <c r="Q158" s="181"/>
      <c r="R158" s="181" t="s">
        <v>2862</v>
      </c>
      <c r="S158" s="181" t="s">
        <v>219</v>
      </c>
      <c r="T158" s="181" t="s">
        <v>219</v>
      </c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181"/>
      <c r="AG158" s="181"/>
      <c r="AH158" s="181"/>
      <c r="AI158" s="181"/>
      <c r="AJ158" s="181" t="s">
        <v>1379</v>
      </c>
      <c r="AK158" s="181" t="s">
        <v>1385</v>
      </c>
      <c r="AL158" s="181" t="s">
        <v>1379</v>
      </c>
      <c r="AM158" s="181" t="s">
        <v>1665</v>
      </c>
      <c r="AN158" s="181" t="s">
        <v>219</v>
      </c>
      <c r="AO158" s="181" t="s">
        <v>2627</v>
      </c>
      <c r="AP158" s="181" t="s">
        <v>1404</v>
      </c>
      <c r="AQ158" s="181" t="s">
        <v>1468</v>
      </c>
      <c r="AR158" s="181"/>
      <c r="AS158" s="181"/>
      <c r="AT158" s="181"/>
      <c r="AU158" s="181"/>
      <c r="AV158" s="181"/>
      <c r="AW158" s="181"/>
      <c r="AX158" s="181"/>
      <c r="AY158" s="181"/>
      <c r="AZ158" s="181"/>
      <c r="BA158" s="181"/>
      <c r="BB158" s="181"/>
      <c r="BC158" s="181"/>
      <c r="BD158" s="181"/>
      <c r="BE158" s="181"/>
      <c r="BF158" s="181"/>
      <c r="BG158" s="181"/>
      <c r="BH158" s="181"/>
      <c r="BI158" s="181"/>
      <c r="BJ158" s="181"/>
      <c r="BK158" s="181"/>
      <c r="BL158" s="181"/>
      <c r="BM158" s="181"/>
      <c r="BN158" s="181"/>
      <c r="BO158" s="181"/>
      <c r="BP158" s="181"/>
      <c r="BQ158" s="181"/>
      <c r="BR158" s="181"/>
      <c r="BS158" s="181"/>
      <c r="BT158" s="181"/>
      <c r="BU158" s="181"/>
      <c r="BV158" s="181"/>
      <c r="BW158" s="181"/>
      <c r="BX158" s="181"/>
      <c r="BY158" s="181"/>
      <c r="BZ158" s="181"/>
      <c r="CA158" s="181"/>
      <c r="CB158" s="181"/>
      <c r="CC158" s="181"/>
      <c r="CD158" s="181"/>
      <c r="CE158" s="181"/>
      <c r="CF158" s="181"/>
      <c r="CG158" s="181"/>
      <c r="CH158" s="181"/>
      <c r="CI158" s="181"/>
      <c r="CJ158" s="181"/>
      <c r="CK158" s="181"/>
      <c r="CL158" s="181"/>
      <c r="CM158" s="181"/>
      <c r="CN158" s="181"/>
      <c r="CO158" s="181"/>
      <c r="CP158" s="181"/>
      <c r="CQ158" s="181"/>
      <c r="CR158" s="181"/>
      <c r="CS158" s="181"/>
      <c r="CT158" s="181"/>
      <c r="CU158" s="181"/>
      <c r="CV158" s="181"/>
      <c r="CW158" s="181"/>
      <c r="CX158" s="181"/>
      <c r="CY158" s="181"/>
      <c r="CZ158" s="182"/>
    </row>
    <row r="159" spans="1:104" x14ac:dyDescent="0.25">
      <c r="A159" s="180"/>
      <c r="B159" s="181"/>
      <c r="C159" s="181" t="s">
        <v>3043</v>
      </c>
      <c r="D159" s="181"/>
      <c r="E159" s="181" t="s">
        <v>1361</v>
      </c>
      <c r="F159" s="181"/>
      <c r="G159" s="181" t="s">
        <v>1103</v>
      </c>
      <c r="H159" s="181"/>
      <c r="I159" s="181" t="s">
        <v>1379</v>
      </c>
      <c r="J159" s="181" t="s">
        <v>3044</v>
      </c>
      <c r="K159" s="181"/>
      <c r="L159" s="181"/>
      <c r="M159" s="181" t="s">
        <v>1379</v>
      </c>
      <c r="N159" s="181"/>
      <c r="O159" s="181"/>
      <c r="P159" s="181"/>
      <c r="Q159" s="181"/>
      <c r="R159" s="181" t="s">
        <v>2862</v>
      </c>
      <c r="S159" s="181" t="s">
        <v>219</v>
      </c>
      <c r="T159" s="181" t="s">
        <v>219</v>
      </c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181"/>
      <c r="AG159" s="181"/>
      <c r="AH159" s="181"/>
      <c r="AI159" s="181"/>
      <c r="AJ159" s="181" t="s">
        <v>1379</v>
      </c>
      <c r="AK159" s="181" t="s">
        <v>1385</v>
      </c>
      <c r="AL159" s="181" t="s">
        <v>1379</v>
      </c>
      <c r="AM159" s="181" t="s">
        <v>1665</v>
      </c>
      <c r="AN159" s="181" t="s">
        <v>219</v>
      </c>
      <c r="AO159" s="181" t="s">
        <v>2627</v>
      </c>
      <c r="AP159" s="181" t="s">
        <v>1404</v>
      </c>
      <c r="AQ159" s="181" t="s">
        <v>1468</v>
      </c>
      <c r="AR159" s="181"/>
      <c r="AS159" s="181"/>
      <c r="AT159" s="181"/>
      <c r="AU159" s="181"/>
      <c r="AV159" s="181"/>
      <c r="AW159" s="181"/>
      <c r="AX159" s="181"/>
      <c r="AY159" s="181"/>
      <c r="AZ159" s="181"/>
      <c r="BA159" s="181"/>
      <c r="BB159" s="181"/>
      <c r="BC159" s="181"/>
      <c r="BD159" s="181"/>
      <c r="BE159" s="181"/>
      <c r="BF159" s="181"/>
      <c r="BG159" s="181"/>
      <c r="BH159" s="181"/>
      <c r="BI159" s="181"/>
      <c r="BJ159" s="181"/>
      <c r="BK159" s="181"/>
      <c r="BL159" s="181"/>
      <c r="BM159" s="181"/>
      <c r="BN159" s="181"/>
      <c r="BO159" s="181"/>
      <c r="BP159" s="181"/>
      <c r="BQ159" s="181"/>
      <c r="BR159" s="181"/>
      <c r="BS159" s="181"/>
      <c r="BT159" s="181"/>
      <c r="BU159" s="181"/>
      <c r="BV159" s="181"/>
      <c r="BW159" s="181"/>
      <c r="BX159" s="181"/>
      <c r="BY159" s="181"/>
      <c r="BZ159" s="181"/>
      <c r="CA159" s="181"/>
      <c r="CB159" s="181"/>
      <c r="CC159" s="181"/>
      <c r="CD159" s="181"/>
      <c r="CE159" s="181"/>
      <c r="CF159" s="181"/>
      <c r="CG159" s="181"/>
      <c r="CH159" s="181"/>
      <c r="CI159" s="181"/>
      <c r="CJ159" s="181"/>
      <c r="CK159" s="181"/>
      <c r="CL159" s="181"/>
      <c r="CM159" s="181"/>
      <c r="CN159" s="181"/>
      <c r="CO159" s="181"/>
      <c r="CP159" s="181"/>
      <c r="CQ159" s="181"/>
      <c r="CR159" s="181"/>
      <c r="CS159" s="181"/>
      <c r="CT159" s="181"/>
      <c r="CU159" s="181"/>
      <c r="CV159" s="181"/>
      <c r="CW159" s="181"/>
      <c r="CX159" s="181"/>
      <c r="CY159" s="181"/>
      <c r="CZ159" s="182"/>
    </row>
    <row r="160" spans="1:104" x14ac:dyDescent="0.25">
      <c r="A160" s="180"/>
      <c r="B160" s="181" t="s">
        <v>3045</v>
      </c>
      <c r="C160" s="181" t="s">
        <v>3046</v>
      </c>
      <c r="D160" s="181" t="s">
        <v>119</v>
      </c>
      <c r="E160" s="181" t="s">
        <v>1376</v>
      </c>
      <c r="F160" s="181"/>
      <c r="G160" s="181" t="s">
        <v>1103</v>
      </c>
      <c r="H160" s="181"/>
      <c r="I160" s="181" t="s">
        <v>1379</v>
      </c>
      <c r="J160" s="181" t="s">
        <v>1523</v>
      </c>
      <c r="K160" s="181" t="s">
        <v>3047</v>
      </c>
      <c r="L160" s="181" t="s">
        <v>3048</v>
      </c>
      <c r="M160" s="181" t="s">
        <v>1379</v>
      </c>
      <c r="N160" s="181" t="s">
        <v>1642</v>
      </c>
      <c r="O160" s="181" t="s">
        <v>1364</v>
      </c>
      <c r="P160" s="181" t="s">
        <v>121</v>
      </c>
      <c r="Q160" s="181" t="s">
        <v>1359</v>
      </c>
      <c r="R160" s="181" t="s">
        <v>2851</v>
      </c>
      <c r="S160" s="181" t="s">
        <v>228</v>
      </c>
      <c r="T160" s="181" t="s">
        <v>228</v>
      </c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181"/>
      <c r="AG160" s="181"/>
      <c r="AH160" s="181"/>
      <c r="AI160" s="181"/>
      <c r="AJ160" s="181" t="s">
        <v>1379</v>
      </c>
      <c r="AK160" s="181" t="s">
        <v>1385</v>
      </c>
      <c r="AL160" s="181" t="s">
        <v>1379</v>
      </c>
      <c r="AM160" s="181" t="s">
        <v>1756</v>
      </c>
      <c r="AN160" s="181" t="s">
        <v>228</v>
      </c>
      <c r="AO160" s="181" t="s">
        <v>2316</v>
      </c>
      <c r="AP160" s="181" t="s">
        <v>2317</v>
      </c>
      <c r="AQ160" s="181" t="s">
        <v>1384</v>
      </c>
      <c r="AR160" s="181" t="s">
        <v>1389</v>
      </c>
      <c r="AS160" s="181"/>
      <c r="AT160" s="181" t="s">
        <v>3047</v>
      </c>
      <c r="AU160" s="181" t="s">
        <v>1541</v>
      </c>
      <c r="AV160" s="181" t="s">
        <v>1952</v>
      </c>
      <c r="AW160" s="181" t="s">
        <v>1537</v>
      </c>
      <c r="AX160" s="181" t="s">
        <v>3049</v>
      </c>
      <c r="AY160" s="181" t="s">
        <v>1678</v>
      </c>
      <c r="AZ160" s="181" t="s">
        <v>3050</v>
      </c>
      <c r="BA160" s="181" t="s">
        <v>1758</v>
      </c>
      <c r="BB160" s="181" t="s">
        <v>3051</v>
      </c>
      <c r="BC160" s="181" t="s">
        <v>1675</v>
      </c>
      <c r="BD160" s="181" t="s">
        <v>3052</v>
      </c>
      <c r="BE160" s="181" t="s">
        <v>1764</v>
      </c>
      <c r="BF160" s="181" t="s">
        <v>3053</v>
      </c>
      <c r="BG160" s="181" t="s">
        <v>1535</v>
      </c>
      <c r="BH160" s="181" t="s">
        <v>3054</v>
      </c>
      <c r="BI160" s="181" t="s">
        <v>1539</v>
      </c>
      <c r="BJ160" s="181" t="s">
        <v>3055</v>
      </c>
      <c r="BK160" s="181" t="s">
        <v>1770</v>
      </c>
      <c r="BL160" s="181" t="s">
        <v>1595</v>
      </c>
      <c r="BM160" s="181" t="s">
        <v>1681</v>
      </c>
      <c r="BN160" s="181" t="s">
        <v>2016</v>
      </c>
      <c r="BO160" s="181" t="s">
        <v>1404</v>
      </c>
      <c r="BP160" s="181" t="s">
        <v>3056</v>
      </c>
      <c r="BQ160" s="181"/>
      <c r="BR160" s="181"/>
      <c r="BS160" s="181"/>
      <c r="BT160" s="181"/>
      <c r="BU160" s="181"/>
      <c r="BV160" s="181"/>
      <c r="BW160" s="181"/>
      <c r="BX160" s="181"/>
      <c r="BY160" s="181"/>
      <c r="BZ160" s="181"/>
      <c r="CA160" s="181"/>
      <c r="CB160" s="181"/>
      <c r="CC160" s="181"/>
      <c r="CD160" s="181"/>
      <c r="CE160" s="181"/>
      <c r="CF160" s="181"/>
      <c r="CG160" s="181"/>
      <c r="CH160" s="181"/>
      <c r="CI160" s="181"/>
      <c r="CJ160" s="181"/>
      <c r="CK160" s="181"/>
      <c r="CL160" s="181"/>
      <c r="CM160" s="181"/>
      <c r="CN160" s="181"/>
      <c r="CO160" s="181"/>
      <c r="CP160" s="181"/>
      <c r="CQ160" s="181"/>
      <c r="CR160" s="181"/>
      <c r="CS160" s="181"/>
      <c r="CT160" s="181"/>
      <c r="CU160" s="181"/>
      <c r="CV160" s="181"/>
      <c r="CW160" s="181"/>
      <c r="CX160" s="181"/>
      <c r="CY160" s="181"/>
      <c r="CZ160" s="182"/>
    </row>
    <row r="161" spans="1:104" x14ac:dyDescent="0.25">
      <c r="A161" s="180"/>
      <c r="B161" s="181" t="s">
        <v>3057</v>
      </c>
      <c r="C161" s="181" t="s">
        <v>3058</v>
      </c>
      <c r="D161" s="181" t="s">
        <v>66</v>
      </c>
      <c r="E161" s="181" t="s">
        <v>220</v>
      </c>
      <c r="F161" s="181"/>
      <c r="G161" s="181" t="s">
        <v>1103</v>
      </c>
      <c r="H161" s="181"/>
      <c r="I161" s="181" t="s">
        <v>1379</v>
      </c>
      <c r="J161" s="181" t="s">
        <v>1465</v>
      </c>
      <c r="K161" s="181" t="s">
        <v>2268</v>
      </c>
      <c r="L161" s="181" t="s">
        <v>1778</v>
      </c>
      <c r="M161" s="181" t="s">
        <v>1379</v>
      </c>
      <c r="N161" s="181" t="s">
        <v>1450</v>
      </c>
      <c r="O161" s="181" t="s">
        <v>1367</v>
      </c>
      <c r="P161" s="181" t="s">
        <v>29</v>
      </c>
      <c r="Q161" s="181" t="s">
        <v>1359</v>
      </c>
      <c r="R161" s="181" t="s">
        <v>2851</v>
      </c>
      <c r="S161" s="181" t="s">
        <v>228</v>
      </c>
      <c r="T161" s="181" t="s">
        <v>228</v>
      </c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181"/>
      <c r="AG161" s="181"/>
      <c r="AH161" s="181"/>
      <c r="AI161" s="181"/>
      <c r="AJ161" s="181" t="s">
        <v>1379</v>
      </c>
      <c r="AK161" s="181" t="s">
        <v>1385</v>
      </c>
      <c r="AL161" s="181" t="s">
        <v>1379</v>
      </c>
      <c r="AM161" s="181" t="s">
        <v>1756</v>
      </c>
      <c r="AN161" s="181" t="s">
        <v>228</v>
      </c>
      <c r="AO161" s="181" t="s">
        <v>2316</v>
      </c>
      <c r="AP161" s="181" t="s">
        <v>2317</v>
      </c>
      <c r="AQ161" s="181" t="s">
        <v>1384</v>
      </c>
      <c r="AR161" s="181" t="s">
        <v>1411</v>
      </c>
      <c r="AS161" s="181"/>
      <c r="AT161" s="181" t="s">
        <v>2268</v>
      </c>
      <c r="AU161" s="181" t="s">
        <v>1541</v>
      </c>
      <c r="AV161" s="181" t="s">
        <v>1477</v>
      </c>
      <c r="AW161" s="181" t="s">
        <v>1537</v>
      </c>
      <c r="AX161" s="181" t="s">
        <v>1877</v>
      </c>
      <c r="AY161" s="181" t="s">
        <v>1678</v>
      </c>
      <c r="AZ161" s="181" t="s">
        <v>2746</v>
      </c>
      <c r="BA161" s="181" t="s">
        <v>1758</v>
      </c>
      <c r="BB161" s="181" t="s">
        <v>3059</v>
      </c>
      <c r="BC161" s="181" t="s">
        <v>1675</v>
      </c>
      <c r="BD161" s="181" t="s">
        <v>1716</v>
      </c>
      <c r="BE161" s="181" t="s">
        <v>1764</v>
      </c>
      <c r="BF161" s="181" t="s">
        <v>2865</v>
      </c>
      <c r="BG161" s="181" t="s">
        <v>1535</v>
      </c>
      <c r="BH161" s="181" t="s">
        <v>3060</v>
      </c>
      <c r="BI161" s="181" t="s">
        <v>1539</v>
      </c>
      <c r="BJ161" s="181" t="s">
        <v>1787</v>
      </c>
      <c r="BK161" s="181" t="s">
        <v>1770</v>
      </c>
      <c r="BL161" s="181" t="s">
        <v>3061</v>
      </c>
      <c r="BM161" s="181" t="s">
        <v>1681</v>
      </c>
      <c r="BN161" s="181" t="s">
        <v>3062</v>
      </c>
      <c r="BO161" s="181" t="s">
        <v>1404</v>
      </c>
      <c r="BP161" s="181" t="s">
        <v>2795</v>
      </c>
      <c r="BQ161" s="181"/>
      <c r="BR161" s="181"/>
      <c r="BS161" s="181"/>
      <c r="BT161" s="181"/>
      <c r="BU161" s="181"/>
      <c r="BV161" s="181"/>
      <c r="BW161" s="181"/>
      <c r="BX161" s="181"/>
      <c r="BY161" s="181"/>
      <c r="BZ161" s="181"/>
      <c r="CA161" s="181"/>
      <c r="CB161" s="181"/>
      <c r="CC161" s="181"/>
      <c r="CD161" s="181"/>
      <c r="CE161" s="181"/>
      <c r="CF161" s="181"/>
      <c r="CG161" s="181"/>
      <c r="CH161" s="181"/>
      <c r="CI161" s="181"/>
      <c r="CJ161" s="181"/>
      <c r="CK161" s="181"/>
      <c r="CL161" s="181"/>
      <c r="CM161" s="181"/>
      <c r="CN161" s="181"/>
      <c r="CO161" s="181"/>
      <c r="CP161" s="181"/>
      <c r="CQ161" s="181"/>
      <c r="CR161" s="181"/>
      <c r="CS161" s="181"/>
      <c r="CT161" s="181"/>
      <c r="CU161" s="181"/>
      <c r="CV161" s="181"/>
      <c r="CW161" s="181"/>
      <c r="CX161" s="181"/>
      <c r="CY161" s="181"/>
      <c r="CZ161" s="182"/>
    </row>
    <row r="162" spans="1:104" x14ac:dyDescent="0.25">
      <c r="A162" s="180"/>
      <c r="B162" s="181" t="s">
        <v>3063</v>
      </c>
      <c r="C162" s="181" t="s">
        <v>3064</v>
      </c>
      <c r="D162" s="181" t="s">
        <v>398</v>
      </c>
      <c r="E162" s="181" t="s">
        <v>216</v>
      </c>
      <c r="F162" s="181"/>
      <c r="G162" s="181" t="s">
        <v>1103</v>
      </c>
      <c r="H162" s="181"/>
      <c r="I162" s="181" t="s">
        <v>1379</v>
      </c>
      <c r="J162" s="181" t="s">
        <v>1488</v>
      </c>
      <c r="K162" s="181" t="s">
        <v>3065</v>
      </c>
      <c r="L162" s="181" t="s">
        <v>3066</v>
      </c>
      <c r="M162" s="181" t="s">
        <v>1379</v>
      </c>
      <c r="N162" s="181" t="s">
        <v>1383</v>
      </c>
      <c r="O162" s="181" t="s">
        <v>1358</v>
      </c>
      <c r="P162" s="181" t="s">
        <v>1260</v>
      </c>
      <c r="Q162" s="181" t="s">
        <v>1359</v>
      </c>
      <c r="R162" s="181" t="s">
        <v>2851</v>
      </c>
      <c r="S162" s="181" t="s">
        <v>228</v>
      </c>
      <c r="T162" s="181" t="s">
        <v>228</v>
      </c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181"/>
      <c r="AG162" s="181"/>
      <c r="AH162" s="181"/>
      <c r="AI162" s="181"/>
      <c r="AJ162" s="181" t="s">
        <v>1379</v>
      </c>
      <c r="AK162" s="181" t="s">
        <v>1385</v>
      </c>
      <c r="AL162" s="181" t="s">
        <v>1379</v>
      </c>
      <c r="AM162" s="181" t="s">
        <v>1756</v>
      </c>
      <c r="AN162" s="181" t="s">
        <v>228</v>
      </c>
      <c r="AO162" s="181" t="s">
        <v>2316</v>
      </c>
      <c r="AP162" s="181" t="s">
        <v>2317</v>
      </c>
      <c r="AQ162" s="181" t="s">
        <v>1384</v>
      </c>
      <c r="AR162" s="181" t="s">
        <v>1383</v>
      </c>
      <c r="AS162" s="181"/>
      <c r="AT162" s="181" t="s">
        <v>3065</v>
      </c>
      <c r="AU162" s="181" t="s">
        <v>1541</v>
      </c>
      <c r="AV162" s="181" t="s">
        <v>3067</v>
      </c>
      <c r="AW162" s="181" t="s">
        <v>1537</v>
      </c>
      <c r="AX162" s="181" t="s">
        <v>3068</v>
      </c>
      <c r="AY162" s="181" t="s">
        <v>1678</v>
      </c>
      <c r="AZ162" s="181" t="s">
        <v>1510</v>
      </c>
      <c r="BA162" s="181" t="s">
        <v>1758</v>
      </c>
      <c r="BB162" s="181" t="s">
        <v>3069</v>
      </c>
      <c r="BC162" s="181" t="s">
        <v>1675</v>
      </c>
      <c r="BD162" s="181" t="s">
        <v>1809</v>
      </c>
      <c r="BE162" s="181" t="s">
        <v>1764</v>
      </c>
      <c r="BF162" s="181" t="s">
        <v>3070</v>
      </c>
      <c r="BG162" s="181" t="s">
        <v>1535</v>
      </c>
      <c r="BH162" s="181" t="s">
        <v>3071</v>
      </c>
      <c r="BI162" s="181" t="s">
        <v>1539</v>
      </c>
      <c r="BJ162" s="181" t="s">
        <v>3072</v>
      </c>
      <c r="BK162" s="181" t="s">
        <v>1770</v>
      </c>
      <c r="BL162" s="181" t="s">
        <v>3073</v>
      </c>
      <c r="BM162" s="181" t="s">
        <v>1681</v>
      </c>
      <c r="BN162" s="181" t="s">
        <v>3074</v>
      </c>
      <c r="BO162" s="181" t="s">
        <v>1404</v>
      </c>
      <c r="BP162" s="181" t="s">
        <v>3075</v>
      </c>
      <c r="BQ162" s="181"/>
      <c r="BR162" s="181"/>
      <c r="BS162" s="181"/>
      <c r="BT162" s="181"/>
      <c r="BU162" s="181"/>
      <c r="BV162" s="181"/>
      <c r="BW162" s="181"/>
      <c r="BX162" s="181"/>
      <c r="BY162" s="181"/>
      <c r="BZ162" s="181"/>
      <c r="CA162" s="181"/>
      <c r="CB162" s="181"/>
      <c r="CC162" s="181"/>
      <c r="CD162" s="181"/>
      <c r="CE162" s="181"/>
      <c r="CF162" s="181"/>
      <c r="CG162" s="181"/>
      <c r="CH162" s="181"/>
      <c r="CI162" s="181"/>
      <c r="CJ162" s="181"/>
      <c r="CK162" s="181"/>
      <c r="CL162" s="181"/>
      <c r="CM162" s="181"/>
      <c r="CN162" s="181"/>
      <c r="CO162" s="181"/>
      <c r="CP162" s="181"/>
      <c r="CQ162" s="181"/>
      <c r="CR162" s="181"/>
      <c r="CS162" s="181"/>
      <c r="CT162" s="181"/>
      <c r="CU162" s="181"/>
      <c r="CV162" s="181"/>
      <c r="CW162" s="181"/>
      <c r="CX162" s="181"/>
      <c r="CY162" s="181"/>
      <c r="CZ162" s="182"/>
    </row>
    <row r="163" spans="1:104" x14ac:dyDescent="0.25">
      <c r="A163" s="180"/>
      <c r="B163" s="181"/>
      <c r="C163" s="181" t="s">
        <v>3076</v>
      </c>
      <c r="D163" s="181"/>
      <c r="E163" s="181" t="s">
        <v>1361</v>
      </c>
      <c r="F163" s="181"/>
      <c r="G163" s="181" t="s">
        <v>1103</v>
      </c>
      <c r="H163" s="181"/>
      <c r="I163" s="181" t="s">
        <v>1379</v>
      </c>
      <c r="J163" s="181" t="s">
        <v>1518</v>
      </c>
      <c r="K163" s="181"/>
      <c r="L163" s="181"/>
      <c r="M163" s="181" t="s">
        <v>1379</v>
      </c>
      <c r="N163" s="181"/>
      <c r="O163" s="181"/>
      <c r="P163" s="181"/>
      <c r="Q163" s="181"/>
      <c r="R163" s="181" t="s">
        <v>2851</v>
      </c>
      <c r="S163" s="181" t="s">
        <v>228</v>
      </c>
      <c r="T163" s="181" t="s">
        <v>228</v>
      </c>
      <c r="U163" s="181"/>
      <c r="V163" s="181"/>
      <c r="W163" s="181"/>
      <c r="X163" s="181"/>
      <c r="Y163" s="181"/>
      <c r="Z163" s="181"/>
      <c r="AA163" s="181"/>
      <c r="AB163" s="181"/>
      <c r="AC163" s="181"/>
      <c r="AD163" s="181"/>
      <c r="AE163" s="181"/>
      <c r="AF163" s="181"/>
      <c r="AG163" s="181"/>
      <c r="AH163" s="181"/>
      <c r="AI163" s="181"/>
      <c r="AJ163" s="181" t="s">
        <v>1379</v>
      </c>
      <c r="AK163" s="181" t="s">
        <v>1385</v>
      </c>
      <c r="AL163" s="181" t="s">
        <v>1379</v>
      </c>
      <c r="AM163" s="181" t="s">
        <v>1756</v>
      </c>
      <c r="AN163" s="181" t="s">
        <v>228</v>
      </c>
      <c r="AO163" s="181" t="s">
        <v>2316</v>
      </c>
      <c r="AP163" s="181" t="s">
        <v>2317</v>
      </c>
      <c r="AQ163" s="181" t="s">
        <v>1384</v>
      </c>
      <c r="AR163" s="181"/>
      <c r="AS163" s="181"/>
      <c r="AT163" s="181"/>
      <c r="AU163" s="181"/>
      <c r="AV163" s="181"/>
      <c r="AW163" s="181"/>
      <c r="AX163" s="181"/>
      <c r="AY163" s="181"/>
      <c r="AZ163" s="181"/>
      <c r="BA163" s="181"/>
      <c r="BB163" s="181"/>
      <c r="BC163" s="181"/>
      <c r="BD163" s="181"/>
      <c r="BE163" s="181"/>
      <c r="BF163" s="181"/>
      <c r="BG163" s="181"/>
      <c r="BH163" s="181"/>
      <c r="BI163" s="181"/>
      <c r="BJ163" s="181"/>
      <c r="BK163" s="181"/>
      <c r="BL163" s="181"/>
      <c r="BM163" s="181"/>
      <c r="BN163" s="181"/>
      <c r="BO163" s="181"/>
      <c r="BP163" s="181"/>
      <c r="BQ163" s="181"/>
      <c r="BR163" s="181"/>
      <c r="BS163" s="181"/>
      <c r="BT163" s="181"/>
      <c r="BU163" s="181"/>
      <c r="BV163" s="181"/>
      <c r="BW163" s="181"/>
      <c r="BX163" s="181"/>
      <c r="BY163" s="181"/>
      <c r="BZ163" s="181"/>
      <c r="CA163" s="181"/>
      <c r="CB163" s="181"/>
      <c r="CC163" s="181"/>
      <c r="CD163" s="181"/>
      <c r="CE163" s="181"/>
      <c r="CF163" s="181"/>
      <c r="CG163" s="181"/>
      <c r="CH163" s="181"/>
      <c r="CI163" s="181"/>
      <c r="CJ163" s="181"/>
      <c r="CK163" s="181"/>
      <c r="CL163" s="181"/>
      <c r="CM163" s="181"/>
      <c r="CN163" s="181"/>
      <c r="CO163" s="181"/>
      <c r="CP163" s="181"/>
      <c r="CQ163" s="181"/>
      <c r="CR163" s="181"/>
      <c r="CS163" s="181"/>
      <c r="CT163" s="181"/>
      <c r="CU163" s="181"/>
      <c r="CV163" s="181"/>
      <c r="CW163" s="181"/>
      <c r="CX163" s="181"/>
      <c r="CY163" s="181"/>
      <c r="CZ163" s="182"/>
    </row>
    <row r="164" spans="1:104" x14ac:dyDescent="0.25">
      <c r="A164" s="180"/>
      <c r="B164" s="181"/>
      <c r="C164" s="181" t="s">
        <v>3077</v>
      </c>
      <c r="D164" s="181"/>
      <c r="E164" s="181" t="s">
        <v>1361</v>
      </c>
      <c r="F164" s="181"/>
      <c r="G164" s="181" t="s">
        <v>1103</v>
      </c>
      <c r="H164" s="181"/>
      <c r="I164" s="181" t="s">
        <v>1379</v>
      </c>
      <c r="J164" s="181" t="s">
        <v>1502</v>
      </c>
      <c r="K164" s="181"/>
      <c r="L164" s="181"/>
      <c r="M164" s="181" t="s">
        <v>1379</v>
      </c>
      <c r="N164" s="181"/>
      <c r="O164" s="181"/>
      <c r="P164" s="181"/>
      <c r="Q164" s="181"/>
      <c r="R164" s="181" t="s">
        <v>2851</v>
      </c>
      <c r="S164" s="181" t="s">
        <v>228</v>
      </c>
      <c r="T164" s="181" t="s">
        <v>228</v>
      </c>
      <c r="U164" s="181"/>
      <c r="V164" s="181"/>
      <c r="W164" s="181"/>
      <c r="X164" s="181"/>
      <c r="Y164" s="181"/>
      <c r="Z164" s="181"/>
      <c r="AA164" s="181"/>
      <c r="AB164" s="181"/>
      <c r="AC164" s="181"/>
      <c r="AD164" s="181"/>
      <c r="AE164" s="181"/>
      <c r="AF164" s="181"/>
      <c r="AG164" s="181"/>
      <c r="AH164" s="181"/>
      <c r="AI164" s="181"/>
      <c r="AJ164" s="181" t="s">
        <v>1379</v>
      </c>
      <c r="AK164" s="181" t="s">
        <v>1385</v>
      </c>
      <c r="AL164" s="181" t="s">
        <v>1379</v>
      </c>
      <c r="AM164" s="181" t="s">
        <v>1756</v>
      </c>
      <c r="AN164" s="181" t="s">
        <v>228</v>
      </c>
      <c r="AO164" s="181" t="s">
        <v>2316</v>
      </c>
      <c r="AP164" s="181" t="s">
        <v>2317</v>
      </c>
      <c r="AQ164" s="181" t="s">
        <v>1384</v>
      </c>
      <c r="AR164" s="181"/>
      <c r="AS164" s="181"/>
      <c r="AT164" s="181"/>
      <c r="AU164" s="181"/>
      <c r="AV164" s="181"/>
      <c r="AW164" s="181"/>
      <c r="AX164" s="181"/>
      <c r="AY164" s="181"/>
      <c r="AZ164" s="181"/>
      <c r="BA164" s="181"/>
      <c r="BB164" s="181"/>
      <c r="BC164" s="181"/>
      <c r="BD164" s="181"/>
      <c r="BE164" s="181"/>
      <c r="BF164" s="181"/>
      <c r="BG164" s="181"/>
      <c r="BH164" s="181"/>
      <c r="BI164" s="181"/>
      <c r="BJ164" s="181"/>
      <c r="BK164" s="181"/>
      <c r="BL164" s="181"/>
      <c r="BM164" s="181"/>
      <c r="BN164" s="181"/>
      <c r="BO164" s="181"/>
      <c r="BP164" s="181"/>
      <c r="BQ164" s="181"/>
      <c r="BR164" s="181"/>
      <c r="BS164" s="181"/>
      <c r="BT164" s="181"/>
      <c r="BU164" s="181"/>
      <c r="BV164" s="181"/>
      <c r="BW164" s="181"/>
      <c r="BX164" s="181"/>
      <c r="BY164" s="181"/>
      <c r="BZ164" s="181"/>
      <c r="CA164" s="181"/>
      <c r="CB164" s="181"/>
      <c r="CC164" s="181"/>
      <c r="CD164" s="181"/>
      <c r="CE164" s="181"/>
      <c r="CF164" s="181"/>
      <c r="CG164" s="181"/>
      <c r="CH164" s="181"/>
      <c r="CI164" s="181"/>
      <c r="CJ164" s="181"/>
      <c r="CK164" s="181"/>
      <c r="CL164" s="181"/>
      <c r="CM164" s="181"/>
      <c r="CN164" s="181"/>
      <c r="CO164" s="181"/>
      <c r="CP164" s="181"/>
      <c r="CQ164" s="181"/>
      <c r="CR164" s="181"/>
      <c r="CS164" s="181"/>
      <c r="CT164" s="181"/>
      <c r="CU164" s="181"/>
      <c r="CV164" s="181"/>
      <c r="CW164" s="181"/>
      <c r="CX164" s="181"/>
      <c r="CY164" s="181"/>
      <c r="CZ164" s="182"/>
    </row>
    <row r="165" spans="1:104" x14ac:dyDescent="0.25">
      <c r="A165" s="180"/>
      <c r="B165" s="181" t="s">
        <v>3078</v>
      </c>
      <c r="C165" s="181" t="s">
        <v>3079</v>
      </c>
      <c r="D165" s="181" t="s">
        <v>20</v>
      </c>
      <c r="E165" s="181" t="s">
        <v>241</v>
      </c>
      <c r="F165" s="181"/>
      <c r="G165" s="181" t="s">
        <v>1103</v>
      </c>
      <c r="H165" s="181"/>
      <c r="I165" s="181" t="s">
        <v>1379</v>
      </c>
      <c r="J165" s="181" t="s">
        <v>1515</v>
      </c>
      <c r="K165" s="181"/>
      <c r="L165" s="181"/>
      <c r="M165" s="181" t="s">
        <v>1389</v>
      </c>
      <c r="N165" s="181" t="s">
        <v>1383</v>
      </c>
      <c r="O165" s="181" t="s">
        <v>1358</v>
      </c>
      <c r="P165" s="181" t="s">
        <v>1260</v>
      </c>
      <c r="Q165" s="181" t="s">
        <v>1359</v>
      </c>
      <c r="R165" s="181" t="s">
        <v>2851</v>
      </c>
      <c r="S165" s="181" t="s">
        <v>228</v>
      </c>
      <c r="T165" s="181" t="s">
        <v>228</v>
      </c>
      <c r="U165" s="181"/>
      <c r="V165" s="181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181"/>
      <c r="AH165" s="181"/>
      <c r="AI165" s="181"/>
      <c r="AJ165" s="181" t="s">
        <v>1379</v>
      </c>
      <c r="AK165" s="181" t="s">
        <v>1385</v>
      </c>
      <c r="AL165" s="181" t="s">
        <v>1379</v>
      </c>
      <c r="AM165" s="181" t="s">
        <v>1756</v>
      </c>
      <c r="AN165" s="181" t="s">
        <v>228</v>
      </c>
      <c r="AO165" s="181" t="s">
        <v>2316</v>
      </c>
      <c r="AP165" s="181" t="s">
        <v>2317</v>
      </c>
      <c r="AQ165" s="181" t="s">
        <v>1384</v>
      </c>
      <c r="AR165" s="181"/>
      <c r="AS165" s="181"/>
      <c r="AT165" s="181"/>
      <c r="AU165" s="181"/>
      <c r="AV165" s="181"/>
      <c r="AW165" s="181"/>
      <c r="AX165" s="181"/>
      <c r="AY165" s="181"/>
      <c r="AZ165" s="181"/>
      <c r="BA165" s="181"/>
      <c r="BB165" s="181"/>
      <c r="BC165" s="181"/>
      <c r="BD165" s="181"/>
      <c r="BE165" s="181"/>
      <c r="BF165" s="181"/>
      <c r="BG165" s="181"/>
      <c r="BH165" s="181"/>
      <c r="BI165" s="181"/>
      <c r="BJ165" s="181"/>
      <c r="BK165" s="181"/>
      <c r="BL165" s="181"/>
      <c r="BM165" s="181"/>
      <c r="BN165" s="181"/>
      <c r="BO165" s="181"/>
      <c r="BP165" s="181"/>
      <c r="BQ165" s="181"/>
      <c r="BR165" s="181"/>
      <c r="BS165" s="181"/>
      <c r="BT165" s="181"/>
      <c r="BU165" s="181"/>
      <c r="BV165" s="181"/>
      <c r="BW165" s="181"/>
      <c r="BX165" s="181"/>
      <c r="BY165" s="181"/>
      <c r="BZ165" s="181"/>
      <c r="CA165" s="181"/>
      <c r="CB165" s="181"/>
      <c r="CC165" s="181"/>
      <c r="CD165" s="181"/>
      <c r="CE165" s="181"/>
      <c r="CF165" s="181"/>
      <c r="CG165" s="181"/>
      <c r="CH165" s="181"/>
      <c r="CI165" s="181"/>
      <c r="CJ165" s="181"/>
      <c r="CK165" s="181"/>
      <c r="CL165" s="181"/>
      <c r="CM165" s="181"/>
      <c r="CN165" s="181"/>
      <c r="CO165" s="181"/>
      <c r="CP165" s="181"/>
      <c r="CQ165" s="181"/>
      <c r="CR165" s="181"/>
      <c r="CS165" s="181"/>
      <c r="CT165" s="181"/>
      <c r="CU165" s="181"/>
      <c r="CV165" s="181"/>
      <c r="CW165" s="181"/>
      <c r="CX165" s="181"/>
      <c r="CY165" s="181"/>
      <c r="CZ165" s="182"/>
    </row>
    <row r="166" spans="1:104" x14ac:dyDescent="0.25">
      <c r="A166" s="180"/>
      <c r="B166" s="181" t="s">
        <v>3080</v>
      </c>
      <c r="C166" s="181" t="s">
        <v>3081</v>
      </c>
      <c r="D166" s="181" t="s">
        <v>152</v>
      </c>
      <c r="E166" s="181" t="s">
        <v>230</v>
      </c>
      <c r="F166" s="181"/>
      <c r="G166" s="181" t="s">
        <v>1103</v>
      </c>
      <c r="H166" s="181"/>
      <c r="I166" s="181" t="s">
        <v>1379</v>
      </c>
      <c r="J166" s="181" t="s">
        <v>1922</v>
      </c>
      <c r="K166" s="181" t="s">
        <v>3082</v>
      </c>
      <c r="L166" s="181" t="s">
        <v>1405</v>
      </c>
      <c r="M166" s="181" t="s">
        <v>1379</v>
      </c>
      <c r="N166" s="181" t="s">
        <v>1389</v>
      </c>
      <c r="O166" s="181" t="s">
        <v>1362</v>
      </c>
      <c r="P166" s="181" t="s">
        <v>3</v>
      </c>
      <c r="Q166" s="181" t="s">
        <v>1359</v>
      </c>
      <c r="R166" s="181" t="s">
        <v>1411</v>
      </c>
      <c r="S166" s="181" t="s">
        <v>231</v>
      </c>
      <c r="T166" s="181" t="s">
        <v>231</v>
      </c>
      <c r="U166" s="181"/>
      <c r="V166" s="181"/>
      <c r="W166" s="181"/>
      <c r="X166" s="181"/>
      <c r="Y166" s="181"/>
      <c r="Z166" s="181"/>
      <c r="AA166" s="181"/>
      <c r="AB166" s="181"/>
      <c r="AC166" s="181"/>
      <c r="AD166" s="181"/>
      <c r="AE166" s="181"/>
      <c r="AF166" s="181"/>
      <c r="AG166" s="181"/>
      <c r="AH166" s="181"/>
      <c r="AI166" s="181"/>
      <c r="AJ166" s="181" t="s">
        <v>1379</v>
      </c>
      <c r="AK166" s="181" t="s">
        <v>1385</v>
      </c>
      <c r="AL166" s="181" t="s">
        <v>1379</v>
      </c>
      <c r="AM166" s="181" t="s">
        <v>1411</v>
      </c>
      <c r="AN166" s="181" t="s">
        <v>231</v>
      </c>
      <c r="AO166" s="181" t="s">
        <v>1663</v>
      </c>
      <c r="AP166" s="181" t="s">
        <v>1664</v>
      </c>
      <c r="AQ166" s="181" t="s">
        <v>1665</v>
      </c>
      <c r="AR166" s="181" t="s">
        <v>1389</v>
      </c>
      <c r="AS166" s="181"/>
      <c r="AT166" s="181" t="s">
        <v>3082</v>
      </c>
      <c r="AU166" s="181" t="s">
        <v>1666</v>
      </c>
      <c r="AV166" s="181" t="s">
        <v>3083</v>
      </c>
      <c r="AW166" s="181" t="s">
        <v>1668</v>
      </c>
      <c r="AX166" s="181" t="s">
        <v>3084</v>
      </c>
      <c r="AY166" s="181" t="s">
        <v>1670</v>
      </c>
      <c r="AZ166" s="181" t="s">
        <v>3085</v>
      </c>
      <c r="BA166" s="181" t="s">
        <v>1533</v>
      </c>
      <c r="BB166" s="181" t="s">
        <v>2686</v>
      </c>
      <c r="BC166" s="181" t="s">
        <v>1673</v>
      </c>
      <c r="BD166" s="181" t="s">
        <v>2321</v>
      </c>
      <c r="BE166" s="181" t="s">
        <v>1675</v>
      </c>
      <c r="BF166" s="181" t="s">
        <v>3086</v>
      </c>
      <c r="BG166" s="181" t="s">
        <v>1535</v>
      </c>
      <c r="BH166" s="181" t="s">
        <v>3087</v>
      </c>
      <c r="BI166" s="181" t="s">
        <v>1678</v>
      </c>
      <c r="BJ166" s="181" t="s">
        <v>1592</v>
      </c>
      <c r="BK166" s="181" t="s">
        <v>1548</v>
      </c>
      <c r="BL166" s="181" t="s">
        <v>3088</v>
      </c>
      <c r="BM166" s="181" t="s">
        <v>1681</v>
      </c>
      <c r="BN166" s="181" t="s">
        <v>3089</v>
      </c>
      <c r="BO166" s="181" t="s">
        <v>1683</v>
      </c>
      <c r="BP166" s="181" t="s">
        <v>2814</v>
      </c>
      <c r="BQ166" s="181" t="s">
        <v>1685</v>
      </c>
      <c r="BR166" s="181" t="s">
        <v>3090</v>
      </c>
      <c r="BS166" s="181"/>
      <c r="BT166" s="181"/>
      <c r="BU166" s="181" t="s">
        <v>1688</v>
      </c>
      <c r="BV166" s="181" t="s">
        <v>2543</v>
      </c>
      <c r="BW166" s="181" t="s">
        <v>1404</v>
      </c>
      <c r="BX166" s="181" t="s">
        <v>1845</v>
      </c>
      <c r="BY166" s="181"/>
      <c r="BZ166" s="181"/>
      <c r="CA166" s="181"/>
      <c r="CB166" s="181"/>
      <c r="CC166" s="181"/>
      <c r="CD166" s="181"/>
      <c r="CE166" s="181"/>
      <c r="CF166" s="181"/>
      <c r="CG166" s="181"/>
      <c r="CH166" s="181"/>
      <c r="CI166" s="181"/>
      <c r="CJ166" s="181"/>
      <c r="CK166" s="181"/>
      <c r="CL166" s="181"/>
      <c r="CM166" s="181"/>
      <c r="CN166" s="181"/>
      <c r="CO166" s="181"/>
      <c r="CP166" s="181"/>
      <c r="CQ166" s="181"/>
      <c r="CR166" s="181"/>
      <c r="CS166" s="181"/>
      <c r="CT166" s="181"/>
      <c r="CU166" s="181"/>
      <c r="CV166" s="181"/>
      <c r="CW166" s="181"/>
      <c r="CX166" s="181"/>
      <c r="CY166" s="181"/>
      <c r="CZ166" s="182"/>
    </row>
    <row r="167" spans="1:104" x14ac:dyDescent="0.25">
      <c r="A167" s="180"/>
      <c r="B167" s="181" t="s">
        <v>3091</v>
      </c>
      <c r="C167" s="181" t="s">
        <v>3092</v>
      </c>
      <c r="D167" s="181" t="s">
        <v>181</v>
      </c>
      <c r="E167" s="181" t="s">
        <v>232</v>
      </c>
      <c r="F167" s="181"/>
      <c r="G167" s="181" t="s">
        <v>1103</v>
      </c>
      <c r="H167" s="181"/>
      <c r="I167" s="181" t="s">
        <v>1379</v>
      </c>
      <c r="J167" s="181" t="s">
        <v>2115</v>
      </c>
      <c r="K167" s="181" t="s">
        <v>3093</v>
      </c>
      <c r="L167" s="181" t="s">
        <v>3094</v>
      </c>
      <c r="M167" s="181" t="s">
        <v>1379</v>
      </c>
      <c r="N167" s="181" t="s">
        <v>1383</v>
      </c>
      <c r="O167" s="181" t="s">
        <v>1358</v>
      </c>
      <c r="P167" s="181" t="s">
        <v>1260</v>
      </c>
      <c r="Q167" s="181" t="s">
        <v>1359</v>
      </c>
      <c r="R167" s="181" t="s">
        <v>1411</v>
      </c>
      <c r="S167" s="181" t="s">
        <v>231</v>
      </c>
      <c r="T167" s="181" t="s">
        <v>231</v>
      </c>
      <c r="U167" s="181"/>
      <c r="V167" s="181"/>
      <c r="W167" s="181"/>
      <c r="X167" s="181"/>
      <c r="Y167" s="181"/>
      <c r="Z167" s="181"/>
      <c r="AA167" s="181"/>
      <c r="AB167" s="181"/>
      <c r="AC167" s="181"/>
      <c r="AD167" s="181"/>
      <c r="AE167" s="181"/>
      <c r="AF167" s="181"/>
      <c r="AG167" s="181"/>
      <c r="AH167" s="181"/>
      <c r="AI167" s="181"/>
      <c r="AJ167" s="181" t="s">
        <v>1379</v>
      </c>
      <c r="AK167" s="181" t="s">
        <v>1385</v>
      </c>
      <c r="AL167" s="181" t="s">
        <v>1379</v>
      </c>
      <c r="AM167" s="181" t="s">
        <v>1411</v>
      </c>
      <c r="AN167" s="181" t="s">
        <v>231</v>
      </c>
      <c r="AO167" s="181" t="s">
        <v>1663</v>
      </c>
      <c r="AP167" s="181" t="s">
        <v>1664</v>
      </c>
      <c r="AQ167" s="181" t="s">
        <v>1665</v>
      </c>
      <c r="AR167" s="181" t="s">
        <v>1411</v>
      </c>
      <c r="AS167" s="181"/>
      <c r="AT167" s="181" t="s">
        <v>3093</v>
      </c>
      <c r="AU167" s="181" t="s">
        <v>1666</v>
      </c>
      <c r="AV167" s="181" t="s">
        <v>3095</v>
      </c>
      <c r="AW167" s="181" t="s">
        <v>1668</v>
      </c>
      <c r="AX167" s="181" t="s">
        <v>3096</v>
      </c>
      <c r="AY167" s="181" t="s">
        <v>1670</v>
      </c>
      <c r="AZ167" s="181" t="s">
        <v>1952</v>
      </c>
      <c r="BA167" s="181" t="s">
        <v>1533</v>
      </c>
      <c r="BB167" s="181" t="s">
        <v>3097</v>
      </c>
      <c r="BC167" s="181" t="s">
        <v>1673</v>
      </c>
      <c r="BD167" s="181" t="s">
        <v>3098</v>
      </c>
      <c r="BE167" s="181" t="s">
        <v>1675</v>
      </c>
      <c r="BF167" s="181" t="s">
        <v>3099</v>
      </c>
      <c r="BG167" s="181" t="s">
        <v>1535</v>
      </c>
      <c r="BH167" s="181" t="s">
        <v>2436</v>
      </c>
      <c r="BI167" s="181" t="s">
        <v>1678</v>
      </c>
      <c r="BJ167" s="181" t="s">
        <v>3100</v>
      </c>
      <c r="BK167" s="181" t="s">
        <v>1548</v>
      </c>
      <c r="BL167" s="181" t="s">
        <v>3101</v>
      </c>
      <c r="BM167" s="181" t="s">
        <v>1681</v>
      </c>
      <c r="BN167" s="181" t="s">
        <v>2315</v>
      </c>
      <c r="BO167" s="181" t="s">
        <v>1683</v>
      </c>
      <c r="BP167" s="181" t="s">
        <v>2979</v>
      </c>
      <c r="BQ167" s="181" t="s">
        <v>1685</v>
      </c>
      <c r="BR167" s="181" t="s">
        <v>1689</v>
      </c>
      <c r="BS167" s="181"/>
      <c r="BT167" s="181"/>
      <c r="BU167" s="181" t="s">
        <v>1688</v>
      </c>
      <c r="BV167" s="181" t="s">
        <v>2751</v>
      </c>
      <c r="BW167" s="181" t="s">
        <v>1404</v>
      </c>
      <c r="BX167" s="181" t="s">
        <v>3102</v>
      </c>
      <c r="BY167" s="181"/>
      <c r="BZ167" s="181"/>
      <c r="CA167" s="181"/>
      <c r="CB167" s="181"/>
      <c r="CC167" s="181"/>
      <c r="CD167" s="181"/>
      <c r="CE167" s="181"/>
      <c r="CF167" s="181"/>
      <c r="CG167" s="181"/>
      <c r="CH167" s="181"/>
      <c r="CI167" s="181"/>
      <c r="CJ167" s="181"/>
      <c r="CK167" s="181"/>
      <c r="CL167" s="181"/>
      <c r="CM167" s="181"/>
      <c r="CN167" s="181"/>
      <c r="CO167" s="181"/>
      <c r="CP167" s="181"/>
      <c r="CQ167" s="181"/>
      <c r="CR167" s="181"/>
      <c r="CS167" s="181"/>
      <c r="CT167" s="181"/>
      <c r="CU167" s="181"/>
      <c r="CV167" s="181"/>
      <c r="CW167" s="181"/>
      <c r="CX167" s="181"/>
      <c r="CY167" s="181"/>
      <c r="CZ167" s="182"/>
    </row>
    <row r="168" spans="1:104" x14ac:dyDescent="0.25">
      <c r="A168" s="180"/>
      <c r="B168" s="181" t="s">
        <v>3103</v>
      </c>
      <c r="C168" s="181" t="s">
        <v>1388</v>
      </c>
      <c r="D168" s="181" t="s">
        <v>236</v>
      </c>
      <c r="E168" s="181" t="s">
        <v>237</v>
      </c>
      <c r="F168" s="181"/>
      <c r="G168" s="181" t="s">
        <v>1103</v>
      </c>
      <c r="H168" s="181"/>
      <c r="I168" s="181" t="s">
        <v>1379</v>
      </c>
      <c r="J168" s="181" t="s">
        <v>2024</v>
      </c>
      <c r="K168" s="181" t="s">
        <v>3104</v>
      </c>
      <c r="L168" s="181" t="s">
        <v>3105</v>
      </c>
      <c r="M168" s="181" t="s">
        <v>1379</v>
      </c>
      <c r="N168" s="181" t="s">
        <v>1389</v>
      </c>
      <c r="O168" s="181" t="s">
        <v>1362</v>
      </c>
      <c r="P168" s="181" t="s">
        <v>3</v>
      </c>
      <c r="Q168" s="181" t="s">
        <v>1359</v>
      </c>
      <c r="R168" s="181" t="s">
        <v>1411</v>
      </c>
      <c r="S168" s="181" t="s">
        <v>231</v>
      </c>
      <c r="T168" s="181" t="s">
        <v>231</v>
      </c>
      <c r="U168" s="181"/>
      <c r="V168" s="181"/>
      <c r="W168" s="181"/>
      <c r="X168" s="181"/>
      <c r="Y168" s="181"/>
      <c r="Z168" s="181"/>
      <c r="AA168" s="181"/>
      <c r="AB168" s="181"/>
      <c r="AC168" s="181"/>
      <c r="AD168" s="181"/>
      <c r="AE168" s="181"/>
      <c r="AF168" s="181"/>
      <c r="AG168" s="181"/>
      <c r="AH168" s="181"/>
      <c r="AI168" s="181"/>
      <c r="AJ168" s="181" t="s">
        <v>1379</v>
      </c>
      <c r="AK168" s="181" t="s">
        <v>1385</v>
      </c>
      <c r="AL168" s="181" t="s">
        <v>1379</v>
      </c>
      <c r="AM168" s="181" t="s">
        <v>1411</v>
      </c>
      <c r="AN168" s="181" t="s">
        <v>231</v>
      </c>
      <c r="AO168" s="181" t="s">
        <v>1663</v>
      </c>
      <c r="AP168" s="181" t="s">
        <v>1664</v>
      </c>
      <c r="AQ168" s="181" t="s">
        <v>1665</v>
      </c>
      <c r="AR168" s="181" t="s">
        <v>1383</v>
      </c>
      <c r="AS168" s="181"/>
      <c r="AT168" s="181" t="s">
        <v>3104</v>
      </c>
      <c r="AU168" s="181" t="s">
        <v>1666</v>
      </c>
      <c r="AV168" s="181" t="s">
        <v>1438</v>
      </c>
      <c r="AW168" s="181" t="s">
        <v>1668</v>
      </c>
      <c r="AX168" s="181" t="s">
        <v>2092</v>
      </c>
      <c r="AY168" s="181" t="s">
        <v>1670</v>
      </c>
      <c r="AZ168" s="181" t="s">
        <v>3106</v>
      </c>
      <c r="BA168" s="181" t="s">
        <v>1533</v>
      </c>
      <c r="BB168" s="181" t="s">
        <v>3107</v>
      </c>
      <c r="BC168" s="181" t="s">
        <v>1673</v>
      </c>
      <c r="BD168" s="181" t="s">
        <v>2813</v>
      </c>
      <c r="BE168" s="181" t="s">
        <v>1675</v>
      </c>
      <c r="BF168" s="181" t="s">
        <v>2772</v>
      </c>
      <c r="BG168" s="181" t="s">
        <v>1535</v>
      </c>
      <c r="BH168" s="181" t="s">
        <v>1786</v>
      </c>
      <c r="BI168" s="181" t="s">
        <v>1678</v>
      </c>
      <c r="BJ168" s="181" t="s">
        <v>3108</v>
      </c>
      <c r="BK168" s="181" t="s">
        <v>1548</v>
      </c>
      <c r="BL168" s="181" t="s">
        <v>3109</v>
      </c>
      <c r="BM168" s="181" t="s">
        <v>1681</v>
      </c>
      <c r="BN168" s="181" t="s">
        <v>2163</v>
      </c>
      <c r="BO168" s="181" t="s">
        <v>1683</v>
      </c>
      <c r="BP168" s="181" t="s">
        <v>2944</v>
      </c>
      <c r="BQ168" s="181" t="s">
        <v>1685</v>
      </c>
      <c r="BR168" s="181" t="s">
        <v>3110</v>
      </c>
      <c r="BS168" s="181"/>
      <c r="BT168" s="181"/>
      <c r="BU168" s="181" t="s">
        <v>1688</v>
      </c>
      <c r="BV168" s="181" t="s">
        <v>3111</v>
      </c>
      <c r="BW168" s="181" t="s">
        <v>1404</v>
      </c>
      <c r="BX168" s="181" t="s">
        <v>3112</v>
      </c>
      <c r="BY168" s="181"/>
      <c r="BZ168" s="181"/>
      <c r="CA168" s="181"/>
      <c r="CB168" s="181"/>
      <c r="CC168" s="181"/>
      <c r="CD168" s="181"/>
      <c r="CE168" s="181"/>
      <c r="CF168" s="181"/>
      <c r="CG168" s="181"/>
      <c r="CH168" s="181"/>
      <c r="CI168" s="181"/>
      <c r="CJ168" s="181"/>
      <c r="CK168" s="181"/>
      <c r="CL168" s="181"/>
      <c r="CM168" s="181"/>
      <c r="CN168" s="181"/>
      <c r="CO168" s="181"/>
      <c r="CP168" s="181"/>
      <c r="CQ168" s="181"/>
      <c r="CR168" s="181"/>
      <c r="CS168" s="181"/>
      <c r="CT168" s="181"/>
      <c r="CU168" s="181"/>
      <c r="CV168" s="181"/>
      <c r="CW168" s="181"/>
      <c r="CX168" s="181"/>
      <c r="CY168" s="181"/>
      <c r="CZ168" s="182"/>
    </row>
    <row r="169" spans="1:104" x14ac:dyDescent="0.25">
      <c r="A169" s="180"/>
      <c r="B169" s="181" t="s">
        <v>3113</v>
      </c>
      <c r="C169" s="181" t="s">
        <v>1764</v>
      </c>
      <c r="D169" s="181" t="s">
        <v>355</v>
      </c>
      <c r="E169" s="181" t="s">
        <v>354</v>
      </c>
      <c r="F169" s="181"/>
      <c r="G169" s="181" t="s">
        <v>1103</v>
      </c>
      <c r="H169" s="181"/>
      <c r="I169" s="181" t="s">
        <v>1379</v>
      </c>
      <c r="J169" s="181" t="s">
        <v>1648</v>
      </c>
      <c r="K169" s="181" t="s">
        <v>3114</v>
      </c>
      <c r="L169" s="181" t="s">
        <v>3115</v>
      </c>
      <c r="M169" s="181" t="s">
        <v>1379</v>
      </c>
      <c r="N169" s="181" t="s">
        <v>1468</v>
      </c>
      <c r="O169" s="181" t="s">
        <v>1365</v>
      </c>
      <c r="P169" s="181" t="s">
        <v>117</v>
      </c>
      <c r="Q169" s="181" t="s">
        <v>1359</v>
      </c>
      <c r="R169" s="181" t="s">
        <v>1411</v>
      </c>
      <c r="S169" s="181" t="s">
        <v>231</v>
      </c>
      <c r="T169" s="181" t="s">
        <v>231</v>
      </c>
      <c r="U169" s="181"/>
      <c r="V169" s="181"/>
      <c r="W169" s="181"/>
      <c r="X169" s="181"/>
      <c r="Y169" s="181"/>
      <c r="Z169" s="181"/>
      <c r="AA169" s="181"/>
      <c r="AB169" s="181"/>
      <c r="AC169" s="181"/>
      <c r="AD169" s="181"/>
      <c r="AE169" s="181"/>
      <c r="AF169" s="181"/>
      <c r="AG169" s="181"/>
      <c r="AH169" s="181"/>
      <c r="AI169" s="181"/>
      <c r="AJ169" s="181" t="s">
        <v>1379</v>
      </c>
      <c r="AK169" s="181" t="s">
        <v>1385</v>
      </c>
      <c r="AL169" s="181" t="s">
        <v>1379</v>
      </c>
      <c r="AM169" s="181" t="s">
        <v>1411</v>
      </c>
      <c r="AN169" s="181" t="s">
        <v>231</v>
      </c>
      <c r="AO169" s="181" t="s">
        <v>1663</v>
      </c>
      <c r="AP169" s="181" t="s">
        <v>1664</v>
      </c>
      <c r="AQ169" s="181" t="s">
        <v>1665</v>
      </c>
      <c r="AR169" s="181" t="s">
        <v>1437</v>
      </c>
      <c r="AS169" s="181"/>
      <c r="AT169" s="181" t="s">
        <v>3114</v>
      </c>
      <c r="AU169" s="181" t="s">
        <v>1666</v>
      </c>
      <c r="AV169" s="181" t="s">
        <v>3116</v>
      </c>
      <c r="AW169" s="181" t="s">
        <v>1668</v>
      </c>
      <c r="AX169" s="181" t="s">
        <v>3117</v>
      </c>
      <c r="AY169" s="181" t="s">
        <v>1670</v>
      </c>
      <c r="AZ169" s="181" t="s">
        <v>2747</v>
      </c>
      <c r="BA169" s="181" t="s">
        <v>1533</v>
      </c>
      <c r="BB169" s="181" t="s">
        <v>3118</v>
      </c>
      <c r="BC169" s="181" t="s">
        <v>1673</v>
      </c>
      <c r="BD169" s="181" t="s">
        <v>2001</v>
      </c>
      <c r="BE169" s="181" t="s">
        <v>1675</v>
      </c>
      <c r="BF169" s="181" t="s">
        <v>3119</v>
      </c>
      <c r="BG169" s="181" t="s">
        <v>1535</v>
      </c>
      <c r="BH169" s="181" t="s">
        <v>2761</v>
      </c>
      <c r="BI169" s="181" t="s">
        <v>1678</v>
      </c>
      <c r="BJ169" s="181" t="s">
        <v>3120</v>
      </c>
      <c r="BK169" s="181" t="s">
        <v>1548</v>
      </c>
      <c r="BL169" s="181" t="s">
        <v>3121</v>
      </c>
      <c r="BM169" s="181" t="s">
        <v>1681</v>
      </c>
      <c r="BN169" s="181" t="s">
        <v>3122</v>
      </c>
      <c r="BO169" s="181" t="s">
        <v>1683</v>
      </c>
      <c r="BP169" s="181" t="s">
        <v>1444</v>
      </c>
      <c r="BQ169" s="181" t="s">
        <v>1685</v>
      </c>
      <c r="BR169" s="181" t="s">
        <v>3123</v>
      </c>
      <c r="BS169" s="181"/>
      <c r="BT169" s="181"/>
      <c r="BU169" s="181" t="s">
        <v>1688</v>
      </c>
      <c r="BV169" s="181" t="s">
        <v>3124</v>
      </c>
      <c r="BW169" s="181" t="s">
        <v>1404</v>
      </c>
      <c r="BX169" s="181" t="s">
        <v>3125</v>
      </c>
      <c r="BY169" s="181"/>
      <c r="BZ169" s="181"/>
      <c r="CA169" s="181"/>
      <c r="CB169" s="181"/>
      <c r="CC169" s="181"/>
      <c r="CD169" s="181"/>
      <c r="CE169" s="181"/>
      <c r="CF169" s="181"/>
      <c r="CG169" s="181"/>
      <c r="CH169" s="181"/>
      <c r="CI169" s="181"/>
      <c r="CJ169" s="181"/>
      <c r="CK169" s="181"/>
      <c r="CL169" s="181"/>
      <c r="CM169" s="181"/>
      <c r="CN169" s="181"/>
      <c r="CO169" s="181"/>
      <c r="CP169" s="181"/>
      <c r="CQ169" s="181"/>
      <c r="CR169" s="181"/>
      <c r="CS169" s="181"/>
      <c r="CT169" s="181"/>
      <c r="CU169" s="181"/>
      <c r="CV169" s="181"/>
      <c r="CW169" s="181"/>
      <c r="CX169" s="181"/>
      <c r="CY169" s="181"/>
      <c r="CZ169" s="182"/>
    </row>
    <row r="170" spans="1:104" x14ac:dyDescent="0.25">
      <c r="A170" s="180"/>
      <c r="B170" s="181" t="s">
        <v>3126</v>
      </c>
      <c r="C170" s="181" t="s">
        <v>3127</v>
      </c>
      <c r="D170" s="181" t="s">
        <v>245</v>
      </c>
      <c r="E170" s="181" t="s">
        <v>191</v>
      </c>
      <c r="F170" s="181"/>
      <c r="G170" s="181" t="s">
        <v>1103</v>
      </c>
      <c r="H170" s="181"/>
      <c r="I170" s="181" t="s">
        <v>1379</v>
      </c>
      <c r="J170" s="181" t="s">
        <v>2124</v>
      </c>
      <c r="K170" s="181" t="s">
        <v>3128</v>
      </c>
      <c r="L170" s="181" t="s">
        <v>3129</v>
      </c>
      <c r="M170" s="181" t="s">
        <v>1379</v>
      </c>
      <c r="N170" s="181" t="s">
        <v>1389</v>
      </c>
      <c r="O170" s="181" t="s">
        <v>1362</v>
      </c>
      <c r="P170" s="181" t="s">
        <v>3</v>
      </c>
      <c r="Q170" s="181" t="s">
        <v>1359</v>
      </c>
      <c r="R170" s="181" t="s">
        <v>1411</v>
      </c>
      <c r="S170" s="181" t="s">
        <v>231</v>
      </c>
      <c r="T170" s="181" t="s">
        <v>231</v>
      </c>
      <c r="U170" s="181"/>
      <c r="V170" s="181"/>
      <c r="W170" s="181"/>
      <c r="X170" s="181"/>
      <c r="Y170" s="181"/>
      <c r="Z170" s="181"/>
      <c r="AA170" s="181"/>
      <c r="AB170" s="181"/>
      <c r="AC170" s="181"/>
      <c r="AD170" s="181"/>
      <c r="AE170" s="181"/>
      <c r="AF170" s="181"/>
      <c r="AG170" s="181"/>
      <c r="AH170" s="181"/>
      <c r="AI170" s="181"/>
      <c r="AJ170" s="181" t="s">
        <v>1379</v>
      </c>
      <c r="AK170" s="181" t="s">
        <v>1385</v>
      </c>
      <c r="AL170" s="181" t="s">
        <v>1379</v>
      </c>
      <c r="AM170" s="181" t="s">
        <v>1411</v>
      </c>
      <c r="AN170" s="181" t="s">
        <v>231</v>
      </c>
      <c r="AO170" s="181" t="s">
        <v>1663</v>
      </c>
      <c r="AP170" s="181" t="s">
        <v>1664</v>
      </c>
      <c r="AQ170" s="181" t="s">
        <v>1665</v>
      </c>
      <c r="AR170" s="181" t="s">
        <v>1450</v>
      </c>
      <c r="AS170" s="181"/>
      <c r="AT170" s="181" t="s">
        <v>3128</v>
      </c>
      <c r="AU170" s="181" t="s">
        <v>1666</v>
      </c>
      <c r="AV170" s="181" t="s">
        <v>1506</v>
      </c>
      <c r="AW170" s="181" t="s">
        <v>1668</v>
      </c>
      <c r="AX170" s="181" t="s">
        <v>3130</v>
      </c>
      <c r="AY170" s="181" t="s">
        <v>1670</v>
      </c>
      <c r="AZ170" s="181" t="s">
        <v>1508</v>
      </c>
      <c r="BA170" s="181" t="s">
        <v>1533</v>
      </c>
      <c r="BB170" s="181" t="s">
        <v>2725</v>
      </c>
      <c r="BC170" s="181" t="s">
        <v>1673</v>
      </c>
      <c r="BD170" s="181" t="s">
        <v>1485</v>
      </c>
      <c r="BE170" s="181" t="s">
        <v>1675</v>
      </c>
      <c r="BF170" s="181" t="s">
        <v>3131</v>
      </c>
      <c r="BG170" s="181" t="s">
        <v>1535</v>
      </c>
      <c r="BH170" s="181" t="s">
        <v>3132</v>
      </c>
      <c r="BI170" s="181" t="s">
        <v>1678</v>
      </c>
      <c r="BJ170" s="181" t="s">
        <v>3133</v>
      </c>
      <c r="BK170" s="181" t="s">
        <v>1548</v>
      </c>
      <c r="BL170" s="181" t="s">
        <v>3134</v>
      </c>
      <c r="BM170" s="181" t="s">
        <v>1681</v>
      </c>
      <c r="BN170" s="181" t="s">
        <v>3135</v>
      </c>
      <c r="BO170" s="181" t="s">
        <v>1683</v>
      </c>
      <c r="BP170" s="181" t="s">
        <v>3136</v>
      </c>
      <c r="BQ170" s="181" t="s">
        <v>1685</v>
      </c>
      <c r="BR170" s="181" t="s">
        <v>3137</v>
      </c>
      <c r="BS170" s="181"/>
      <c r="BT170" s="181"/>
      <c r="BU170" s="181" t="s">
        <v>1688</v>
      </c>
      <c r="BV170" s="181" t="s">
        <v>3138</v>
      </c>
      <c r="BW170" s="181" t="s">
        <v>1404</v>
      </c>
      <c r="BX170" s="181" t="s">
        <v>3139</v>
      </c>
      <c r="BY170" s="181"/>
      <c r="BZ170" s="181"/>
      <c r="CA170" s="181"/>
      <c r="CB170" s="181"/>
      <c r="CC170" s="181"/>
      <c r="CD170" s="181"/>
      <c r="CE170" s="181"/>
      <c r="CF170" s="181"/>
      <c r="CG170" s="181"/>
      <c r="CH170" s="181"/>
      <c r="CI170" s="181"/>
      <c r="CJ170" s="181"/>
      <c r="CK170" s="181"/>
      <c r="CL170" s="181"/>
      <c r="CM170" s="181"/>
      <c r="CN170" s="181"/>
      <c r="CO170" s="181"/>
      <c r="CP170" s="181"/>
      <c r="CQ170" s="181"/>
      <c r="CR170" s="181"/>
      <c r="CS170" s="181"/>
      <c r="CT170" s="181"/>
      <c r="CU170" s="181"/>
      <c r="CV170" s="181"/>
      <c r="CW170" s="181"/>
      <c r="CX170" s="181"/>
      <c r="CY170" s="181"/>
      <c r="CZ170" s="182"/>
    </row>
    <row r="171" spans="1:104" x14ac:dyDescent="0.25">
      <c r="A171" s="180"/>
      <c r="B171" s="181" t="s">
        <v>3140</v>
      </c>
      <c r="C171" s="181" t="s">
        <v>3141</v>
      </c>
      <c r="D171" s="181" t="s">
        <v>238</v>
      </c>
      <c r="E171" s="181" t="s">
        <v>239</v>
      </c>
      <c r="F171" s="181"/>
      <c r="G171" s="181" t="s">
        <v>1103</v>
      </c>
      <c r="H171" s="181"/>
      <c r="I171" s="181" t="s">
        <v>1379</v>
      </c>
      <c r="J171" s="181" t="s">
        <v>2041</v>
      </c>
      <c r="K171" s="181" t="s">
        <v>3142</v>
      </c>
      <c r="L171" s="181" t="s">
        <v>3143</v>
      </c>
      <c r="M171" s="181" t="s">
        <v>1379</v>
      </c>
      <c r="N171" s="181" t="s">
        <v>1624</v>
      </c>
      <c r="O171" s="181" t="s">
        <v>19</v>
      </c>
      <c r="P171" s="181" t="s">
        <v>19</v>
      </c>
      <c r="Q171" s="181" t="s">
        <v>1359</v>
      </c>
      <c r="R171" s="181" t="s">
        <v>1411</v>
      </c>
      <c r="S171" s="181" t="s">
        <v>231</v>
      </c>
      <c r="T171" s="181" t="s">
        <v>231</v>
      </c>
      <c r="U171" s="181"/>
      <c r="V171" s="181"/>
      <c r="W171" s="181"/>
      <c r="X171" s="181"/>
      <c r="Y171" s="181"/>
      <c r="Z171" s="181"/>
      <c r="AA171" s="181"/>
      <c r="AB171" s="181"/>
      <c r="AC171" s="181"/>
      <c r="AD171" s="181"/>
      <c r="AE171" s="181"/>
      <c r="AF171" s="181"/>
      <c r="AG171" s="181"/>
      <c r="AH171" s="181"/>
      <c r="AI171" s="181"/>
      <c r="AJ171" s="181" t="s">
        <v>1379</v>
      </c>
      <c r="AK171" s="181" t="s">
        <v>1385</v>
      </c>
      <c r="AL171" s="181" t="s">
        <v>1379</v>
      </c>
      <c r="AM171" s="181" t="s">
        <v>1411</v>
      </c>
      <c r="AN171" s="181" t="s">
        <v>231</v>
      </c>
      <c r="AO171" s="181" t="s">
        <v>1663</v>
      </c>
      <c r="AP171" s="181" t="s">
        <v>1664</v>
      </c>
      <c r="AQ171" s="181" t="s">
        <v>1665</v>
      </c>
      <c r="AR171" s="181" t="s">
        <v>1624</v>
      </c>
      <c r="AS171" s="181"/>
      <c r="AT171" s="181" t="s">
        <v>3142</v>
      </c>
      <c r="AU171" s="181" t="s">
        <v>1666</v>
      </c>
      <c r="AV171" s="181" t="s">
        <v>3144</v>
      </c>
      <c r="AW171" s="181" t="s">
        <v>1668</v>
      </c>
      <c r="AX171" s="181" t="s">
        <v>3145</v>
      </c>
      <c r="AY171" s="181" t="s">
        <v>1670</v>
      </c>
      <c r="AZ171" s="181" t="s">
        <v>3146</v>
      </c>
      <c r="BA171" s="181" t="s">
        <v>1533</v>
      </c>
      <c r="BB171" s="181" t="s">
        <v>1881</v>
      </c>
      <c r="BC171" s="181" t="s">
        <v>1673</v>
      </c>
      <c r="BD171" s="181" t="s">
        <v>3147</v>
      </c>
      <c r="BE171" s="181" t="s">
        <v>1675</v>
      </c>
      <c r="BF171" s="181" t="s">
        <v>3148</v>
      </c>
      <c r="BG171" s="181" t="s">
        <v>1535</v>
      </c>
      <c r="BH171" s="181" t="s">
        <v>1944</v>
      </c>
      <c r="BI171" s="181" t="s">
        <v>1678</v>
      </c>
      <c r="BJ171" s="181" t="s">
        <v>3149</v>
      </c>
      <c r="BK171" s="181" t="s">
        <v>1548</v>
      </c>
      <c r="BL171" s="181" t="s">
        <v>3150</v>
      </c>
      <c r="BM171" s="181" t="s">
        <v>1681</v>
      </c>
      <c r="BN171" s="181" t="s">
        <v>3151</v>
      </c>
      <c r="BO171" s="181" t="s">
        <v>1683</v>
      </c>
      <c r="BP171" s="181" t="s">
        <v>3152</v>
      </c>
      <c r="BQ171" s="181" t="s">
        <v>1685</v>
      </c>
      <c r="BR171" s="181" t="s">
        <v>3153</v>
      </c>
      <c r="BS171" s="181"/>
      <c r="BT171" s="181"/>
      <c r="BU171" s="181" t="s">
        <v>1688</v>
      </c>
      <c r="BV171" s="181" t="s">
        <v>3154</v>
      </c>
      <c r="BW171" s="181" t="s">
        <v>1404</v>
      </c>
      <c r="BX171" s="181" t="s">
        <v>3155</v>
      </c>
      <c r="BY171" s="181"/>
      <c r="BZ171" s="181"/>
      <c r="CA171" s="181"/>
      <c r="CB171" s="181"/>
      <c r="CC171" s="181"/>
      <c r="CD171" s="181"/>
      <c r="CE171" s="181"/>
      <c r="CF171" s="181"/>
      <c r="CG171" s="181"/>
      <c r="CH171" s="181"/>
      <c r="CI171" s="181"/>
      <c r="CJ171" s="181"/>
      <c r="CK171" s="181"/>
      <c r="CL171" s="181"/>
      <c r="CM171" s="181"/>
      <c r="CN171" s="181"/>
      <c r="CO171" s="181"/>
      <c r="CP171" s="181"/>
      <c r="CQ171" s="181"/>
      <c r="CR171" s="181"/>
      <c r="CS171" s="181"/>
      <c r="CT171" s="181"/>
      <c r="CU171" s="181"/>
      <c r="CV171" s="181"/>
      <c r="CW171" s="181"/>
      <c r="CX171" s="181"/>
      <c r="CY171" s="181"/>
      <c r="CZ171" s="182"/>
    </row>
    <row r="172" spans="1:104" x14ac:dyDescent="0.25">
      <c r="A172" s="180"/>
      <c r="B172" s="181"/>
      <c r="C172" s="181" t="s">
        <v>3156</v>
      </c>
      <c r="D172" s="181"/>
      <c r="E172" s="181" t="s">
        <v>1361</v>
      </c>
      <c r="F172" s="181"/>
      <c r="G172" s="181" t="s">
        <v>1103</v>
      </c>
      <c r="H172" s="181"/>
      <c r="I172" s="181" t="s">
        <v>1379</v>
      </c>
      <c r="J172" s="181" t="s">
        <v>2057</v>
      </c>
      <c r="K172" s="181"/>
      <c r="L172" s="181"/>
      <c r="M172" s="181" t="s">
        <v>1379</v>
      </c>
      <c r="N172" s="181"/>
      <c r="O172" s="181"/>
      <c r="P172" s="181"/>
      <c r="Q172" s="181"/>
      <c r="R172" s="181" t="s">
        <v>1411</v>
      </c>
      <c r="S172" s="181" t="s">
        <v>231</v>
      </c>
      <c r="T172" s="181" t="s">
        <v>231</v>
      </c>
      <c r="U172" s="181"/>
      <c r="V172" s="181"/>
      <c r="W172" s="181"/>
      <c r="X172" s="181"/>
      <c r="Y172" s="181"/>
      <c r="Z172" s="181"/>
      <c r="AA172" s="181"/>
      <c r="AB172" s="181"/>
      <c r="AC172" s="181"/>
      <c r="AD172" s="181"/>
      <c r="AE172" s="181"/>
      <c r="AF172" s="181"/>
      <c r="AG172" s="181"/>
      <c r="AH172" s="181"/>
      <c r="AI172" s="181"/>
      <c r="AJ172" s="181" t="s">
        <v>1379</v>
      </c>
      <c r="AK172" s="181" t="s">
        <v>1385</v>
      </c>
      <c r="AL172" s="181" t="s">
        <v>1379</v>
      </c>
      <c r="AM172" s="181" t="s">
        <v>1411</v>
      </c>
      <c r="AN172" s="181" t="s">
        <v>231</v>
      </c>
      <c r="AO172" s="181" t="s">
        <v>1663</v>
      </c>
      <c r="AP172" s="181" t="s">
        <v>1664</v>
      </c>
      <c r="AQ172" s="181" t="s">
        <v>1665</v>
      </c>
      <c r="AR172" s="181"/>
      <c r="AS172" s="181"/>
      <c r="AT172" s="181"/>
      <c r="AU172" s="181"/>
      <c r="AV172" s="181"/>
      <c r="AW172" s="181"/>
      <c r="AX172" s="181"/>
      <c r="AY172" s="181"/>
      <c r="AZ172" s="181"/>
      <c r="BA172" s="181"/>
      <c r="BB172" s="181"/>
      <c r="BC172" s="181"/>
      <c r="BD172" s="181"/>
      <c r="BE172" s="181"/>
      <c r="BF172" s="181"/>
      <c r="BG172" s="181"/>
      <c r="BH172" s="181"/>
      <c r="BI172" s="181"/>
      <c r="BJ172" s="181"/>
      <c r="BK172" s="181"/>
      <c r="BL172" s="181"/>
      <c r="BM172" s="181"/>
      <c r="BN172" s="181"/>
      <c r="BO172" s="181"/>
      <c r="BP172" s="181"/>
      <c r="BQ172" s="181"/>
      <c r="BR172" s="181"/>
      <c r="BS172" s="181"/>
      <c r="BT172" s="181"/>
      <c r="BU172" s="181"/>
      <c r="BV172" s="181"/>
      <c r="BW172" s="181"/>
      <c r="BX172" s="181"/>
      <c r="BY172" s="181"/>
      <c r="BZ172" s="181"/>
      <c r="CA172" s="181"/>
      <c r="CB172" s="181"/>
      <c r="CC172" s="181"/>
      <c r="CD172" s="181"/>
      <c r="CE172" s="181"/>
      <c r="CF172" s="181"/>
      <c r="CG172" s="181"/>
      <c r="CH172" s="181"/>
      <c r="CI172" s="181"/>
      <c r="CJ172" s="181"/>
      <c r="CK172" s="181"/>
      <c r="CL172" s="181"/>
      <c r="CM172" s="181"/>
      <c r="CN172" s="181"/>
      <c r="CO172" s="181"/>
      <c r="CP172" s="181"/>
      <c r="CQ172" s="181"/>
      <c r="CR172" s="181"/>
      <c r="CS172" s="181"/>
      <c r="CT172" s="181"/>
      <c r="CU172" s="181"/>
      <c r="CV172" s="181"/>
      <c r="CW172" s="181"/>
      <c r="CX172" s="181"/>
      <c r="CY172" s="181"/>
      <c r="CZ172" s="182"/>
    </row>
    <row r="173" spans="1:104" x14ac:dyDescent="0.25">
      <c r="A173" s="180"/>
      <c r="B173" s="181"/>
      <c r="C173" s="181" t="s">
        <v>3157</v>
      </c>
      <c r="D173" s="181"/>
      <c r="E173" s="181" t="s">
        <v>1361</v>
      </c>
      <c r="F173" s="181"/>
      <c r="G173" s="181" t="s">
        <v>1103</v>
      </c>
      <c r="H173" s="181"/>
      <c r="I173" s="181" t="s">
        <v>1379</v>
      </c>
      <c r="J173" s="181" t="s">
        <v>2009</v>
      </c>
      <c r="K173" s="181"/>
      <c r="L173" s="181"/>
      <c r="M173" s="181" t="s">
        <v>1379</v>
      </c>
      <c r="N173" s="181"/>
      <c r="O173" s="181"/>
      <c r="P173" s="181"/>
      <c r="Q173" s="181"/>
      <c r="R173" s="181" t="s">
        <v>1411</v>
      </c>
      <c r="S173" s="181" t="s">
        <v>231</v>
      </c>
      <c r="T173" s="181" t="s">
        <v>231</v>
      </c>
      <c r="U173" s="181"/>
      <c r="V173" s="181"/>
      <c r="W173" s="181"/>
      <c r="X173" s="181"/>
      <c r="Y173" s="181"/>
      <c r="Z173" s="181"/>
      <c r="AA173" s="181"/>
      <c r="AB173" s="181"/>
      <c r="AC173" s="181"/>
      <c r="AD173" s="181"/>
      <c r="AE173" s="181"/>
      <c r="AF173" s="181"/>
      <c r="AG173" s="181"/>
      <c r="AH173" s="181"/>
      <c r="AI173" s="181"/>
      <c r="AJ173" s="181" t="s">
        <v>1379</v>
      </c>
      <c r="AK173" s="181" t="s">
        <v>1385</v>
      </c>
      <c r="AL173" s="181" t="s">
        <v>1379</v>
      </c>
      <c r="AM173" s="181" t="s">
        <v>1411</v>
      </c>
      <c r="AN173" s="181" t="s">
        <v>231</v>
      </c>
      <c r="AO173" s="181" t="s">
        <v>1663</v>
      </c>
      <c r="AP173" s="181" t="s">
        <v>1664</v>
      </c>
      <c r="AQ173" s="181" t="s">
        <v>1665</v>
      </c>
      <c r="AR173" s="181"/>
      <c r="AS173" s="181"/>
      <c r="AT173" s="181"/>
      <c r="AU173" s="181"/>
      <c r="AV173" s="181"/>
      <c r="AW173" s="181"/>
      <c r="AX173" s="181"/>
      <c r="AY173" s="181"/>
      <c r="AZ173" s="181"/>
      <c r="BA173" s="181"/>
      <c r="BB173" s="181"/>
      <c r="BC173" s="181"/>
      <c r="BD173" s="181"/>
      <c r="BE173" s="181"/>
      <c r="BF173" s="181"/>
      <c r="BG173" s="181"/>
      <c r="BH173" s="181"/>
      <c r="BI173" s="181"/>
      <c r="BJ173" s="181"/>
      <c r="BK173" s="181"/>
      <c r="BL173" s="181"/>
      <c r="BM173" s="181"/>
      <c r="BN173" s="181"/>
      <c r="BO173" s="181"/>
      <c r="BP173" s="181"/>
      <c r="BQ173" s="181"/>
      <c r="BR173" s="181"/>
      <c r="BS173" s="181"/>
      <c r="BT173" s="181"/>
      <c r="BU173" s="181"/>
      <c r="BV173" s="181"/>
      <c r="BW173" s="181"/>
      <c r="BX173" s="181"/>
      <c r="BY173" s="181"/>
      <c r="BZ173" s="181"/>
      <c r="CA173" s="181"/>
      <c r="CB173" s="181"/>
      <c r="CC173" s="181"/>
      <c r="CD173" s="181"/>
      <c r="CE173" s="181"/>
      <c r="CF173" s="181"/>
      <c r="CG173" s="181"/>
      <c r="CH173" s="181"/>
      <c r="CI173" s="181"/>
      <c r="CJ173" s="181"/>
      <c r="CK173" s="181"/>
      <c r="CL173" s="181"/>
      <c r="CM173" s="181"/>
      <c r="CN173" s="181"/>
      <c r="CO173" s="181"/>
      <c r="CP173" s="181"/>
      <c r="CQ173" s="181"/>
      <c r="CR173" s="181"/>
      <c r="CS173" s="181"/>
      <c r="CT173" s="181"/>
      <c r="CU173" s="181"/>
      <c r="CV173" s="181"/>
      <c r="CW173" s="181"/>
      <c r="CX173" s="181"/>
      <c r="CY173" s="181"/>
      <c r="CZ173" s="182"/>
    </row>
    <row r="174" spans="1:104" x14ac:dyDescent="0.25">
      <c r="A174" s="180"/>
      <c r="B174" s="181" t="s">
        <v>3158</v>
      </c>
      <c r="C174" s="181" t="s">
        <v>3159</v>
      </c>
      <c r="D174" s="181" t="s">
        <v>254</v>
      </c>
      <c r="E174" s="181" t="s">
        <v>237</v>
      </c>
      <c r="F174" s="181"/>
      <c r="G174" s="181" t="s">
        <v>1103</v>
      </c>
      <c r="H174" s="181"/>
      <c r="I174" s="181" t="s">
        <v>1379</v>
      </c>
      <c r="J174" s="181" t="s">
        <v>2601</v>
      </c>
      <c r="K174" s="181" t="s">
        <v>3065</v>
      </c>
      <c r="L174" s="181" t="s">
        <v>3160</v>
      </c>
      <c r="M174" s="181" t="s">
        <v>1379</v>
      </c>
      <c r="N174" s="181" t="s">
        <v>1389</v>
      </c>
      <c r="O174" s="181" t="s">
        <v>1362</v>
      </c>
      <c r="P174" s="181" t="s">
        <v>3</v>
      </c>
      <c r="Q174" s="181" t="s">
        <v>1359</v>
      </c>
      <c r="R174" s="181" t="s">
        <v>1756</v>
      </c>
      <c r="S174" s="181" t="s">
        <v>247</v>
      </c>
      <c r="T174" s="181" t="s">
        <v>247</v>
      </c>
      <c r="U174" s="181"/>
      <c r="V174" s="181"/>
      <c r="W174" s="181"/>
      <c r="X174" s="181"/>
      <c r="Y174" s="181"/>
      <c r="Z174" s="181"/>
      <c r="AA174" s="181"/>
      <c r="AB174" s="181"/>
      <c r="AC174" s="181"/>
      <c r="AD174" s="181"/>
      <c r="AE174" s="181"/>
      <c r="AF174" s="181"/>
      <c r="AG174" s="181"/>
      <c r="AH174" s="181"/>
      <c r="AI174" s="181"/>
      <c r="AJ174" s="181" t="s">
        <v>1379</v>
      </c>
      <c r="AK174" s="181" t="s">
        <v>1385</v>
      </c>
      <c r="AL174" s="181" t="s">
        <v>1379</v>
      </c>
      <c r="AM174" s="181" t="s">
        <v>2851</v>
      </c>
      <c r="AN174" s="181" t="s">
        <v>247</v>
      </c>
      <c r="AO174" s="181" t="s">
        <v>2627</v>
      </c>
      <c r="AP174" s="181" t="s">
        <v>1404</v>
      </c>
      <c r="AQ174" s="181" t="s">
        <v>1468</v>
      </c>
      <c r="AR174" s="181" t="s">
        <v>1389</v>
      </c>
      <c r="AS174" s="181"/>
      <c r="AT174" s="181" t="s">
        <v>3065</v>
      </c>
      <c r="AU174" s="181" t="s">
        <v>1476</v>
      </c>
      <c r="AV174" s="181" t="s">
        <v>3161</v>
      </c>
      <c r="AW174" s="181" t="s">
        <v>1392</v>
      </c>
      <c r="AX174" s="181" t="s">
        <v>3162</v>
      </c>
      <c r="AY174" s="181" t="s">
        <v>1537</v>
      </c>
      <c r="AZ174" s="181" t="s">
        <v>1879</v>
      </c>
      <c r="BA174" s="181" t="s">
        <v>2328</v>
      </c>
      <c r="BB174" s="181" t="s">
        <v>3163</v>
      </c>
      <c r="BC174" s="181" t="s">
        <v>1479</v>
      </c>
      <c r="BD174" s="181" t="s">
        <v>3100</v>
      </c>
      <c r="BE174" s="181" t="s">
        <v>1544</v>
      </c>
      <c r="BF174" s="181" t="s">
        <v>3164</v>
      </c>
      <c r="BG174" s="181" t="s">
        <v>1770</v>
      </c>
      <c r="BH174" s="181" t="s">
        <v>3165</v>
      </c>
      <c r="BI174" s="181" t="s">
        <v>1548</v>
      </c>
      <c r="BJ174" s="181" t="s">
        <v>3166</v>
      </c>
      <c r="BK174" s="181" t="s">
        <v>1402</v>
      </c>
      <c r="BL174" s="181" t="s">
        <v>1612</v>
      </c>
      <c r="BM174" s="181" t="s">
        <v>1404</v>
      </c>
      <c r="BN174" s="181" t="s">
        <v>2440</v>
      </c>
      <c r="BO174" s="181"/>
      <c r="BP174" s="181"/>
      <c r="BQ174" s="181"/>
      <c r="BR174" s="181"/>
      <c r="BS174" s="181"/>
      <c r="BT174" s="181"/>
      <c r="BU174" s="181"/>
      <c r="BV174" s="181"/>
      <c r="BW174" s="181"/>
      <c r="BX174" s="181"/>
      <c r="BY174" s="181"/>
      <c r="BZ174" s="181"/>
      <c r="CA174" s="181"/>
      <c r="CB174" s="181"/>
      <c r="CC174" s="181"/>
      <c r="CD174" s="181"/>
      <c r="CE174" s="181"/>
      <c r="CF174" s="181"/>
      <c r="CG174" s="181"/>
      <c r="CH174" s="181"/>
      <c r="CI174" s="181"/>
      <c r="CJ174" s="181"/>
      <c r="CK174" s="181"/>
      <c r="CL174" s="181"/>
      <c r="CM174" s="181"/>
      <c r="CN174" s="181"/>
      <c r="CO174" s="181"/>
      <c r="CP174" s="181"/>
      <c r="CQ174" s="181"/>
      <c r="CR174" s="181"/>
      <c r="CS174" s="181"/>
      <c r="CT174" s="181"/>
      <c r="CU174" s="181"/>
      <c r="CV174" s="181"/>
      <c r="CW174" s="181"/>
      <c r="CX174" s="181"/>
      <c r="CY174" s="181"/>
      <c r="CZ174" s="182"/>
    </row>
    <row r="175" spans="1:104" x14ac:dyDescent="0.25">
      <c r="A175" s="180"/>
      <c r="B175" s="181" t="s">
        <v>3167</v>
      </c>
      <c r="C175" s="181" t="s">
        <v>3168</v>
      </c>
      <c r="D175" s="181" t="s">
        <v>805</v>
      </c>
      <c r="E175" s="181" t="s">
        <v>804</v>
      </c>
      <c r="F175" s="181"/>
      <c r="G175" s="181" t="s">
        <v>1103</v>
      </c>
      <c r="H175" s="181"/>
      <c r="I175" s="181" t="s">
        <v>1379</v>
      </c>
      <c r="J175" s="181" t="s">
        <v>2362</v>
      </c>
      <c r="K175" s="181" t="s">
        <v>3169</v>
      </c>
      <c r="L175" s="181" t="s">
        <v>3170</v>
      </c>
      <c r="M175" s="181" t="s">
        <v>1379</v>
      </c>
      <c r="N175" s="181" t="s">
        <v>1389</v>
      </c>
      <c r="O175" s="181" t="s">
        <v>1362</v>
      </c>
      <c r="P175" s="181" t="s">
        <v>3</v>
      </c>
      <c r="Q175" s="181" t="s">
        <v>1359</v>
      </c>
      <c r="R175" s="181" t="s">
        <v>1756</v>
      </c>
      <c r="S175" s="181" t="s">
        <v>247</v>
      </c>
      <c r="T175" s="181" t="s">
        <v>247</v>
      </c>
      <c r="U175" s="181"/>
      <c r="V175" s="181"/>
      <c r="W175" s="181"/>
      <c r="X175" s="181"/>
      <c r="Y175" s="181"/>
      <c r="Z175" s="181"/>
      <c r="AA175" s="181"/>
      <c r="AB175" s="181"/>
      <c r="AC175" s="181"/>
      <c r="AD175" s="181"/>
      <c r="AE175" s="181"/>
      <c r="AF175" s="181"/>
      <c r="AG175" s="181"/>
      <c r="AH175" s="181"/>
      <c r="AI175" s="181"/>
      <c r="AJ175" s="181" t="s">
        <v>1379</v>
      </c>
      <c r="AK175" s="181" t="s">
        <v>1385</v>
      </c>
      <c r="AL175" s="181" t="s">
        <v>1379</v>
      </c>
      <c r="AM175" s="181" t="s">
        <v>2851</v>
      </c>
      <c r="AN175" s="181" t="s">
        <v>247</v>
      </c>
      <c r="AO175" s="181" t="s">
        <v>2627</v>
      </c>
      <c r="AP175" s="181" t="s">
        <v>1404</v>
      </c>
      <c r="AQ175" s="181" t="s">
        <v>1468</v>
      </c>
      <c r="AR175" s="181" t="s">
        <v>1411</v>
      </c>
      <c r="AS175" s="181"/>
      <c r="AT175" s="181" t="s">
        <v>3169</v>
      </c>
      <c r="AU175" s="181" t="s">
        <v>1476</v>
      </c>
      <c r="AV175" s="181" t="s">
        <v>3171</v>
      </c>
      <c r="AW175" s="181" t="s">
        <v>1392</v>
      </c>
      <c r="AX175" s="181" t="s">
        <v>1714</v>
      </c>
      <c r="AY175" s="181" t="s">
        <v>1537</v>
      </c>
      <c r="AZ175" s="181" t="s">
        <v>3172</v>
      </c>
      <c r="BA175" s="181" t="s">
        <v>2328</v>
      </c>
      <c r="BB175" s="181" t="s">
        <v>2264</v>
      </c>
      <c r="BC175" s="181" t="s">
        <v>1479</v>
      </c>
      <c r="BD175" s="181" t="s">
        <v>3173</v>
      </c>
      <c r="BE175" s="181" t="s">
        <v>1544</v>
      </c>
      <c r="BF175" s="181" t="s">
        <v>3174</v>
      </c>
      <c r="BG175" s="181" t="s">
        <v>1770</v>
      </c>
      <c r="BH175" s="181" t="s">
        <v>2616</v>
      </c>
      <c r="BI175" s="181" t="s">
        <v>1548</v>
      </c>
      <c r="BJ175" s="181" t="s">
        <v>3175</v>
      </c>
      <c r="BK175" s="181" t="s">
        <v>1402</v>
      </c>
      <c r="BL175" s="181" t="s">
        <v>3176</v>
      </c>
      <c r="BM175" s="181" t="s">
        <v>1404</v>
      </c>
      <c r="BN175" s="181" t="s">
        <v>2151</v>
      </c>
      <c r="BO175" s="181"/>
      <c r="BP175" s="181"/>
      <c r="BQ175" s="181"/>
      <c r="BR175" s="181"/>
      <c r="BS175" s="181"/>
      <c r="BT175" s="181"/>
      <c r="BU175" s="181"/>
      <c r="BV175" s="181"/>
      <c r="BW175" s="181"/>
      <c r="BX175" s="181"/>
      <c r="BY175" s="181"/>
      <c r="BZ175" s="181"/>
      <c r="CA175" s="181"/>
      <c r="CB175" s="181"/>
      <c r="CC175" s="181"/>
      <c r="CD175" s="181"/>
      <c r="CE175" s="181"/>
      <c r="CF175" s="181"/>
      <c r="CG175" s="181"/>
      <c r="CH175" s="181"/>
      <c r="CI175" s="181"/>
      <c r="CJ175" s="181"/>
      <c r="CK175" s="181"/>
      <c r="CL175" s="181"/>
      <c r="CM175" s="181"/>
      <c r="CN175" s="181"/>
      <c r="CO175" s="181"/>
      <c r="CP175" s="181"/>
      <c r="CQ175" s="181"/>
      <c r="CR175" s="181"/>
      <c r="CS175" s="181"/>
      <c r="CT175" s="181"/>
      <c r="CU175" s="181"/>
      <c r="CV175" s="181"/>
      <c r="CW175" s="181"/>
      <c r="CX175" s="181"/>
      <c r="CY175" s="181"/>
      <c r="CZ175" s="182"/>
    </row>
    <row r="176" spans="1:104" x14ac:dyDescent="0.25">
      <c r="A176" s="180"/>
      <c r="B176" s="181" t="s">
        <v>3177</v>
      </c>
      <c r="C176" s="181" t="s">
        <v>3178</v>
      </c>
      <c r="D176" s="181" t="s">
        <v>181</v>
      </c>
      <c r="E176" s="181" t="s">
        <v>315</v>
      </c>
      <c r="F176" s="181"/>
      <c r="G176" s="181" t="s">
        <v>1103</v>
      </c>
      <c r="H176" s="181"/>
      <c r="I176" s="181" t="s">
        <v>1379</v>
      </c>
      <c r="J176" s="181" t="s">
        <v>2622</v>
      </c>
      <c r="K176" s="181" t="s">
        <v>3179</v>
      </c>
      <c r="L176" s="181" t="s">
        <v>3112</v>
      </c>
      <c r="M176" s="181" t="s">
        <v>1379</v>
      </c>
      <c r="N176" s="181" t="s">
        <v>1411</v>
      </c>
      <c r="O176" s="181" t="s">
        <v>1360</v>
      </c>
      <c r="P176" s="181" t="s">
        <v>13</v>
      </c>
      <c r="Q176" s="181" t="s">
        <v>1359</v>
      </c>
      <c r="R176" s="181" t="s">
        <v>1756</v>
      </c>
      <c r="S176" s="181" t="s">
        <v>247</v>
      </c>
      <c r="T176" s="181" t="s">
        <v>247</v>
      </c>
      <c r="U176" s="181"/>
      <c r="V176" s="181"/>
      <c r="W176" s="181"/>
      <c r="X176" s="181"/>
      <c r="Y176" s="181"/>
      <c r="Z176" s="181"/>
      <c r="AA176" s="181"/>
      <c r="AB176" s="181"/>
      <c r="AC176" s="181"/>
      <c r="AD176" s="181"/>
      <c r="AE176" s="181"/>
      <c r="AF176" s="181"/>
      <c r="AG176" s="181"/>
      <c r="AH176" s="181"/>
      <c r="AI176" s="181"/>
      <c r="AJ176" s="181" t="s">
        <v>1379</v>
      </c>
      <c r="AK176" s="181" t="s">
        <v>1385</v>
      </c>
      <c r="AL176" s="181" t="s">
        <v>1379</v>
      </c>
      <c r="AM176" s="181" t="s">
        <v>2851</v>
      </c>
      <c r="AN176" s="181" t="s">
        <v>247</v>
      </c>
      <c r="AO176" s="181" t="s">
        <v>2627</v>
      </c>
      <c r="AP176" s="181" t="s">
        <v>1404</v>
      </c>
      <c r="AQ176" s="181" t="s">
        <v>1468</v>
      </c>
      <c r="AR176" s="181" t="s">
        <v>1383</v>
      </c>
      <c r="AS176" s="181"/>
      <c r="AT176" s="181" t="s">
        <v>3179</v>
      </c>
      <c r="AU176" s="181" t="s">
        <v>1476</v>
      </c>
      <c r="AV176" s="181" t="s">
        <v>3180</v>
      </c>
      <c r="AW176" s="181" t="s">
        <v>1392</v>
      </c>
      <c r="AX176" s="181" t="s">
        <v>1674</v>
      </c>
      <c r="AY176" s="181" t="s">
        <v>1537</v>
      </c>
      <c r="AZ176" s="181" t="s">
        <v>1609</v>
      </c>
      <c r="BA176" s="181" t="s">
        <v>2328</v>
      </c>
      <c r="BB176" s="181" t="s">
        <v>1769</v>
      </c>
      <c r="BC176" s="181" t="s">
        <v>1479</v>
      </c>
      <c r="BD176" s="181" t="s">
        <v>3181</v>
      </c>
      <c r="BE176" s="181" t="s">
        <v>1544</v>
      </c>
      <c r="BF176" s="181" t="s">
        <v>3088</v>
      </c>
      <c r="BG176" s="181" t="s">
        <v>1770</v>
      </c>
      <c r="BH176" s="181" t="s">
        <v>3182</v>
      </c>
      <c r="BI176" s="181" t="s">
        <v>1548</v>
      </c>
      <c r="BJ176" s="181" t="s">
        <v>2018</v>
      </c>
      <c r="BK176" s="181" t="s">
        <v>1402</v>
      </c>
      <c r="BL176" s="181" t="s">
        <v>3183</v>
      </c>
      <c r="BM176" s="181" t="s">
        <v>1404</v>
      </c>
      <c r="BN176" s="181" t="s">
        <v>3184</v>
      </c>
      <c r="BO176" s="181"/>
      <c r="BP176" s="181"/>
      <c r="BQ176" s="181"/>
      <c r="BR176" s="181"/>
      <c r="BS176" s="181"/>
      <c r="BT176" s="181"/>
      <c r="BU176" s="181"/>
      <c r="BV176" s="181"/>
      <c r="BW176" s="181"/>
      <c r="BX176" s="181"/>
      <c r="BY176" s="181"/>
      <c r="BZ176" s="181"/>
      <c r="CA176" s="181"/>
      <c r="CB176" s="181"/>
      <c r="CC176" s="181"/>
      <c r="CD176" s="181"/>
      <c r="CE176" s="181"/>
      <c r="CF176" s="181"/>
      <c r="CG176" s="181"/>
      <c r="CH176" s="181"/>
      <c r="CI176" s="181"/>
      <c r="CJ176" s="181"/>
      <c r="CK176" s="181"/>
      <c r="CL176" s="181"/>
      <c r="CM176" s="181"/>
      <c r="CN176" s="181"/>
      <c r="CO176" s="181"/>
      <c r="CP176" s="181"/>
      <c r="CQ176" s="181"/>
      <c r="CR176" s="181"/>
      <c r="CS176" s="181"/>
      <c r="CT176" s="181"/>
      <c r="CU176" s="181"/>
      <c r="CV176" s="181"/>
      <c r="CW176" s="181"/>
      <c r="CX176" s="181"/>
      <c r="CY176" s="181"/>
      <c r="CZ176" s="182"/>
    </row>
    <row r="177" spans="1:104" x14ac:dyDescent="0.25">
      <c r="A177" s="180"/>
      <c r="B177" s="181" t="s">
        <v>3185</v>
      </c>
      <c r="C177" s="181" t="s">
        <v>3186</v>
      </c>
      <c r="D177" s="181" t="s">
        <v>257</v>
      </c>
      <c r="E177" s="181" t="s">
        <v>258</v>
      </c>
      <c r="F177" s="181"/>
      <c r="G177" s="181" t="s">
        <v>1103</v>
      </c>
      <c r="H177" s="181"/>
      <c r="I177" s="181" t="s">
        <v>1379</v>
      </c>
      <c r="J177" s="181" t="s">
        <v>2509</v>
      </c>
      <c r="K177" s="181" t="s">
        <v>3187</v>
      </c>
      <c r="L177" s="181" t="s">
        <v>3188</v>
      </c>
      <c r="M177" s="181" t="s">
        <v>1379</v>
      </c>
      <c r="N177" s="181" t="s">
        <v>1389</v>
      </c>
      <c r="O177" s="181" t="s">
        <v>1362</v>
      </c>
      <c r="P177" s="181" t="s">
        <v>3</v>
      </c>
      <c r="Q177" s="181" t="s">
        <v>1359</v>
      </c>
      <c r="R177" s="181" t="s">
        <v>1756</v>
      </c>
      <c r="S177" s="181" t="s">
        <v>247</v>
      </c>
      <c r="T177" s="181" t="s">
        <v>247</v>
      </c>
      <c r="U177" s="181"/>
      <c r="V177" s="181"/>
      <c r="W177" s="181"/>
      <c r="X177" s="181"/>
      <c r="Y177" s="181"/>
      <c r="Z177" s="181"/>
      <c r="AA177" s="181"/>
      <c r="AB177" s="181"/>
      <c r="AC177" s="181"/>
      <c r="AD177" s="181"/>
      <c r="AE177" s="181"/>
      <c r="AF177" s="181"/>
      <c r="AG177" s="181"/>
      <c r="AH177" s="181"/>
      <c r="AI177" s="181"/>
      <c r="AJ177" s="181" t="s">
        <v>1379</v>
      </c>
      <c r="AK177" s="181" t="s">
        <v>1385</v>
      </c>
      <c r="AL177" s="181" t="s">
        <v>1379</v>
      </c>
      <c r="AM177" s="181" t="s">
        <v>2851</v>
      </c>
      <c r="AN177" s="181" t="s">
        <v>247</v>
      </c>
      <c r="AO177" s="181" t="s">
        <v>2627</v>
      </c>
      <c r="AP177" s="181" t="s">
        <v>1404</v>
      </c>
      <c r="AQ177" s="181" t="s">
        <v>1468</v>
      </c>
      <c r="AR177" s="181" t="s">
        <v>1437</v>
      </c>
      <c r="AS177" s="181"/>
      <c r="AT177" s="181" t="s">
        <v>3187</v>
      </c>
      <c r="AU177" s="181" t="s">
        <v>1476</v>
      </c>
      <c r="AV177" s="181" t="s">
        <v>2412</v>
      </c>
      <c r="AW177" s="181" t="s">
        <v>1392</v>
      </c>
      <c r="AX177" s="181" t="s">
        <v>3189</v>
      </c>
      <c r="AY177" s="181" t="s">
        <v>1537</v>
      </c>
      <c r="AZ177" s="181" t="s">
        <v>3087</v>
      </c>
      <c r="BA177" s="181" t="s">
        <v>2328</v>
      </c>
      <c r="BB177" s="181" t="s">
        <v>3190</v>
      </c>
      <c r="BC177" s="181" t="s">
        <v>1479</v>
      </c>
      <c r="BD177" s="181" t="s">
        <v>3191</v>
      </c>
      <c r="BE177" s="181" t="s">
        <v>1544</v>
      </c>
      <c r="BF177" s="181" t="s">
        <v>3192</v>
      </c>
      <c r="BG177" s="181" t="s">
        <v>1770</v>
      </c>
      <c r="BH177" s="181" t="s">
        <v>3193</v>
      </c>
      <c r="BI177" s="181" t="s">
        <v>1548</v>
      </c>
      <c r="BJ177" s="181" t="s">
        <v>2796</v>
      </c>
      <c r="BK177" s="181" t="s">
        <v>1402</v>
      </c>
      <c r="BL177" s="181" t="s">
        <v>2054</v>
      </c>
      <c r="BM177" s="181" t="s">
        <v>1404</v>
      </c>
      <c r="BN177" s="181" t="s">
        <v>3194</v>
      </c>
      <c r="BO177" s="181"/>
      <c r="BP177" s="181"/>
      <c r="BQ177" s="181"/>
      <c r="BR177" s="181"/>
      <c r="BS177" s="181"/>
      <c r="BT177" s="181"/>
      <c r="BU177" s="181"/>
      <c r="BV177" s="181"/>
      <c r="BW177" s="181"/>
      <c r="BX177" s="181"/>
      <c r="BY177" s="181"/>
      <c r="BZ177" s="181"/>
      <c r="CA177" s="181"/>
      <c r="CB177" s="181"/>
      <c r="CC177" s="181"/>
      <c r="CD177" s="181"/>
      <c r="CE177" s="181"/>
      <c r="CF177" s="181"/>
      <c r="CG177" s="181"/>
      <c r="CH177" s="181"/>
      <c r="CI177" s="181"/>
      <c r="CJ177" s="181"/>
      <c r="CK177" s="181"/>
      <c r="CL177" s="181"/>
      <c r="CM177" s="181"/>
      <c r="CN177" s="181"/>
      <c r="CO177" s="181"/>
      <c r="CP177" s="181"/>
      <c r="CQ177" s="181"/>
      <c r="CR177" s="181"/>
      <c r="CS177" s="181"/>
      <c r="CT177" s="181"/>
      <c r="CU177" s="181"/>
      <c r="CV177" s="181"/>
      <c r="CW177" s="181"/>
      <c r="CX177" s="181"/>
      <c r="CY177" s="181"/>
      <c r="CZ177" s="182"/>
    </row>
    <row r="178" spans="1:104" x14ac:dyDescent="0.25">
      <c r="A178" s="180"/>
      <c r="B178" s="181" t="s">
        <v>3195</v>
      </c>
      <c r="C178" s="181" t="s">
        <v>3196</v>
      </c>
      <c r="D178" s="181" t="s">
        <v>245</v>
      </c>
      <c r="E178" s="181" t="s">
        <v>218</v>
      </c>
      <c r="F178" s="181"/>
      <c r="G178" s="181" t="s">
        <v>1103</v>
      </c>
      <c r="H178" s="181"/>
      <c r="I178" s="181" t="s">
        <v>1379</v>
      </c>
      <c r="J178" s="181" t="s">
        <v>2574</v>
      </c>
      <c r="K178" s="181" t="s">
        <v>3197</v>
      </c>
      <c r="L178" s="181" t="s">
        <v>3198</v>
      </c>
      <c r="M178" s="181" t="s">
        <v>1379</v>
      </c>
      <c r="N178" s="181" t="s">
        <v>1411</v>
      </c>
      <c r="O178" s="181" t="s">
        <v>1360</v>
      </c>
      <c r="P178" s="181" t="s">
        <v>13</v>
      </c>
      <c r="Q178" s="181" t="s">
        <v>1359</v>
      </c>
      <c r="R178" s="181" t="s">
        <v>1756</v>
      </c>
      <c r="S178" s="181" t="s">
        <v>247</v>
      </c>
      <c r="T178" s="181" t="s">
        <v>247</v>
      </c>
      <c r="U178" s="181"/>
      <c r="V178" s="181"/>
      <c r="W178" s="181"/>
      <c r="X178" s="181"/>
      <c r="Y178" s="181"/>
      <c r="Z178" s="181"/>
      <c r="AA178" s="181"/>
      <c r="AB178" s="181"/>
      <c r="AC178" s="181"/>
      <c r="AD178" s="181"/>
      <c r="AE178" s="181"/>
      <c r="AF178" s="181"/>
      <c r="AG178" s="181"/>
      <c r="AH178" s="181"/>
      <c r="AI178" s="181"/>
      <c r="AJ178" s="181" t="s">
        <v>1379</v>
      </c>
      <c r="AK178" s="181" t="s">
        <v>1385</v>
      </c>
      <c r="AL178" s="181" t="s">
        <v>1379</v>
      </c>
      <c r="AM178" s="181" t="s">
        <v>2851</v>
      </c>
      <c r="AN178" s="181" t="s">
        <v>247</v>
      </c>
      <c r="AO178" s="181" t="s">
        <v>2627</v>
      </c>
      <c r="AP178" s="181" t="s">
        <v>1404</v>
      </c>
      <c r="AQ178" s="181" t="s">
        <v>1468</v>
      </c>
      <c r="AR178" s="181" t="s">
        <v>1450</v>
      </c>
      <c r="AS178" s="181"/>
      <c r="AT178" s="181" t="s">
        <v>3197</v>
      </c>
      <c r="AU178" s="181" t="s">
        <v>1476</v>
      </c>
      <c r="AV178" s="181" t="s">
        <v>3199</v>
      </c>
      <c r="AW178" s="181" t="s">
        <v>1392</v>
      </c>
      <c r="AX178" s="181" t="s">
        <v>3200</v>
      </c>
      <c r="AY178" s="181" t="s">
        <v>1537</v>
      </c>
      <c r="AZ178" s="181" t="s">
        <v>3201</v>
      </c>
      <c r="BA178" s="181" t="s">
        <v>2328</v>
      </c>
      <c r="BB178" s="181" t="s">
        <v>1427</v>
      </c>
      <c r="BC178" s="181" t="s">
        <v>1479</v>
      </c>
      <c r="BD178" s="181" t="s">
        <v>3202</v>
      </c>
      <c r="BE178" s="181" t="s">
        <v>1544</v>
      </c>
      <c r="BF178" s="181" t="s">
        <v>3203</v>
      </c>
      <c r="BG178" s="181" t="s">
        <v>1770</v>
      </c>
      <c r="BH178" s="181" t="s">
        <v>3204</v>
      </c>
      <c r="BI178" s="181" t="s">
        <v>1548</v>
      </c>
      <c r="BJ178" s="181" t="s">
        <v>3205</v>
      </c>
      <c r="BK178" s="181" t="s">
        <v>1402</v>
      </c>
      <c r="BL178" s="181" t="s">
        <v>2453</v>
      </c>
      <c r="BM178" s="181" t="s">
        <v>1404</v>
      </c>
      <c r="BN178" s="181" t="s">
        <v>3206</v>
      </c>
      <c r="BO178" s="181"/>
      <c r="BP178" s="181"/>
      <c r="BQ178" s="181"/>
      <c r="BR178" s="181"/>
      <c r="BS178" s="181"/>
      <c r="BT178" s="181"/>
      <c r="BU178" s="181"/>
      <c r="BV178" s="181"/>
      <c r="BW178" s="181"/>
      <c r="BX178" s="181"/>
      <c r="BY178" s="181"/>
      <c r="BZ178" s="181"/>
      <c r="CA178" s="181"/>
      <c r="CB178" s="181"/>
      <c r="CC178" s="181"/>
      <c r="CD178" s="181"/>
      <c r="CE178" s="181"/>
      <c r="CF178" s="181"/>
      <c r="CG178" s="181"/>
      <c r="CH178" s="181"/>
      <c r="CI178" s="181"/>
      <c r="CJ178" s="181"/>
      <c r="CK178" s="181"/>
      <c r="CL178" s="181"/>
      <c r="CM178" s="181"/>
      <c r="CN178" s="181"/>
      <c r="CO178" s="181"/>
      <c r="CP178" s="181"/>
      <c r="CQ178" s="181"/>
      <c r="CR178" s="181"/>
      <c r="CS178" s="181"/>
      <c r="CT178" s="181"/>
      <c r="CU178" s="181"/>
      <c r="CV178" s="181"/>
      <c r="CW178" s="181"/>
      <c r="CX178" s="181"/>
      <c r="CY178" s="181"/>
      <c r="CZ178" s="182"/>
    </row>
    <row r="179" spans="1:104" x14ac:dyDescent="0.25">
      <c r="A179" s="180"/>
      <c r="B179" s="181" t="s">
        <v>3207</v>
      </c>
      <c r="C179" s="181" t="s">
        <v>1766</v>
      </c>
      <c r="D179" s="181" t="s">
        <v>531</v>
      </c>
      <c r="E179" s="181" t="s">
        <v>869</v>
      </c>
      <c r="F179" s="181"/>
      <c r="G179" s="181" t="s">
        <v>1103</v>
      </c>
      <c r="H179" s="181"/>
      <c r="I179" s="181" t="s">
        <v>1379</v>
      </c>
      <c r="J179" s="181" t="s">
        <v>2609</v>
      </c>
      <c r="K179" s="181" t="s">
        <v>3208</v>
      </c>
      <c r="L179" s="181" t="s">
        <v>3209</v>
      </c>
      <c r="M179" s="181" t="s">
        <v>1379</v>
      </c>
      <c r="N179" s="181" t="s">
        <v>1411</v>
      </c>
      <c r="O179" s="181" t="s">
        <v>1360</v>
      </c>
      <c r="P179" s="181" t="s">
        <v>13</v>
      </c>
      <c r="Q179" s="181" t="s">
        <v>1359</v>
      </c>
      <c r="R179" s="181" t="s">
        <v>1756</v>
      </c>
      <c r="S179" s="181" t="s">
        <v>247</v>
      </c>
      <c r="T179" s="181" t="s">
        <v>247</v>
      </c>
      <c r="U179" s="181"/>
      <c r="V179" s="181"/>
      <c r="W179" s="181"/>
      <c r="X179" s="181"/>
      <c r="Y179" s="181"/>
      <c r="Z179" s="181"/>
      <c r="AA179" s="181"/>
      <c r="AB179" s="181"/>
      <c r="AC179" s="181"/>
      <c r="AD179" s="181"/>
      <c r="AE179" s="181"/>
      <c r="AF179" s="181"/>
      <c r="AG179" s="181"/>
      <c r="AH179" s="181"/>
      <c r="AI179" s="181"/>
      <c r="AJ179" s="181" t="s">
        <v>1379</v>
      </c>
      <c r="AK179" s="181" t="s">
        <v>1385</v>
      </c>
      <c r="AL179" s="181" t="s">
        <v>1379</v>
      </c>
      <c r="AM179" s="181" t="s">
        <v>2851</v>
      </c>
      <c r="AN179" s="181" t="s">
        <v>247</v>
      </c>
      <c r="AO179" s="181" t="s">
        <v>2627</v>
      </c>
      <c r="AP179" s="181" t="s">
        <v>1404</v>
      </c>
      <c r="AQ179" s="181" t="s">
        <v>1468</v>
      </c>
      <c r="AR179" s="181" t="s">
        <v>1624</v>
      </c>
      <c r="AS179" s="181"/>
      <c r="AT179" s="181" t="s">
        <v>3208</v>
      </c>
      <c r="AU179" s="181" t="s">
        <v>1476</v>
      </c>
      <c r="AV179" s="181" t="s">
        <v>3210</v>
      </c>
      <c r="AW179" s="181" t="s">
        <v>1392</v>
      </c>
      <c r="AX179" s="181" t="s">
        <v>3211</v>
      </c>
      <c r="AY179" s="181" t="s">
        <v>1537</v>
      </c>
      <c r="AZ179" s="181" t="s">
        <v>3020</v>
      </c>
      <c r="BA179" s="181" t="s">
        <v>2328</v>
      </c>
      <c r="BB179" s="181" t="s">
        <v>3212</v>
      </c>
      <c r="BC179" s="181" t="s">
        <v>1479</v>
      </c>
      <c r="BD179" s="181" t="s">
        <v>3213</v>
      </c>
      <c r="BE179" s="181" t="s">
        <v>1544</v>
      </c>
      <c r="BF179" s="181" t="s">
        <v>3214</v>
      </c>
      <c r="BG179" s="181" t="s">
        <v>1770</v>
      </c>
      <c r="BH179" s="181" t="s">
        <v>3215</v>
      </c>
      <c r="BI179" s="181" t="s">
        <v>1548</v>
      </c>
      <c r="BJ179" s="181" t="s">
        <v>3216</v>
      </c>
      <c r="BK179" s="181" t="s">
        <v>1402</v>
      </c>
      <c r="BL179" s="181" t="s">
        <v>3217</v>
      </c>
      <c r="BM179" s="181" t="s">
        <v>1404</v>
      </c>
      <c r="BN179" s="181" t="s">
        <v>3218</v>
      </c>
      <c r="BO179" s="181"/>
      <c r="BP179" s="181"/>
      <c r="BQ179" s="181"/>
      <c r="BR179" s="181"/>
      <c r="BS179" s="181"/>
      <c r="BT179" s="181"/>
      <c r="BU179" s="181"/>
      <c r="BV179" s="181"/>
      <c r="BW179" s="181"/>
      <c r="BX179" s="181"/>
      <c r="BY179" s="181"/>
      <c r="BZ179" s="181"/>
      <c r="CA179" s="181"/>
      <c r="CB179" s="181"/>
      <c r="CC179" s="181"/>
      <c r="CD179" s="181"/>
      <c r="CE179" s="181"/>
      <c r="CF179" s="181"/>
      <c r="CG179" s="181"/>
      <c r="CH179" s="181"/>
      <c r="CI179" s="181"/>
      <c r="CJ179" s="181"/>
      <c r="CK179" s="181"/>
      <c r="CL179" s="181"/>
      <c r="CM179" s="181"/>
      <c r="CN179" s="181"/>
      <c r="CO179" s="181"/>
      <c r="CP179" s="181"/>
      <c r="CQ179" s="181"/>
      <c r="CR179" s="181"/>
      <c r="CS179" s="181"/>
      <c r="CT179" s="181"/>
      <c r="CU179" s="181"/>
      <c r="CV179" s="181"/>
      <c r="CW179" s="181"/>
      <c r="CX179" s="181"/>
      <c r="CY179" s="181"/>
      <c r="CZ179" s="182"/>
    </row>
    <row r="180" spans="1:104" x14ac:dyDescent="0.25">
      <c r="A180" s="180"/>
      <c r="B180" s="181" t="s">
        <v>3219</v>
      </c>
      <c r="C180" s="181" t="s">
        <v>3220</v>
      </c>
      <c r="D180" s="181" t="s">
        <v>527</v>
      </c>
      <c r="E180" s="181" t="s">
        <v>358</v>
      </c>
      <c r="F180" s="181"/>
      <c r="G180" s="181" t="s">
        <v>1103</v>
      </c>
      <c r="H180" s="181"/>
      <c r="I180" s="181" t="s">
        <v>1379</v>
      </c>
      <c r="J180" s="181" t="s">
        <v>2711</v>
      </c>
      <c r="K180" s="181" t="s">
        <v>3221</v>
      </c>
      <c r="L180" s="181" t="s">
        <v>3222</v>
      </c>
      <c r="M180" s="181" t="s">
        <v>1379</v>
      </c>
      <c r="N180" s="181" t="s">
        <v>1389</v>
      </c>
      <c r="O180" s="181" t="s">
        <v>1362</v>
      </c>
      <c r="P180" s="181" t="s">
        <v>3</v>
      </c>
      <c r="Q180" s="181" t="s">
        <v>1359</v>
      </c>
      <c r="R180" s="181" t="s">
        <v>1756</v>
      </c>
      <c r="S180" s="181" t="s">
        <v>247</v>
      </c>
      <c r="T180" s="181" t="s">
        <v>247</v>
      </c>
      <c r="U180" s="181"/>
      <c r="V180" s="181"/>
      <c r="W180" s="181"/>
      <c r="X180" s="181"/>
      <c r="Y180" s="181"/>
      <c r="Z180" s="181"/>
      <c r="AA180" s="181"/>
      <c r="AB180" s="181"/>
      <c r="AC180" s="181"/>
      <c r="AD180" s="181"/>
      <c r="AE180" s="181"/>
      <c r="AF180" s="181"/>
      <c r="AG180" s="181"/>
      <c r="AH180" s="181"/>
      <c r="AI180" s="181"/>
      <c r="AJ180" s="181" t="s">
        <v>1379</v>
      </c>
      <c r="AK180" s="181" t="s">
        <v>1385</v>
      </c>
      <c r="AL180" s="181" t="s">
        <v>1379</v>
      </c>
      <c r="AM180" s="181" t="s">
        <v>2851</v>
      </c>
      <c r="AN180" s="181" t="s">
        <v>247</v>
      </c>
      <c r="AO180" s="181" t="s">
        <v>2627</v>
      </c>
      <c r="AP180" s="181" t="s">
        <v>1404</v>
      </c>
      <c r="AQ180" s="181" t="s">
        <v>1468</v>
      </c>
      <c r="AR180" s="181" t="s">
        <v>1642</v>
      </c>
      <c r="AS180" s="181"/>
      <c r="AT180" s="181" t="s">
        <v>3221</v>
      </c>
      <c r="AU180" s="181" t="s">
        <v>1476</v>
      </c>
      <c r="AV180" s="181" t="s">
        <v>2262</v>
      </c>
      <c r="AW180" s="181" t="s">
        <v>1392</v>
      </c>
      <c r="AX180" s="181" t="s">
        <v>3223</v>
      </c>
      <c r="AY180" s="181" t="s">
        <v>1537</v>
      </c>
      <c r="AZ180" s="181" t="s">
        <v>2865</v>
      </c>
      <c r="BA180" s="181" t="s">
        <v>2328</v>
      </c>
      <c r="BB180" s="181" t="s">
        <v>2529</v>
      </c>
      <c r="BC180" s="181" t="s">
        <v>1479</v>
      </c>
      <c r="BD180" s="181" t="s">
        <v>3224</v>
      </c>
      <c r="BE180" s="181" t="s">
        <v>1544</v>
      </c>
      <c r="BF180" s="181" t="s">
        <v>3225</v>
      </c>
      <c r="BG180" s="181" t="s">
        <v>1770</v>
      </c>
      <c r="BH180" s="181" t="s">
        <v>3226</v>
      </c>
      <c r="BI180" s="181" t="s">
        <v>1548</v>
      </c>
      <c r="BJ180" s="181" t="s">
        <v>3227</v>
      </c>
      <c r="BK180" s="181" t="s">
        <v>1402</v>
      </c>
      <c r="BL180" s="181" t="s">
        <v>3228</v>
      </c>
      <c r="BM180" s="181" t="s">
        <v>1404</v>
      </c>
      <c r="BN180" s="181" t="s">
        <v>3229</v>
      </c>
      <c r="BO180" s="181"/>
      <c r="BP180" s="181"/>
      <c r="BQ180" s="181"/>
      <c r="BR180" s="181"/>
      <c r="BS180" s="181"/>
      <c r="BT180" s="181"/>
      <c r="BU180" s="181"/>
      <c r="BV180" s="181"/>
      <c r="BW180" s="181"/>
      <c r="BX180" s="181"/>
      <c r="BY180" s="181"/>
      <c r="BZ180" s="181"/>
      <c r="CA180" s="181"/>
      <c r="CB180" s="181"/>
      <c r="CC180" s="181"/>
      <c r="CD180" s="181"/>
      <c r="CE180" s="181"/>
      <c r="CF180" s="181"/>
      <c r="CG180" s="181"/>
      <c r="CH180" s="181"/>
      <c r="CI180" s="181"/>
      <c r="CJ180" s="181"/>
      <c r="CK180" s="181"/>
      <c r="CL180" s="181"/>
      <c r="CM180" s="181"/>
      <c r="CN180" s="181"/>
      <c r="CO180" s="181"/>
      <c r="CP180" s="181"/>
      <c r="CQ180" s="181"/>
      <c r="CR180" s="181"/>
      <c r="CS180" s="181"/>
      <c r="CT180" s="181"/>
      <c r="CU180" s="181"/>
      <c r="CV180" s="181"/>
      <c r="CW180" s="181"/>
      <c r="CX180" s="181"/>
      <c r="CY180" s="181"/>
      <c r="CZ180" s="182"/>
    </row>
    <row r="181" spans="1:104" x14ac:dyDescent="0.25">
      <c r="A181" s="180"/>
      <c r="B181" s="181" t="s">
        <v>3230</v>
      </c>
      <c r="C181" s="181" t="s">
        <v>3231</v>
      </c>
      <c r="D181" s="181" t="s">
        <v>1067</v>
      </c>
      <c r="E181" s="181" t="s">
        <v>237</v>
      </c>
      <c r="F181" s="181"/>
      <c r="G181" s="181" t="s">
        <v>1103</v>
      </c>
      <c r="H181" s="181"/>
      <c r="I181" s="181" t="s">
        <v>1379</v>
      </c>
      <c r="J181" s="181" t="s">
        <v>2534</v>
      </c>
      <c r="K181" s="181" t="s">
        <v>3232</v>
      </c>
      <c r="L181" s="181" t="s">
        <v>3233</v>
      </c>
      <c r="M181" s="181" t="s">
        <v>1379</v>
      </c>
      <c r="N181" s="181" t="s">
        <v>1411</v>
      </c>
      <c r="O181" s="181" t="s">
        <v>1360</v>
      </c>
      <c r="P181" s="181" t="s">
        <v>13</v>
      </c>
      <c r="Q181" s="181" t="s">
        <v>1359</v>
      </c>
      <c r="R181" s="181" t="s">
        <v>1756</v>
      </c>
      <c r="S181" s="181" t="s">
        <v>247</v>
      </c>
      <c r="T181" s="181" t="s">
        <v>247</v>
      </c>
      <c r="U181" s="181"/>
      <c r="V181" s="181"/>
      <c r="W181" s="181"/>
      <c r="X181" s="181"/>
      <c r="Y181" s="181"/>
      <c r="Z181" s="181"/>
      <c r="AA181" s="181"/>
      <c r="AB181" s="181"/>
      <c r="AC181" s="181"/>
      <c r="AD181" s="181"/>
      <c r="AE181" s="181"/>
      <c r="AF181" s="181"/>
      <c r="AG181" s="181"/>
      <c r="AH181" s="181"/>
      <c r="AI181" s="181"/>
      <c r="AJ181" s="181" t="s">
        <v>1379</v>
      </c>
      <c r="AK181" s="181" t="s">
        <v>1385</v>
      </c>
      <c r="AL181" s="181" t="s">
        <v>1379</v>
      </c>
      <c r="AM181" s="181" t="s">
        <v>2851</v>
      </c>
      <c r="AN181" s="181" t="s">
        <v>247</v>
      </c>
      <c r="AO181" s="181" t="s">
        <v>2627</v>
      </c>
      <c r="AP181" s="181" t="s">
        <v>1404</v>
      </c>
      <c r="AQ181" s="181" t="s">
        <v>1468</v>
      </c>
      <c r="AR181" s="181" t="s">
        <v>1388</v>
      </c>
      <c r="AS181" s="181"/>
      <c r="AT181" s="181" t="s">
        <v>3232</v>
      </c>
      <c r="AU181" s="181" t="s">
        <v>1476</v>
      </c>
      <c r="AV181" s="181" t="s">
        <v>2045</v>
      </c>
      <c r="AW181" s="181" t="s">
        <v>1392</v>
      </c>
      <c r="AX181" s="181" t="s">
        <v>3234</v>
      </c>
      <c r="AY181" s="181" t="s">
        <v>1537</v>
      </c>
      <c r="AZ181" s="181" t="s">
        <v>3235</v>
      </c>
      <c r="BA181" s="181" t="s">
        <v>2328</v>
      </c>
      <c r="BB181" s="181" t="s">
        <v>3236</v>
      </c>
      <c r="BC181" s="181" t="s">
        <v>1479</v>
      </c>
      <c r="BD181" s="181" t="s">
        <v>3237</v>
      </c>
      <c r="BE181" s="181" t="s">
        <v>1544</v>
      </c>
      <c r="BF181" s="181" t="s">
        <v>3238</v>
      </c>
      <c r="BG181" s="181" t="s">
        <v>1770</v>
      </c>
      <c r="BH181" s="181" t="s">
        <v>3239</v>
      </c>
      <c r="BI181" s="181" t="s">
        <v>1548</v>
      </c>
      <c r="BJ181" s="181" t="s">
        <v>3240</v>
      </c>
      <c r="BK181" s="181" t="s">
        <v>1402</v>
      </c>
      <c r="BL181" s="181" t="s">
        <v>3241</v>
      </c>
      <c r="BM181" s="181" t="s">
        <v>1404</v>
      </c>
      <c r="BN181" s="181" t="s">
        <v>3242</v>
      </c>
      <c r="BO181" s="181"/>
      <c r="BP181" s="181"/>
      <c r="BQ181" s="181"/>
      <c r="BR181" s="181"/>
      <c r="BS181" s="181"/>
      <c r="BT181" s="181"/>
      <c r="BU181" s="181"/>
      <c r="BV181" s="181"/>
      <c r="BW181" s="181"/>
      <c r="BX181" s="181"/>
      <c r="BY181" s="181"/>
      <c r="BZ181" s="181"/>
      <c r="CA181" s="181"/>
      <c r="CB181" s="181"/>
      <c r="CC181" s="181"/>
      <c r="CD181" s="181"/>
      <c r="CE181" s="181"/>
      <c r="CF181" s="181"/>
      <c r="CG181" s="181"/>
      <c r="CH181" s="181"/>
      <c r="CI181" s="181"/>
      <c r="CJ181" s="181"/>
      <c r="CK181" s="181"/>
      <c r="CL181" s="181"/>
      <c r="CM181" s="181"/>
      <c r="CN181" s="181"/>
      <c r="CO181" s="181"/>
      <c r="CP181" s="181"/>
      <c r="CQ181" s="181"/>
      <c r="CR181" s="181"/>
      <c r="CS181" s="181"/>
      <c r="CT181" s="181"/>
      <c r="CU181" s="181"/>
      <c r="CV181" s="181"/>
      <c r="CW181" s="181"/>
      <c r="CX181" s="181"/>
      <c r="CY181" s="181"/>
      <c r="CZ181" s="182"/>
    </row>
    <row r="182" spans="1:104" x14ac:dyDescent="0.25">
      <c r="A182" s="180"/>
      <c r="B182" s="181" t="s">
        <v>3243</v>
      </c>
      <c r="C182" s="181" t="s">
        <v>1642</v>
      </c>
      <c r="D182" s="181" t="s">
        <v>2</v>
      </c>
      <c r="E182" s="181" t="s">
        <v>268</v>
      </c>
      <c r="F182" s="181"/>
      <c r="G182" s="181" t="s">
        <v>1103</v>
      </c>
      <c r="H182" s="181"/>
      <c r="I182" s="181" t="s">
        <v>1379</v>
      </c>
      <c r="J182" s="181" t="s">
        <v>2767</v>
      </c>
      <c r="K182" s="181" t="s">
        <v>3244</v>
      </c>
      <c r="L182" s="181" t="s">
        <v>3245</v>
      </c>
      <c r="M182" s="181" t="s">
        <v>1379</v>
      </c>
      <c r="N182" s="181" t="s">
        <v>1389</v>
      </c>
      <c r="O182" s="181" t="s">
        <v>1362</v>
      </c>
      <c r="P182" s="181" t="s">
        <v>3</v>
      </c>
      <c r="Q182" s="181" t="s">
        <v>1359</v>
      </c>
      <c r="R182" s="181" t="s">
        <v>1756</v>
      </c>
      <c r="S182" s="181" t="s">
        <v>247</v>
      </c>
      <c r="T182" s="181" t="s">
        <v>247</v>
      </c>
      <c r="U182" s="181"/>
      <c r="V182" s="181"/>
      <c r="W182" s="181"/>
      <c r="X182" s="181"/>
      <c r="Y182" s="181"/>
      <c r="Z182" s="181"/>
      <c r="AA182" s="181"/>
      <c r="AB182" s="181"/>
      <c r="AC182" s="181"/>
      <c r="AD182" s="181"/>
      <c r="AE182" s="181"/>
      <c r="AF182" s="181"/>
      <c r="AG182" s="181"/>
      <c r="AH182" s="181"/>
      <c r="AI182" s="181"/>
      <c r="AJ182" s="181" t="s">
        <v>1379</v>
      </c>
      <c r="AK182" s="181" t="s">
        <v>1385</v>
      </c>
      <c r="AL182" s="181" t="s">
        <v>1379</v>
      </c>
      <c r="AM182" s="181" t="s">
        <v>2851</v>
      </c>
      <c r="AN182" s="181" t="s">
        <v>247</v>
      </c>
      <c r="AO182" s="181" t="s">
        <v>2627</v>
      </c>
      <c r="AP182" s="181" t="s">
        <v>1404</v>
      </c>
      <c r="AQ182" s="181" t="s">
        <v>1468</v>
      </c>
      <c r="AR182" s="181" t="s">
        <v>1470</v>
      </c>
      <c r="AS182" s="181"/>
      <c r="AT182" s="181" t="s">
        <v>3244</v>
      </c>
      <c r="AU182" s="181" t="s">
        <v>1476</v>
      </c>
      <c r="AV182" s="181" t="s">
        <v>3246</v>
      </c>
      <c r="AW182" s="181" t="s">
        <v>1392</v>
      </c>
      <c r="AX182" s="181" t="s">
        <v>3247</v>
      </c>
      <c r="AY182" s="181" t="s">
        <v>1537</v>
      </c>
      <c r="AZ182" s="181" t="s">
        <v>3248</v>
      </c>
      <c r="BA182" s="181" t="s">
        <v>2328</v>
      </c>
      <c r="BB182" s="181" t="s">
        <v>3249</v>
      </c>
      <c r="BC182" s="181" t="s">
        <v>1479</v>
      </c>
      <c r="BD182" s="181" t="s">
        <v>3250</v>
      </c>
      <c r="BE182" s="181" t="s">
        <v>1544</v>
      </c>
      <c r="BF182" s="181" t="s">
        <v>2293</v>
      </c>
      <c r="BG182" s="181" t="s">
        <v>1770</v>
      </c>
      <c r="BH182" s="181" t="s">
        <v>3251</v>
      </c>
      <c r="BI182" s="181" t="s">
        <v>1548</v>
      </c>
      <c r="BJ182" s="181" t="s">
        <v>3252</v>
      </c>
      <c r="BK182" s="181" t="s">
        <v>1402</v>
      </c>
      <c r="BL182" s="181" t="s">
        <v>3253</v>
      </c>
      <c r="BM182" s="181" t="s">
        <v>1404</v>
      </c>
      <c r="BN182" s="181" t="s">
        <v>3254</v>
      </c>
      <c r="BO182" s="181"/>
      <c r="BP182" s="181"/>
      <c r="BQ182" s="181"/>
      <c r="BR182" s="181"/>
      <c r="BS182" s="181"/>
      <c r="BT182" s="181"/>
      <c r="BU182" s="181"/>
      <c r="BV182" s="181"/>
      <c r="BW182" s="181"/>
      <c r="BX182" s="181"/>
      <c r="BY182" s="181"/>
      <c r="BZ182" s="181"/>
      <c r="CA182" s="181"/>
      <c r="CB182" s="181"/>
      <c r="CC182" s="181"/>
      <c r="CD182" s="181"/>
      <c r="CE182" s="181"/>
      <c r="CF182" s="181"/>
      <c r="CG182" s="181"/>
      <c r="CH182" s="181"/>
      <c r="CI182" s="181"/>
      <c r="CJ182" s="181"/>
      <c r="CK182" s="181"/>
      <c r="CL182" s="181"/>
      <c r="CM182" s="181"/>
      <c r="CN182" s="181"/>
      <c r="CO182" s="181"/>
      <c r="CP182" s="181"/>
      <c r="CQ182" s="181"/>
      <c r="CR182" s="181"/>
      <c r="CS182" s="181"/>
      <c r="CT182" s="181"/>
      <c r="CU182" s="181"/>
      <c r="CV182" s="181"/>
      <c r="CW182" s="181"/>
      <c r="CX182" s="181"/>
      <c r="CY182" s="181"/>
      <c r="CZ182" s="182"/>
    </row>
    <row r="183" spans="1:104" x14ac:dyDescent="0.25">
      <c r="A183" s="180"/>
      <c r="B183" s="181" t="s">
        <v>3255</v>
      </c>
      <c r="C183" s="181" t="s">
        <v>1437</v>
      </c>
      <c r="D183" s="181" t="s">
        <v>261</v>
      </c>
      <c r="E183" s="181" t="s">
        <v>251</v>
      </c>
      <c r="F183" s="181"/>
      <c r="G183" s="181" t="s">
        <v>1103</v>
      </c>
      <c r="H183" s="181"/>
      <c r="I183" s="181" t="s">
        <v>1379</v>
      </c>
      <c r="J183" s="181" t="s">
        <v>2560</v>
      </c>
      <c r="K183" s="181" t="s">
        <v>3256</v>
      </c>
      <c r="L183" s="181" t="s">
        <v>3257</v>
      </c>
      <c r="M183" s="181" t="s">
        <v>1379</v>
      </c>
      <c r="N183" s="181" t="s">
        <v>1389</v>
      </c>
      <c r="O183" s="181" t="s">
        <v>1362</v>
      </c>
      <c r="P183" s="181" t="s">
        <v>3</v>
      </c>
      <c r="Q183" s="181" t="s">
        <v>1359</v>
      </c>
      <c r="R183" s="181" t="s">
        <v>1756</v>
      </c>
      <c r="S183" s="181" t="s">
        <v>247</v>
      </c>
      <c r="T183" s="181" t="s">
        <v>247</v>
      </c>
      <c r="U183" s="181"/>
      <c r="V183" s="181"/>
      <c r="W183" s="181"/>
      <c r="X183" s="181"/>
      <c r="Y183" s="181"/>
      <c r="Z183" s="181"/>
      <c r="AA183" s="181"/>
      <c r="AB183" s="181"/>
      <c r="AC183" s="181"/>
      <c r="AD183" s="181"/>
      <c r="AE183" s="181"/>
      <c r="AF183" s="181"/>
      <c r="AG183" s="181"/>
      <c r="AH183" s="181"/>
      <c r="AI183" s="181"/>
      <c r="AJ183" s="181" t="s">
        <v>1379</v>
      </c>
      <c r="AK183" s="181" t="s">
        <v>1385</v>
      </c>
      <c r="AL183" s="181" t="s">
        <v>1379</v>
      </c>
      <c r="AM183" s="181" t="s">
        <v>2851</v>
      </c>
      <c r="AN183" s="181" t="s">
        <v>247</v>
      </c>
      <c r="AO183" s="181" t="s">
        <v>2627</v>
      </c>
      <c r="AP183" s="181" t="s">
        <v>1404</v>
      </c>
      <c r="AQ183" s="181" t="s">
        <v>1468</v>
      </c>
      <c r="AR183" s="181" t="s">
        <v>1468</v>
      </c>
      <c r="AS183" s="181"/>
      <c r="AT183" s="181" t="s">
        <v>3256</v>
      </c>
      <c r="AU183" s="181" t="s">
        <v>1476</v>
      </c>
      <c r="AV183" s="181" t="s">
        <v>2391</v>
      </c>
      <c r="AW183" s="181" t="s">
        <v>1392</v>
      </c>
      <c r="AX183" s="181" t="s">
        <v>3258</v>
      </c>
      <c r="AY183" s="181" t="s">
        <v>1537</v>
      </c>
      <c r="AZ183" s="181" t="s">
        <v>3259</v>
      </c>
      <c r="BA183" s="181" t="s">
        <v>2328</v>
      </c>
      <c r="BB183" s="181" t="s">
        <v>3260</v>
      </c>
      <c r="BC183" s="181" t="s">
        <v>1479</v>
      </c>
      <c r="BD183" s="181" t="s">
        <v>3261</v>
      </c>
      <c r="BE183" s="181" t="s">
        <v>1544</v>
      </c>
      <c r="BF183" s="181" t="s">
        <v>3262</v>
      </c>
      <c r="BG183" s="181" t="s">
        <v>1770</v>
      </c>
      <c r="BH183" s="181" t="s">
        <v>3263</v>
      </c>
      <c r="BI183" s="181" t="s">
        <v>1548</v>
      </c>
      <c r="BJ183" s="181" t="s">
        <v>3264</v>
      </c>
      <c r="BK183" s="181" t="s">
        <v>1402</v>
      </c>
      <c r="BL183" s="181" t="s">
        <v>3265</v>
      </c>
      <c r="BM183" s="181" t="s">
        <v>1404</v>
      </c>
      <c r="BN183" s="181" t="s">
        <v>3266</v>
      </c>
      <c r="BO183" s="181"/>
      <c r="BP183" s="181"/>
      <c r="BQ183" s="181"/>
      <c r="BR183" s="181"/>
      <c r="BS183" s="181"/>
      <c r="BT183" s="181"/>
      <c r="BU183" s="181"/>
      <c r="BV183" s="181"/>
      <c r="BW183" s="181"/>
      <c r="BX183" s="181"/>
      <c r="BY183" s="181"/>
      <c r="BZ183" s="181"/>
      <c r="CA183" s="181"/>
      <c r="CB183" s="181"/>
      <c r="CC183" s="181"/>
      <c r="CD183" s="181"/>
      <c r="CE183" s="181"/>
      <c r="CF183" s="181"/>
      <c r="CG183" s="181"/>
      <c r="CH183" s="181"/>
      <c r="CI183" s="181"/>
      <c r="CJ183" s="181"/>
      <c r="CK183" s="181"/>
      <c r="CL183" s="181"/>
      <c r="CM183" s="181"/>
      <c r="CN183" s="181"/>
      <c r="CO183" s="181"/>
      <c r="CP183" s="181"/>
      <c r="CQ183" s="181"/>
      <c r="CR183" s="181"/>
      <c r="CS183" s="181"/>
      <c r="CT183" s="181"/>
      <c r="CU183" s="181"/>
      <c r="CV183" s="181"/>
      <c r="CW183" s="181"/>
      <c r="CX183" s="181"/>
      <c r="CY183" s="181"/>
      <c r="CZ183" s="182"/>
    </row>
    <row r="184" spans="1:104" x14ac:dyDescent="0.25">
      <c r="A184" s="180"/>
      <c r="B184" s="181" t="s">
        <v>3267</v>
      </c>
      <c r="C184" s="181" t="s">
        <v>3268</v>
      </c>
      <c r="D184" s="181" t="s">
        <v>265</v>
      </c>
      <c r="E184" s="181" t="s">
        <v>266</v>
      </c>
      <c r="F184" s="181"/>
      <c r="G184" s="181" t="s">
        <v>1103</v>
      </c>
      <c r="H184" s="181"/>
      <c r="I184" s="181" t="s">
        <v>1379</v>
      </c>
      <c r="J184" s="181" t="s">
        <v>2521</v>
      </c>
      <c r="K184" s="181" t="s">
        <v>3269</v>
      </c>
      <c r="L184" s="181" t="s">
        <v>3270</v>
      </c>
      <c r="M184" s="181" t="s">
        <v>1379</v>
      </c>
      <c r="N184" s="181" t="s">
        <v>1411</v>
      </c>
      <c r="O184" s="181" t="s">
        <v>1360</v>
      </c>
      <c r="P184" s="181" t="s">
        <v>13</v>
      </c>
      <c r="Q184" s="181" t="s">
        <v>1359</v>
      </c>
      <c r="R184" s="181" t="s">
        <v>1756</v>
      </c>
      <c r="S184" s="181" t="s">
        <v>247</v>
      </c>
      <c r="T184" s="181" t="s">
        <v>247</v>
      </c>
      <c r="U184" s="181"/>
      <c r="V184" s="181"/>
      <c r="W184" s="181"/>
      <c r="X184" s="181"/>
      <c r="Y184" s="181"/>
      <c r="Z184" s="181"/>
      <c r="AA184" s="181"/>
      <c r="AB184" s="181"/>
      <c r="AC184" s="181"/>
      <c r="AD184" s="181"/>
      <c r="AE184" s="181"/>
      <c r="AF184" s="181"/>
      <c r="AG184" s="181"/>
      <c r="AH184" s="181"/>
      <c r="AI184" s="181"/>
      <c r="AJ184" s="181" t="s">
        <v>1379</v>
      </c>
      <c r="AK184" s="181" t="s">
        <v>1385</v>
      </c>
      <c r="AL184" s="181" t="s">
        <v>1379</v>
      </c>
      <c r="AM184" s="181" t="s">
        <v>2851</v>
      </c>
      <c r="AN184" s="181" t="s">
        <v>247</v>
      </c>
      <c r="AO184" s="181" t="s">
        <v>2627</v>
      </c>
      <c r="AP184" s="181" t="s">
        <v>1404</v>
      </c>
      <c r="AQ184" s="181" t="s">
        <v>1468</v>
      </c>
      <c r="AR184" s="181" t="s">
        <v>1384</v>
      </c>
      <c r="AS184" s="181"/>
      <c r="AT184" s="181" t="s">
        <v>3269</v>
      </c>
      <c r="AU184" s="181" t="s">
        <v>1476</v>
      </c>
      <c r="AV184" s="181" t="s">
        <v>3271</v>
      </c>
      <c r="AW184" s="181" t="s">
        <v>1392</v>
      </c>
      <c r="AX184" s="181" t="s">
        <v>3086</v>
      </c>
      <c r="AY184" s="181" t="s">
        <v>1537</v>
      </c>
      <c r="AZ184" s="181" t="s">
        <v>1399</v>
      </c>
      <c r="BA184" s="181" t="s">
        <v>2328</v>
      </c>
      <c r="BB184" s="181" t="s">
        <v>3272</v>
      </c>
      <c r="BC184" s="181" t="s">
        <v>1479</v>
      </c>
      <c r="BD184" s="181" t="s">
        <v>3273</v>
      </c>
      <c r="BE184" s="181" t="s">
        <v>1544</v>
      </c>
      <c r="BF184" s="181" t="s">
        <v>3274</v>
      </c>
      <c r="BG184" s="181" t="s">
        <v>1770</v>
      </c>
      <c r="BH184" s="181" t="s">
        <v>3275</v>
      </c>
      <c r="BI184" s="181" t="s">
        <v>1548</v>
      </c>
      <c r="BJ184" s="181" t="s">
        <v>3276</v>
      </c>
      <c r="BK184" s="181" t="s">
        <v>1402</v>
      </c>
      <c r="BL184" s="181" t="s">
        <v>3277</v>
      </c>
      <c r="BM184" s="181" t="s">
        <v>1404</v>
      </c>
      <c r="BN184" s="181" t="s">
        <v>3278</v>
      </c>
      <c r="BO184" s="181"/>
      <c r="BP184" s="181"/>
      <c r="BQ184" s="181"/>
      <c r="BR184" s="181"/>
      <c r="BS184" s="181"/>
      <c r="BT184" s="181"/>
      <c r="BU184" s="181"/>
      <c r="BV184" s="181"/>
      <c r="BW184" s="181"/>
      <c r="BX184" s="181"/>
      <c r="BY184" s="181"/>
      <c r="BZ184" s="181"/>
      <c r="CA184" s="181"/>
      <c r="CB184" s="181"/>
      <c r="CC184" s="181"/>
      <c r="CD184" s="181"/>
      <c r="CE184" s="181"/>
      <c r="CF184" s="181"/>
      <c r="CG184" s="181"/>
      <c r="CH184" s="181"/>
      <c r="CI184" s="181"/>
      <c r="CJ184" s="181"/>
      <c r="CK184" s="181"/>
      <c r="CL184" s="181"/>
      <c r="CM184" s="181"/>
      <c r="CN184" s="181"/>
      <c r="CO184" s="181"/>
      <c r="CP184" s="181"/>
      <c r="CQ184" s="181"/>
      <c r="CR184" s="181"/>
      <c r="CS184" s="181"/>
      <c r="CT184" s="181"/>
      <c r="CU184" s="181"/>
      <c r="CV184" s="181"/>
      <c r="CW184" s="181"/>
      <c r="CX184" s="181"/>
      <c r="CY184" s="181"/>
      <c r="CZ184" s="182"/>
    </row>
    <row r="185" spans="1:104" x14ac:dyDescent="0.25">
      <c r="A185" s="180"/>
      <c r="B185" s="181"/>
      <c r="C185" s="181" t="s">
        <v>3279</v>
      </c>
      <c r="D185" s="181"/>
      <c r="E185" s="181" t="s">
        <v>1361</v>
      </c>
      <c r="F185" s="181"/>
      <c r="G185" s="181" t="s">
        <v>1103</v>
      </c>
      <c r="H185" s="181"/>
      <c r="I185" s="181" t="s">
        <v>1379</v>
      </c>
      <c r="J185" s="181" t="s">
        <v>2606</v>
      </c>
      <c r="K185" s="181"/>
      <c r="L185" s="181"/>
      <c r="M185" s="181" t="s">
        <v>1379</v>
      </c>
      <c r="N185" s="181"/>
      <c r="O185" s="181"/>
      <c r="P185" s="181"/>
      <c r="Q185" s="181"/>
      <c r="R185" s="181" t="s">
        <v>1756</v>
      </c>
      <c r="S185" s="181" t="s">
        <v>247</v>
      </c>
      <c r="T185" s="181" t="s">
        <v>247</v>
      </c>
      <c r="U185" s="181"/>
      <c r="V185" s="181"/>
      <c r="W185" s="181"/>
      <c r="X185" s="181"/>
      <c r="Y185" s="181"/>
      <c r="Z185" s="181"/>
      <c r="AA185" s="181"/>
      <c r="AB185" s="181"/>
      <c r="AC185" s="181"/>
      <c r="AD185" s="181"/>
      <c r="AE185" s="181"/>
      <c r="AF185" s="181"/>
      <c r="AG185" s="181"/>
      <c r="AH185" s="181"/>
      <c r="AI185" s="181"/>
      <c r="AJ185" s="181" t="s">
        <v>1379</v>
      </c>
      <c r="AK185" s="181" t="s">
        <v>1385</v>
      </c>
      <c r="AL185" s="181" t="s">
        <v>1379</v>
      </c>
      <c r="AM185" s="181" t="s">
        <v>2851</v>
      </c>
      <c r="AN185" s="181" t="s">
        <v>247</v>
      </c>
      <c r="AO185" s="181" t="s">
        <v>2627</v>
      </c>
      <c r="AP185" s="181" t="s">
        <v>1404</v>
      </c>
      <c r="AQ185" s="181" t="s">
        <v>1468</v>
      </c>
      <c r="AR185" s="181"/>
      <c r="AS185" s="181"/>
      <c r="AT185" s="181"/>
      <c r="AU185" s="181"/>
      <c r="AV185" s="181"/>
      <c r="AW185" s="181"/>
      <c r="AX185" s="181"/>
      <c r="AY185" s="181"/>
      <c r="AZ185" s="181"/>
      <c r="BA185" s="181"/>
      <c r="BB185" s="181"/>
      <c r="BC185" s="181"/>
      <c r="BD185" s="181"/>
      <c r="BE185" s="181"/>
      <c r="BF185" s="181"/>
      <c r="BG185" s="181"/>
      <c r="BH185" s="181"/>
      <c r="BI185" s="181"/>
      <c r="BJ185" s="181"/>
      <c r="BK185" s="181"/>
      <c r="BL185" s="181"/>
      <c r="BM185" s="181"/>
      <c r="BN185" s="181"/>
      <c r="BO185" s="181"/>
      <c r="BP185" s="181"/>
      <c r="BQ185" s="181"/>
      <c r="BR185" s="181"/>
      <c r="BS185" s="181"/>
      <c r="BT185" s="181"/>
      <c r="BU185" s="181"/>
      <c r="BV185" s="181"/>
      <c r="BW185" s="181"/>
      <c r="BX185" s="181"/>
      <c r="BY185" s="181"/>
      <c r="BZ185" s="181"/>
      <c r="CA185" s="181"/>
      <c r="CB185" s="181"/>
      <c r="CC185" s="181"/>
      <c r="CD185" s="181"/>
      <c r="CE185" s="181"/>
      <c r="CF185" s="181"/>
      <c r="CG185" s="181"/>
      <c r="CH185" s="181"/>
      <c r="CI185" s="181"/>
      <c r="CJ185" s="181"/>
      <c r="CK185" s="181"/>
      <c r="CL185" s="181"/>
      <c r="CM185" s="181"/>
      <c r="CN185" s="181"/>
      <c r="CO185" s="181"/>
      <c r="CP185" s="181"/>
      <c r="CQ185" s="181"/>
      <c r="CR185" s="181"/>
      <c r="CS185" s="181"/>
      <c r="CT185" s="181"/>
      <c r="CU185" s="181"/>
      <c r="CV185" s="181"/>
      <c r="CW185" s="181"/>
      <c r="CX185" s="181"/>
      <c r="CY185" s="181"/>
      <c r="CZ185" s="182"/>
    </row>
    <row r="186" spans="1:104" x14ac:dyDescent="0.25">
      <c r="A186" s="180"/>
      <c r="B186" s="181"/>
      <c r="C186" s="181" t="s">
        <v>3280</v>
      </c>
      <c r="D186" s="181"/>
      <c r="E186" s="181" t="s">
        <v>1361</v>
      </c>
      <c r="F186" s="181"/>
      <c r="G186" s="181" t="s">
        <v>1103</v>
      </c>
      <c r="H186" s="181"/>
      <c r="I186" s="181" t="s">
        <v>1379</v>
      </c>
      <c r="J186" s="181" t="s">
        <v>2778</v>
      </c>
      <c r="K186" s="181"/>
      <c r="L186" s="181"/>
      <c r="M186" s="181" t="s">
        <v>1379</v>
      </c>
      <c r="N186" s="181"/>
      <c r="O186" s="181"/>
      <c r="P186" s="181"/>
      <c r="Q186" s="181"/>
      <c r="R186" s="181" t="s">
        <v>1756</v>
      </c>
      <c r="S186" s="181" t="s">
        <v>247</v>
      </c>
      <c r="T186" s="181" t="s">
        <v>247</v>
      </c>
      <c r="U186" s="181"/>
      <c r="V186" s="181"/>
      <c r="W186" s="181"/>
      <c r="X186" s="181"/>
      <c r="Y186" s="181"/>
      <c r="Z186" s="181"/>
      <c r="AA186" s="181"/>
      <c r="AB186" s="181"/>
      <c r="AC186" s="181"/>
      <c r="AD186" s="181"/>
      <c r="AE186" s="181"/>
      <c r="AF186" s="181"/>
      <c r="AG186" s="181"/>
      <c r="AH186" s="181"/>
      <c r="AI186" s="181"/>
      <c r="AJ186" s="181" t="s">
        <v>1379</v>
      </c>
      <c r="AK186" s="181" t="s">
        <v>1385</v>
      </c>
      <c r="AL186" s="181" t="s">
        <v>1379</v>
      </c>
      <c r="AM186" s="181" t="s">
        <v>2851</v>
      </c>
      <c r="AN186" s="181" t="s">
        <v>247</v>
      </c>
      <c r="AO186" s="181" t="s">
        <v>2627</v>
      </c>
      <c r="AP186" s="181" t="s">
        <v>1404</v>
      </c>
      <c r="AQ186" s="181" t="s">
        <v>1468</v>
      </c>
      <c r="AR186" s="181"/>
      <c r="AS186" s="181"/>
      <c r="AT186" s="181"/>
      <c r="AU186" s="181"/>
      <c r="AV186" s="181"/>
      <c r="AW186" s="181"/>
      <c r="AX186" s="181"/>
      <c r="AY186" s="181"/>
      <c r="AZ186" s="181"/>
      <c r="BA186" s="181"/>
      <c r="BB186" s="181"/>
      <c r="BC186" s="181"/>
      <c r="BD186" s="181"/>
      <c r="BE186" s="181"/>
      <c r="BF186" s="181"/>
      <c r="BG186" s="181"/>
      <c r="BH186" s="181"/>
      <c r="BI186" s="181"/>
      <c r="BJ186" s="181"/>
      <c r="BK186" s="181"/>
      <c r="BL186" s="181"/>
      <c r="BM186" s="181"/>
      <c r="BN186" s="181"/>
      <c r="BO186" s="181"/>
      <c r="BP186" s="181"/>
      <c r="BQ186" s="181"/>
      <c r="BR186" s="181"/>
      <c r="BS186" s="181"/>
      <c r="BT186" s="181"/>
      <c r="BU186" s="181"/>
      <c r="BV186" s="181"/>
      <c r="BW186" s="181"/>
      <c r="BX186" s="181"/>
      <c r="BY186" s="181"/>
      <c r="BZ186" s="181"/>
      <c r="CA186" s="181"/>
      <c r="CB186" s="181"/>
      <c r="CC186" s="181"/>
      <c r="CD186" s="181"/>
      <c r="CE186" s="181"/>
      <c r="CF186" s="181"/>
      <c r="CG186" s="181"/>
      <c r="CH186" s="181"/>
      <c r="CI186" s="181"/>
      <c r="CJ186" s="181"/>
      <c r="CK186" s="181"/>
      <c r="CL186" s="181"/>
      <c r="CM186" s="181"/>
      <c r="CN186" s="181"/>
      <c r="CO186" s="181"/>
      <c r="CP186" s="181"/>
      <c r="CQ186" s="181"/>
      <c r="CR186" s="181"/>
      <c r="CS186" s="181"/>
      <c r="CT186" s="181"/>
      <c r="CU186" s="181"/>
      <c r="CV186" s="181"/>
      <c r="CW186" s="181"/>
      <c r="CX186" s="181"/>
      <c r="CY186" s="181"/>
      <c r="CZ186" s="182"/>
    </row>
    <row r="187" spans="1:104" x14ac:dyDescent="0.25">
      <c r="A187" s="180"/>
      <c r="B187" s="181" t="s">
        <v>3281</v>
      </c>
      <c r="C187" s="181" t="s">
        <v>3282</v>
      </c>
      <c r="D187" s="181" t="s">
        <v>905</v>
      </c>
      <c r="E187" s="181" t="s">
        <v>191</v>
      </c>
      <c r="F187" s="181"/>
      <c r="G187" s="181" t="s">
        <v>1103</v>
      </c>
      <c r="H187" s="181"/>
      <c r="I187" s="181" t="s">
        <v>1379</v>
      </c>
      <c r="J187" s="181" t="s">
        <v>1417</v>
      </c>
      <c r="K187" s="181"/>
      <c r="L187" s="181"/>
      <c r="M187" s="181" t="s">
        <v>1389</v>
      </c>
      <c r="N187" s="181" t="s">
        <v>1411</v>
      </c>
      <c r="O187" s="181" t="s">
        <v>1360</v>
      </c>
      <c r="P187" s="181" t="s">
        <v>13</v>
      </c>
      <c r="Q187" s="181" t="s">
        <v>1359</v>
      </c>
      <c r="R187" s="181" t="s">
        <v>1756</v>
      </c>
      <c r="S187" s="181" t="s">
        <v>247</v>
      </c>
      <c r="T187" s="181" t="s">
        <v>247</v>
      </c>
      <c r="U187" s="181"/>
      <c r="V187" s="181"/>
      <c r="W187" s="181"/>
      <c r="X187" s="181"/>
      <c r="Y187" s="181"/>
      <c r="Z187" s="181"/>
      <c r="AA187" s="181"/>
      <c r="AB187" s="181"/>
      <c r="AC187" s="181"/>
      <c r="AD187" s="181"/>
      <c r="AE187" s="181"/>
      <c r="AF187" s="181"/>
      <c r="AG187" s="181"/>
      <c r="AH187" s="181"/>
      <c r="AI187" s="181"/>
      <c r="AJ187" s="181" t="s">
        <v>1379</v>
      </c>
      <c r="AK187" s="181" t="s">
        <v>1385</v>
      </c>
      <c r="AL187" s="181" t="s">
        <v>1379</v>
      </c>
      <c r="AM187" s="181" t="s">
        <v>2851</v>
      </c>
      <c r="AN187" s="181" t="s">
        <v>247</v>
      </c>
      <c r="AO187" s="181" t="s">
        <v>2627</v>
      </c>
      <c r="AP187" s="181" t="s">
        <v>1404</v>
      </c>
      <c r="AQ187" s="181" t="s">
        <v>1468</v>
      </c>
      <c r="AR187" s="181"/>
      <c r="AS187" s="181"/>
      <c r="AT187" s="181"/>
      <c r="AU187" s="181"/>
      <c r="AV187" s="181"/>
      <c r="AW187" s="181"/>
      <c r="AX187" s="181"/>
      <c r="AY187" s="181"/>
      <c r="AZ187" s="181"/>
      <c r="BA187" s="181"/>
      <c r="BB187" s="181"/>
      <c r="BC187" s="181"/>
      <c r="BD187" s="181"/>
      <c r="BE187" s="181"/>
      <c r="BF187" s="181"/>
      <c r="BG187" s="181"/>
      <c r="BH187" s="181"/>
      <c r="BI187" s="181"/>
      <c r="BJ187" s="181"/>
      <c r="BK187" s="181"/>
      <c r="BL187" s="181"/>
      <c r="BM187" s="181"/>
      <c r="BN187" s="181"/>
      <c r="BO187" s="181"/>
      <c r="BP187" s="181"/>
      <c r="BQ187" s="181"/>
      <c r="BR187" s="181"/>
      <c r="BS187" s="181"/>
      <c r="BT187" s="181"/>
      <c r="BU187" s="181"/>
      <c r="BV187" s="181"/>
      <c r="BW187" s="181"/>
      <c r="BX187" s="181"/>
      <c r="BY187" s="181"/>
      <c r="BZ187" s="181"/>
      <c r="CA187" s="181"/>
      <c r="CB187" s="181"/>
      <c r="CC187" s="181"/>
      <c r="CD187" s="181"/>
      <c r="CE187" s="181"/>
      <c r="CF187" s="181"/>
      <c r="CG187" s="181"/>
      <c r="CH187" s="181"/>
      <c r="CI187" s="181"/>
      <c r="CJ187" s="181"/>
      <c r="CK187" s="181"/>
      <c r="CL187" s="181"/>
      <c r="CM187" s="181"/>
      <c r="CN187" s="181"/>
      <c r="CO187" s="181"/>
      <c r="CP187" s="181"/>
      <c r="CQ187" s="181"/>
      <c r="CR187" s="181"/>
      <c r="CS187" s="181"/>
      <c r="CT187" s="181"/>
      <c r="CU187" s="181"/>
      <c r="CV187" s="181"/>
      <c r="CW187" s="181"/>
      <c r="CX187" s="181"/>
      <c r="CY187" s="181"/>
      <c r="CZ187" s="182"/>
    </row>
    <row r="188" spans="1:104" x14ac:dyDescent="0.25">
      <c r="A188" s="180"/>
      <c r="B188" s="181" t="s">
        <v>3283</v>
      </c>
      <c r="C188" s="181" t="s">
        <v>3284</v>
      </c>
      <c r="D188" s="181" t="s">
        <v>273</v>
      </c>
      <c r="E188" s="181" t="s">
        <v>274</v>
      </c>
      <c r="F188" s="181"/>
      <c r="G188" s="181" t="s">
        <v>1103</v>
      </c>
      <c r="H188" s="181"/>
      <c r="I188" s="181" t="s">
        <v>1379</v>
      </c>
      <c r="J188" s="181" t="s">
        <v>1571</v>
      </c>
      <c r="K188" s="181" t="s">
        <v>3285</v>
      </c>
      <c r="L188" s="181" t="s">
        <v>3286</v>
      </c>
      <c r="M188" s="181" t="s">
        <v>1379</v>
      </c>
      <c r="N188" s="181" t="s">
        <v>1389</v>
      </c>
      <c r="O188" s="181" t="s">
        <v>1362</v>
      </c>
      <c r="P188" s="181" t="s">
        <v>3</v>
      </c>
      <c r="Q188" s="181" t="s">
        <v>1359</v>
      </c>
      <c r="R188" s="181" t="s">
        <v>1665</v>
      </c>
      <c r="S188" s="181" t="s">
        <v>269</v>
      </c>
      <c r="T188" s="181" t="s">
        <v>269</v>
      </c>
      <c r="U188" s="181"/>
      <c r="V188" s="181"/>
      <c r="W188" s="181"/>
      <c r="X188" s="181"/>
      <c r="Y188" s="181"/>
      <c r="Z188" s="181"/>
      <c r="AA188" s="181"/>
      <c r="AB188" s="181"/>
      <c r="AC188" s="181"/>
      <c r="AD188" s="181"/>
      <c r="AE188" s="181"/>
      <c r="AF188" s="181"/>
      <c r="AG188" s="181"/>
      <c r="AH188" s="181"/>
      <c r="AI188" s="181"/>
      <c r="AJ188" s="181" t="s">
        <v>1379</v>
      </c>
      <c r="AK188" s="181" t="s">
        <v>1385</v>
      </c>
      <c r="AL188" s="181" t="s">
        <v>1379</v>
      </c>
      <c r="AM188" s="181" t="s">
        <v>2862</v>
      </c>
      <c r="AN188" s="181" t="s">
        <v>269</v>
      </c>
      <c r="AO188" s="181" t="s">
        <v>2316</v>
      </c>
      <c r="AP188" s="181" t="s">
        <v>2317</v>
      </c>
      <c r="AQ188" s="181" t="s">
        <v>1384</v>
      </c>
      <c r="AR188" s="181" t="s">
        <v>1389</v>
      </c>
      <c r="AS188" s="181"/>
      <c r="AT188" s="181" t="s">
        <v>3285</v>
      </c>
      <c r="AU188" s="181" t="s">
        <v>1541</v>
      </c>
      <c r="AV188" s="181" t="s">
        <v>2173</v>
      </c>
      <c r="AW188" s="181" t="s">
        <v>1537</v>
      </c>
      <c r="AX188" s="181" t="s">
        <v>2552</v>
      </c>
      <c r="AY188" s="181" t="s">
        <v>1678</v>
      </c>
      <c r="AZ188" s="181" t="s">
        <v>1494</v>
      </c>
      <c r="BA188" s="181" t="s">
        <v>1758</v>
      </c>
      <c r="BB188" s="181" t="s">
        <v>3287</v>
      </c>
      <c r="BC188" s="181" t="s">
        <v>1675</v>
      </c>
      <c r="BD188" s="181" t="s">
        <v>2426</v>
      </c>
      <c r="BE188" s="181" t="s">
        <v>1764</v>
      </c>
      <c r="BF188" s="181" t="s">
        <v>3288</v>
      </c>
      <c r="BG188" s="181" t="s">
        <v>1535</v>
      </c>
      <c r="BH188" s="181" t="s">
        <v>3289</v>
      </c>
      <c r="BI188" s="181" t="s">
        <v>1539</v>
      </c>
      <c r="BJ188" s="181" t="s">
        <v>3290</v>
      </c>
      <c r="BK188" s="181" t="s">
        <v>1770</v>
      </c>
      <c r="BL188" s="181" t="s">
        <v>3291</v>
      </c>
      <c r="BM188" s="181" t="s">
        <v>1681</v>
      </c>
      <c r="BN188" s="181" t="s">
        <v>3292</v>
      </c>
      <c r="BO188" s="181" t="s">
        <v>1404</v>
      </c>
      <c r="BP188" s="181" t="s">
        <v>3293</v>
      </c>
      <c r="BQ188" s="181"/>
      <c r="BR188" s="181"/>
      <c r="BS188" s="181"/>
      <c r="BT188" s="181"/>
      <c r="BU188" s="181"/>
      <c r="BV188" s="181"/>
      <c r="BW188" s="181"/>
      <c r="BX188" s="181"/>
      <c r="BY188" s="181"/>
      <c r="BZ188" s="181"/>
      <c r="CA188" s="181"/>
      <c r="CB188" s="181"/>
      <c r="CC188" s="181"/>
      <c r="CD188" s="181"/>
      <c r="CE188" s="181"/>
      <c r="CF188" s="181"/>
      <c r="CG188" s="181"/>
      <c r="CH188" s="181"/>
      <c r="CI188" s="181"/>
      <c r="CJ188" s="181"/>
      <c r="CK188" s="181"/>
      <c r="CL188" s="181"/>
      <c r="CM188" s="181"/>
      <c r="CN188" s="181"/>
      <c r="CO188" s="181"/>
      <c r="CP188" s="181"/>
      <c r="CQ188" s="181"/>
      <c r="CR188" s="181"/>
      <c r="CS188" s="181"/>
      <c r="CT188" s="181"/>
      <c r="CU188" s="181"/>
      <c r="CV188" s="181"/>
      <c r="CW188" s="181"/>
      <c r="CX188" s="181"/>
      <c r="CY188" s="181"/>
      <c r="CZ188" s="182"/>
    </row>
    <row r="189" spans="1:104" x14ac:dyDescent="0.25">
      <c r="A189" s="180"/>
      <c r="B189" s="181" t="s">
        <v>3294</v>
      </c>
      <c r="C189" s="181" t="s">
        <v>3295</v>
      </c>
      <c r="D189" s="181" t="s">
        <v>276</v>
      </c>
      <c r="E189" s="181" t="s">
        <v>277</v>
      </c>
      <c r="F189" s="181"/>
      <c r="G189" s="181" t="s">
        <v>1103</v>
      </c>
      <c r="H189" s="181"/>
      <c r="I189" s="181" t="s">
        <v>1379</v>
      </c>
      <c r="J189" s="181" t="s">
        <v>1526</v>
      </c>
      <c r="K189" s="181" t="s">
        <v>3296</v>
      </c>
      <c r="L189" s="181" t="s">
        <v>3297</v>
      </c>
      <c r="M189" s="181" t="s">
        <v>1379</v>
      </c>
      <c r="N189" s="181" t="s">
        <v>1389</v>
      </c>
      <c r="O189" s="181" t="s">
        <v>1362</v>
      </c>
      <c r="P189" s="181" t="s">
        <v>3</v>
      </c>
      <c r="Q189" s="181" t="s">
        <v>1359</v>
      </c>
      <c r="R189" s="181" t="s">
        <v>1665</v>
      </c>
      <c r="S189" s="181" t="s">
        <v>269</v>
      </c>
      <c r="T189" s="181" t="s">
        <v>269</v>
      </c>
      <c r="U189" s="181"/>
      <c r="V189" s="181"/>
      <c r="W189" s="181"/>
      <c r="X189" s="181"/>
      <c r="Y189" s="181"/>
      <c r="Z189" s="181"/>
      <c r="AA189" s="181"/>
      <c r="AB189" s="181"/>
      <c r="AC189" s="181"/>
      <c r="AD189" s="181"/>
      <c r="AE189" s="181"/>
      <c r="AF189" s="181"/>
      <c r="AG189" s="181"/>
      <c r="AH189" s="181"/>
      <c r="AI189" s="181"/>
      <c r="AJ189" s="181" t="s">
        <v>1379</v>
      </c>
      <c r="AK189" s="181" t="s">
        <v>1385</v>
      </c>
      <c r="AL189" s="181" t="s">
        <v>1379</v>
      </c>
      <c r="AM189" s="181" t="s">
        <v>2862</v>
      </c>
      <c r="AN189" s="181" t="s">
        <v>269</v>
      </c>
      <c r="AO189" s="181" t="s">
        <v>2316</v>
      </c>
      <c r="AP189" s="181" t="s">
        <v>2317</v>
      </c>
      <c r="AQ189" s="181" t="s">
        <v>1384</v>
      </c>
      <c r="AR189" s="181" t="s">
        <v>1411</v>
      </c>
      <c r="AS189" s="181"/>
      <c r="AT189" s="181" t="s">
        <v>3296</v>
      </c>
      <c r="AU189" s="181" t="s">
        <v>1541</v>
      </c>
      <c r="AV189" s="181" t="s">
        <v>3298</v>
      </c>
      <c r="AW189" s="181" t="s">
        <v>1537</v>
      </c>
      <c r="AX189" s="181" t="s">
        <v>2552</v>
      </c>
      <c r="AY189" s="181" t="s">
        <v>1678</v>
      </c>
      <c r="AZ189" s="181" t="s">
        <v>3299</v>
      </c>
      <c r="BA189" s="181" t="s">
        <v>1758</v>
      </c>
      <c r="BB189" s="181" t="s">
        <v>1786</v>
      </c>
      <c r="BC189" s="181" t="s">
        <v>1675</v>
      </c>
      <c r="BD189" s="181" t="s">
        <v>2334</v>
      </c>
      <c r="BE189" s="181" t="s">
        <v>1764</v>
      </c>
      <c r="BF189" s="181" t="s">
        <v>3300</v>
      </c>
      <c r="BG189" s="181" t="s">
        <v>1535</v>
      </c>
      <c r="BH189" s="181" t="s">
        <v>3301</v>
      </c>
      <c r="BI189" s="181" t="s">
        <v>1539</v>
      </c>
      <c r="BJ189" s="181" t="s">
        <v>3250</v>
      </c>
      <c r="BK189" s="181" t="s">
        <v>1770</v>
      </c>
      <c r="BL189" s="181" t="s">
        <v>3302</v>
      </c>
      <c r="BM189" s="181" t="s">
        <v>1681</v>
      </c>
      <c r="BN189" s="181" t="s">
        <v>3303</v>
      </c>
      <c r="BO189" s="181" t="s">
        <v>1404</v>
      </c>
      <c r="BP189" s="181" t="s">
        <v>3304</v>
      </c>
      <c r="BQ189" s="181"/>
      <c r="BR189" s="181"/>
      <c r="BS189" s="181"/>
      <c r="BT189" s="181"/>
      <c r="BU189" s="181"/>
      <c r="BV189" s="181"/>
      <c r="BW189" s="181"/>
      <c r="BX189" s="181"/>
      <c r="BY189" s="181"/>
      <c r="BZ189" s="181"/>
      <c r="CA189" s="181"/>
      <c r="CB189" s="181"/>
      <c r="CC189" s="181"/>
      <c r="CD189" s="181"/>
      <c r="CE189" s="181"/>
      <c r="CF189" s="181"/>
      <c r="CG189" s="181"/>
      <c r="CH189" s="181"/>
      <c r="CI189" s="181"/>
      <c r="CJ189" s="181"/>
      <c r="CK189" s="181"/>
      <c r="CL189" s="181"/>
      <c r="CM189" s="181"/>
      <c r="CN189" s="181"/>
      <c r="CO189" s="181"/>
      <c r="CP189" s="181"/>
      <c r="CQ189" s="181"/>
      <c r="CR189" s="181"/>
      <c r="CS189" s="181"/>
      <c r="CT189" s="181"/>
      <c r="CU189" s="181"/>
      <c r="CV189" s="181"/>
      <c r="CW189" s="181"/>
      <c r="CX189" s="181"/>
      <c r="CY189" s="181"/>
      <c r="CZ189" s="182"/>
    </row>
    <row r="190" spans="1:104" x14ac:dyDescent="0.25">
      <c r="A190" s="180"/>
      <c r="B190" s="181" t="s">
        <v>3305</v>
      </c>
      <c r="C190" s="181" t="s">
        <v>3306</v>
      </c>
      <c r="D190" s="181" t="s">
        <v>20</v>
      </c>
      <c r="E190" s="181" t="s">
        <v>193</v>
      </c>
      <c r="F190" s="181"/>
      <c r="G190" s="181" t="s">
        <v>1103</v>
      </c>
      <c r="H190" s="181"/>
      <c r="I190" s="181" t="s">
        <v>1379</v>
      </c>
      <c r="J190" s="181" t="s">
        <v>1993</v>
      </c>
      <c r="K190" s="181" t="s">
        <v>3307</v>
      </c>
      <c r="L190" s="181" t="s">
        <v>3308</v>
      </c>
      <c r="M190" s="181" t="s">
        <v>1379</v>
      </c>
      <c r="N190" s="181" t="s">
        <v>1383</v>
      </c>
      <c r="O190" s="181" t="s">
        <v>1358</v>
      </c>
      <c r="P190" s="181" t="s">
        <v>1260</v>
      </c>
      <c r="Q190" s="181" t="s">
        <v>1359</v>
      </c>
      <c r="R190" s="181" t="s">
        <v>1665</v>
      </c>
      <c r="S190" s="181" t="s">
        <v>269</v>
      </c>
      <c r="T190" s="181" t="s">
        <v>269</v>
      </c>
      <c r="U190" s="181"/>
      <c r="V190" s="181"/>
      <c r="W190" s="181"/>
      <c r="X190" s="181"/>
      <c r="Y190" s="181"/>
      <c r="Z190" s="181"/>
      <c r="AA190" s="181"/>
      <c r="AB190" s="181"/>
      <c r="AC190" s="181"/>
      <c r="AD190" s="181"/>
      <c r="AE190" s="181"/>
      <c r="AF190" s="181"/>
      <c r="AG190" s="181"/>
      <c r="AH190" s="181"/>
      <c r="AI190" s="181"/>
      <c r="AJ190" s="181" t="s">
        <v>1379</v>
      </c>
      <c r="AK190" s="181" t="s">
        <v>1385</v>
      </c>
      <c r="AL190" s="181" t="s">
        <v>1379</v>
      </c>
      <c r="AM190" s="181" t="s">
        <v>2862</v>
      </c>
      <c r="AN190" s="181" t="s">
        <v>269</v>
      </c>
      <c r="AO190" s="181" t="s">
        <v>2316</v>
      </c>
      <c r="AP190" s="181" t="s">
        <v>2317</v>
      </c>
      <c r="AQ190" s="181" t="s">
        <v>1384</v>
      </c>
      <c r="AR190" s="181" t="s">
        <v>1383</v>
      </c>
      <c r="AS190" s="181"/>
      <c r="AT190" s="181" t="s">
        <v>3307</v>
      </c>
      <c r="AU190" s="181" t="s">
        <v>1541</v>
      </c>
      <c r="AV190" s="181" t="s">
        <v>3309</v>
      </c>
      <c r="AW190" s="181" t="s">
        <v>1537</v>
      </c>
      <c r="AX190" s="181" t="s">
        <v>1715</v>
      </c>
      <c r="AY190" s="181" t="s">
        <v>1678</v>
      </c>
      <c r="AZ190" s="181" t="s">
        <v>2353</v>
      </c>
      <c r="BA190" s="181" t="s">
        <v>1758</v>
      </c>
      <c r="BB190" s="181" t="s">
        <v>1630</v>
      </c>
      <c r="BC190" s="181" t="s">
        <v>1675</v>
      </c>
      <c r="BD190" s="181" t="s">
        <v>3310</v>
      </c>
      <c r="BE190" s="181" t="s">
        <v>1764</v>
      </c>
      <c r="BF190" s="181" t="s">
        <v>3311</v>
      </c>
      <c r="BG190" s="181" t="s">
        <v>1535</v>
      </c>
      <c r="BH190" s="181" t="s">
        <v>3312</v>
      </c>
      <c r="BI190" s="181" t="s">
        <v>1539</v>
      </c>
      <c r="BJ190" s="181" t="s">
        <v>3313</v>
      </c>
      <c r="BK190" s="181" t="s">
        <v>1770</v>
      </c>
      <c r="BL190" s="181" t="s">
        <v>3314</v>
      </c>
      <c r="BM190" s="181" t="s">
        <v>1681</v>
      </c>
      <c r="BN190" s="181" t="s">
        <v>2011</v>
      </c>
      <c r="BO190" s="181" t="s">
        <v>1404</v>
      </c>
      <c r="BP190" s="181" t="s">
        <v>3315</v>
      </c>
      <c r="BQ190" s="181"/>
      <c r="BR190" s="181"/>
      <c r="BS190" s="181"/>
      <c r="BT190" s="181"/>
      <c r="BU190" s="181"/>
      <c r="BV190" s="181"/>
      <c r="BW190" s="181"/>
      <c r="BX190" s="181"/>
      <c r="BY190" s="181"/>
      <c r="BZ190" s="181"/>
      <c r="CA190" s="181"/>
      <c r="CB190" s="181"/>
      <c r="CC190" s="181"/>
      <c r="CD190" s="181"/>
      <c r="CE190" s="181"/>
      <c r="CF190" s="181"/>
      <c r="CG190" s="181"/>
      <c r="CH190" s="181"/>
      <c r="CI190" s="181"/>
      <c r="CJ190" s="181"/>
      <c r="CK190" s="181"/>
      <c r="CL190" s="181"/>
      <c r="CM190" s="181"/>
      <c r="CN190" s="181"/>
      <c r="CO190" s="181"/>
      <c r="CP190" s="181"/>
      <c r="CQ190" s="181"/>
      <c r="CR190" s="181"/>
      <c r="CS190" s="181"/>
      <c r="CT190" s="181"/>
      <c r="CU190" s="181"/>
      <c r="CV190" s="181"/>
      <c r="CW190" s="181"/>
      <c r="CX190" s="181"/>
      <c r="CY190" s="181"/>
      <c r="CZ190" s="182"/>
    </row>
    <row r="191" spans="1:104" x14ac:dyDescent="0.25">
      <c r="A191" s="180"/>
      <c r="B191" s="181" t="s">
        <v>3316</v>
      </c>
      <c r="C191" s="181" t="s">
        <v>3317</v>
      </c>
      <c r="D191" s="181" t="s">
        <v>541</v>
      </c>
      <c r="E191" s="181" t="s">
        <v>209</v>
      </c>
      <c r="F191" s="181"/>
      <c r="G191" s="181" t="s">
        <v>1103</v>
      </c>
      <c r="H191" s="181"/>
      <c r="I191" s="181" t="s">
        <v>1379</v>
      </c>
      <c r="J191" s="181" t="s">
        <v>1657</v>
      </c>
      <c r="K191" s="181" t="s">
        <v>1572</v>
      </c>
      <c r="L191" s="181" t="s">
        <v>3318</v>
      </c>
      <c r="M191" s="181" t="s">
        <v>1379</v>
      </c>
      <c r="N191" s="181" t="s">
        <v>1389</v>
      </c>
      <c r="O191" s="181" t="s">
        <v>1362</v>
      </c>
      <c r="P191" s="181" t="s">
        <v>3</v>
      </c>
      <c r="Q191" s="181" t="s">
        <v>1359</v>
      </c>
      <c r="R191" s="181" t="s">
        <v>1665</v>
      </c>
      <c r="S191" s="181" t="s">
        <v>269</v>
      </c>
      <c r="T191" s="181" t="s">
        <v>269</v>
      </c>
      <c r="U191" s="181"/>
      <c r="V191" s="181"/>
      <c r="W191" s="181"/>
      <c r="X191" s="181"/>
      <c r="Y191" s="181"/>
      <c r="Z191" s="181"/>
      <c r="AA191" s="181"/>
      <c r="AB191" s="181"/>
      <c r="AC191" s="181"/>
      <c r="AD191" s="181"/>
      <c r="AE191" s="181"/>
      <c r="AF191" s="181"/>
      <c r="AG191" s="181"/>
      <c r="AH191" s="181"/>
      <c r="AI191" s="181"/>
      <c r="AJ191" s="181" t="s">
        <v>1379</v>
      </c>
      <c r="AK191" s="181" t="s">
        <v>1385</v>
      </c>
      <c r="AL191" s="181" t="s">
        <v>1379</v>
      </c>
      <c r="AM191" s="181" t="s">
        <v>2862</v>
      </c>
      <c r="AN191" s="181" t="s">
        <v>269</v>
      </c>
      <c r="AO191" s="181" t="s">
        <v>2316</v>
      </c>
      <c r="AP191" s="181" t="s">
        <v>2317</v>
      </c>
      <c r="AQ191" s="181" t="s">
        <v>1384</v>
      </c>
      <c r="AR191" s="181" t="s">
        <v>1437</v>
      </c>
      <c r="AS191" s="181"/>
      <c r="AT191" s="181" t="s">
        <v>1572</v>
      </c>
      <c r="AU191" s="181" t="s">
        <v>1541</v>
      </c>
      <c r="AV191" s="181" t="s">
        <v>3319</v>
      </c>
      <c r="AW191" s="181" t="s">
        <v>1537</v>
      </c>
      <c r="AX191" s="181" t="s">
        <v>1715</v>
      </c>
      <c r="AY191" s="181" t="s">
        <v>1678</v>
      </c>
      <c r="AZ191" s="181" t="s">
        <v>3320</v>
      </c>
      <c r="BA191" s="181" t="s">
        <v>1758</v>
      </c>
      <c r="BB191" s="181" t="s">
        <v>3321</v>
      </c>
      <c r="BC191" s="181" t="s">
        <v>1675</v>
      </c>
      <c r="BD191" s="181" t="s">
        <v>2801</v>
      </c>
      <c r="BE191" s="181" t="s">
        <v>1764</v>
      </c>
      <c r="BF191" s="181" t="s">
        <v>3322</v>
      </c>
      <c r="BG191" s="181" t="s">
        <v>1535</v>
      </c>
      <c r="BH191" s="181" t="s">
        <v>3323</v>
      </c>
      <c r="BI191" s="181" t="s">
        <v>1539</v>
      </c>
      <c r="BJ191" s="181" t="s">
        <v>3324</v>
      </c>
      <c r="BK191" s="181" t="s">
        <v>1770</v>
      </c>
      <c r="BL191" s="181" t="s">
        <v>3325</v>
      </c>
      <c r="BM191" s="181" t="s">
        <v>1681</v>
      </c>
      <c r="BN191" s="181" t="s">
        <v>3326</v>
      </c>
      <c r="BO191" s="181" t="s">
        <v>1404</v>
      </c>
      <c r="BP191" s="181" t="s">
        <v>1814</v>
      </c>
      <c r="BQ191" s="181"/>
      <c r="BR191" s="181"/>
      <c r="BS191" s="181"/>
      <c r="BT191" s="181"/>
      <c r="BU191" s="181"/>
      <c r="BV191" s="181"/>
      <c r="BW191" s="181"/>
      <c r="BX191" s="181"/>
      <c r="BY191" s="181"/>
      <c r="BZ191" s="181"/>
      <c r="CA191" s="181"/>
      <c r="CB191" s="181"/>
      <c r="CC191" s="181"/>
      <c r="CD191" s="181"/>
      <c r="CE191" s="181"/>
      <c r="CF191" s="181"/>
      <c r="CG191" s="181"/>
      <c r="CH191" s="181"/>
      <c r="CI191" s="181"/>
      <c r="CJ191" s="181"/>
      <c r="CK191" s="181"/>
      <c r="CL191" s="181"/>
      <c r="CM191" s="181"/>
      <c r="CN191" s="181"/>
      <c r="CO191" s="181"/>
      <c r="CP191" s="181"/>
      <c r="CQ191" s="181"/>
      <c r="CR191" s="181"/>
      <c r="CS191" s="181"/>
      <c r="CT191" s="181"/>
      <c r="CU191" s="181"/>
      <c r="CV191" s="181"/>
      <c r="CW191" s="181"/>
      <c r="CX191" s="181"/>
      <c r="CY191" s="181"/>
      <c r="CZ191" s="182"/>
    </row>
    <row r="192" spans="1:104" x14ac:dyDescent="0.25">
      <c r="A192" s="180"/>
      <c r="B192" s="181" t="s">
        <v>3327</v>
      </c>
      <c r="C192" s="181" t="s">
        <v>3328</v>
      </c>
      <c r="D192" s="181" t="s">
        <v>384</v>
      </c>
      <c r="E192" s="181" t="s">
        <v>555</v>
      </c>
      <c r="F192" s="181"/>
      <c r="G192" s="181" t="s">
        <v>1103</v>
      </c>
      <c r="H192" s="181"/>
      <c r="I192" s="181" t="s">
        <v>1379</v>
      </c>
      <c r="J192" s="181" t="s">
        <v>1554</v>
      </c>
      <c r="K192" s="181" t="s">
        <v>3329</v>
      </c>
      <c r="L192" s="181" t="s">
        <v>3330</v>
      </c>
      <c r="M192" s="181" t="s">
        <v>1379</v>
      </c>
      <c r="N192" s="181" t="s">
        <v>1389</v>
      </c>
      <c r="O192" s="181" t="s">
        <v>1362</v>
      </c>
      <c r="P192" s="181" t="s">
        <v>3</v>
      </c>
      <c r="Q192" s="181" t="s">
        <v>1359</v>
      </c>
      <c r="R192" s="181" t="s">
        <v>1665</v>
      </c>
      <c r="S192" s="181" t="s">
        <v>269</v>
      </c>
      <c r="T192" s="181" t="s">
        <v>269</v>
      </c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 t="s">
        <v>1379</v>
      </c>
      <c r="AK192" s="181" t="s">
        <v>1385</v>
      </c>
      <c r="AL192" s="181" t="s">
        <v>1379</v>
      </c>
      <c r="AM192" s="181" t="s">
        <v>2862</v>
      </c>
      <c r="AN192" s="181" t="s">
        <v>269</v>
      </c>
      <c r="AO192" s="181" t="s">
        <v>2316</v>
      </c>
      <c r="AP192" s="181" t="s">
        <v>2317</v>
      </c>
      <c r="AQ192" s="181" t="s">
        <v>1384</v>
      </c>
      <c r="AR192" s="181" t="s">
        <v>1450</v>
      </c>
      <c r="AS192" s="181"/>
      <c r="AT192" s="181" t="s">
        <v>3329</v>
      </c>
      <c r="AU192" s="181" t="s">
        <v>1541</v>
      </c>
      <c r="AV192" s="181" t="s">
        <v>2757</v>
      </c>
      <c r="AW192" s="181" t="s">
        <v>1537</v>
      </c>
      <c r="AX192" s="181" t="s">
        <v>2174</v>
      </c>
      <c r="AY192" s="181" t="s">
        <v>1678</v>
      </c>
      <c r="AZ192" s="181" t="s">
        <v>2288</v>
      </c>
      <c r="BA192" s="181" t="s">
        <v>1758</v>
      </c>
      <c r="BB192" s="181" t="s">
        <v>3331</v>
      </c>
      <c r="BC192" s="181" t="s">
        <v>1675</v>
      </c>
      <c r="BD192" s="181" t="s">
        <v>3332</v>
      </c>
      <c r="BE192" s="181" t="s">
        <v>1764</v>
      </c>
      <c r="BF192" s="181" t="s">
        <v>3333</v>
      </c>
      <c r="BG192" s="181" t="s">
        <v>1535</v>
      </c>
      <c r="BH192" s="181" t="s">
        <v>1931</v>
      </c>
      <c r="BI192" s="181" t="s">
        <v>1539</v>
      </c>
      <c r="BJ192" s="181" t="s">
        <v>3334</v>
      </c>
      <c r="BK192" s="181" t="s">
        <v>1770</v>
      </c>
      <c r="BL192" s="181" t="s">
        <v>3335</v>
      </c>
      <c r="BM192" s="181" t="s">
        <v>1681</v>
      </c>
      <c r="BN192" s="181" t="s">
        <v>2996</v>
      </c>
      <c r="BO192" s="181" t="s">
        <v>1404</v>
      </c>
      <c r="BP192" s="181" t="s">
        <v>3336</v>
      </c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/>
      <c r="CJ192" s="181"/>
      <c r="CK192" s="181"/>
      <c r="CL192" s="181"/>
      <c r="CM192" s="181"/>
      <c r="CN192" s="181"/>
      <c r="CO192" s="181"/>
      <c r="CP192" s="181"/>
      <c r="CQ192" s="181"/>
      <c r="CR192" s="181"/>
      <c r="CS192" s="181"/>
      <c r="CT192" s="181"/>
      <c r="CU192" s="181"/>
      <c r="CV192" s="181"/>
      <c r="CW192" s="181"/>
      <c r="CX192" s="181"/>
      <c r="CY192" s="181"/>
      <c r="CZ192" s="182"/>
    </row>
    <row r="193" spans="1:104" x14ac:dyDescent="0.25">
      <c r="A193" s="180"/>
      <c r="B193" s="181" t="s">
        <v>3337</v>
      </c>
      <c r="C193" s="181" t="s">
        <v>3338</v>
      </c>
      <c r="D193" s="181" t="s">
        <v>136</v>
      </c>
      <c r="E193" s="181" t="s">
        <v>279</v>
      </c>
      <c r="F193" s="181"/>
      <c r="G193" s="181" t="s">
        <v>1103</v>
      </c>
      <c r="H193" s="181"/>
      <c r="I193" s="181" t="s">
        <v>1379</v>
      </c>
      <c r="J193" s="181" t="s">
        <v>2024</v>
      </c>
      <c r="K193" s="181" t="s">
        <v>3339</v>
      </c>
      <c r="L193" s="181" t="s">
        <v>3340</v>
      </c>
      <c r="M193" s="181" t="s">
        <v>1379</v>
      </c>
      <c r="N193" s="181" t="s">
        <v>1411</v>
      </c>
      <c r="O193" s="181" t="s">
        <v>1360</v>
      </c>
      <c r="P193" s="181" t="s">
        <v>13</v>
      </c>
      <c r="Q193" s="181" t="s">
        <v>1359</v>
      </c>
      <c r="R193" s="181" t="s">
        <v>1665</v>
      </c>
      <c r="S193" s="181" t="s">
        <v>269</v>
      </c>
      <c r="T193" s="181" t="s">
        <v>269</v>
      </c>
      <c r="U193" s="181"/>
      <c r="V193" s="181"/>
      <c r="W193" s="181"/>
      <c r="X193" s="181"/>
      <c r="Y193" s="181"/>
      <c r="Z193" s="181"/>
      <c r="AA193" s="181"/>
      <c r="AB193" s="181"/>
      <c r="AC193" s="181"/>
      <c r="AD193" s="181"/>
      <c r="AE193" s="181"/>
      <c r="AF193" s="181"/>
      <c r="AG193" s="181"/>
      <c r="AH193" s="181"/>
      <c r="AI193" s="181"/>
      <c r="AJ193" s="181" t="s">
        <v>1379</v>
      </c>
      <c r="AK193" s="181" t="s">
        <v>1385</v>
      </c>
      <c r="AL193" s="181" t="s">
        <v>1379</v>
      </c>
      <c r="AM193" s="181" t="s">
        <v>2862</v>
      </c>
      <c r="AN193" s="181" t="s">
        <v>269</v>
      </c>
      <c r="AO193" s="181" t="s">
        <v>2316</v>
      </c>
      <c r="AP193" s="181" t="s">
        <v>2317</v>
      </c>
      <c r="AQ193" s="181" t="s">
        <v>1384</v>
      </c>
      <c r="AR193" s="181" t="s">
        <v>1624</v>
      </c>
      <c r="AS193" s="181"/>
      <c r="AT193" s="181" t="s">
        <v>3339</v>
      </c>
      <c r="AU193" s="181" t="s">
        <v>1541</v>
      </c>
      <c r="AV193" s="181" t="s">
        <v>3341</v>
      </c>
      <c r="AW193" s="181" t="s">
        <v>1537</v>
      </c>
      <c r="AX193" s="181" t="s">
        <v>2321</v>
      </c>
      <c r="AY193" s="181" t="s">
        <v>1678</v>
      </c>
      <c r="AZ193" s="181" t="s">
        <v>2249</v>
      </c>
      <c r="BA193" s="181" t="s">
        <v>1758</v>
      </c>
      <c r="BB193" s="181" t="s">
        <v>2235</v>
      </c>
      <c r="BC193" s="181" t="s">
        <v>1675</v>
      </c>
      <c r="BD193" s="181" t="s">
        <v>2346</v>
      </c>
      <c r="BE193" s="181" t="s">
        <v>1764</v>
      </c>
      <c r="BF193" s="181" t="s">
        <v>3342</v>
      </c>
      <c r="BG193" s="181" t="s">
        <v>1535</v>
      </c>
      <c r="BH193" s="181" t="s">
        <v>2395</v>
      </c>
      <c r="BI193" s="181" t="s">
        <v>1539</v>
      </c>
      <c r="BJ193" s="181" t="s">
        <v>2638</v>
      </c>
      <c r="BK193" s="181" t="s">
        <v>1770</v>
      </c>
      <c r="BL193" s="181" t="s">
        <v>3343</v>
      </c>
      <c r="BM193" s="181" t="s">
        <v>1681</v>
      </c>
      <c r="BN193" s="181" t="s">
        <v>3344</v>
      </c>
      <c r="BO193" s="181" t="s">
        <v>1404</v>
      </c>
      <c r="BP193" s="181" t="s">
        <v>3345</v>
      </c>
      <c r="BQ193" s="181"/>
      <c r="BR193" s="181"/>
      <c r="BS193" s="181"/>
      <c r="BT193" s="181"/>
      <c r="BU193" s="181"/>
      <c r="BV193" s="181"/>
      <c r="BW193" s="181"/>
      <c r="BX193" s="181"/>
      <c r="BY193" s="181"/>
      <c r="BZ193" s="181"/>
      <c r="CA193" s="181"/>
      <c r="CB193" s="181"/>
      <c r="CC193" s="181"/>
      <c r="CD193" s="181"/>
      <c r="CE193" s="181"/>
      <c r="CF193" s="181"/>
      <c r="CG193" s="181"/>
      <c r="CH193" s="181"/>
      <c r="CI193" s="181"/>
      <c r="CJ193" s="181"/>
      <c r="CK193" s="181"/>
      <c r="CL193" s="181"/>
      <c r="CM193" s="181"/>
      <c r="CN193" s="181"/>
      <c r="CO193" s="181"/>
      <c r="CP193" s="181"/>
      <c r="CQ193" s="181"/>
      <c r="CR193" s="181"/>
      <c r="CS193" s="181"/>
      <c r="CT193" s="181"/>
      <c r="CU193" s="181"/>
      <c r="CV193" s="181"/>
      <c r="CW193" s="181"/>
      <c r="CX193" s="181"/>
      <c r="CY193" s="181"/>
      <c r="CZ193" s="182"/>
    </row>
    <row r="194" spans="1:104" x14ac:dyDescent="0.25">
      <c r="A194" s="180"/>
      <c r="B194" s="181" t="s">
        <v>3346</v>
      </c>
      <c r="C194" s="181" t="s">
        <v>3347</v>
      </c>
      <c r="D194" s="181" t="s">
        <v>292</v>
      </c>
      <c r="E194" s="181" t="s">
        <v>293</v>
      </c>
      <c r="F194" s="181"/>
      <c r="G194" s="181" t="s">
        <v>1103</v>
      </c>
      <c r="H194" s="181"/>
      <c r="I194" s="181" t="s">
        <v>1379</v>
      </c>
      <c r="J194" s="181" t="s">
        <v>1604</v>
      </c>
      <c r="K194" s="181" t="s">
        <v>3348</v>
      </c>
      <c r="L194" s="181" t="s">
        <v>3349</v>
      </c>
      <c r="M194" s="181" t="s">
        <v>1379</v>
      </c>
      <c r="N194" s="181" t="s">
        <v>1411</v>
      </c>
      <c r="O194" s="181" t="s">
        <v>1360</v>
      </c>
      <c r="P194" s="181" t="s">
        <v>13</v>
      </c>
      <c r="Q194" s="181" t="s">
        <v>1359</v>
      </c>
      <c r="R194" s="181" t="s">
        <v>1665</v>
      </c>
      <c r="S194" s="181" t="s">
        <v>269</v>
      </c>
      <c r="T194" s="181" t="s">
        <v>269</v>
      </c>
      <c r="U194" s="181"/>
      <c r="V194" s="181"/>
      <c r="W194" s="181"/>
      <c r="X194" s="181"/>
      <c r="Y194" s="181"/>
      <c r="Z194" s="181"/>
      <c r="AA194" s="181"/>
      <c r="AB194" s="181"/>
      <c r="AC194" s="181"/>
      <c r="AD194" s="181"/>
      <c r="AE194" s="181"/>
      <c r="AF194" s="181"/>
      <c r="AG194" s="181"/>
      <c r="AH194" s="181"/>
      <c r="AI194" s="181"/>
      <c r="AJ194" s="181" t="s">
        <v>1379</v>
      </c>
      <c r="AK194" s="181" t="s">
        <v>1385</v>
      </c>
      <c r="AL194" s="181" t="s">
        <v>1379</v>
      </c>
      <c r="AM194" s="181" t="s">
        <v>2862</v>
      </c>
      <c r="AN194" s="181" t="s">
        <v>269</v>
      </c>
      <c r="AO194" s="181" t="s">
        <v>2316</v>
      </c>
      <c r="AP194" s="181" t="s">
        <v>2317</v>
      </c>
      <c r="AQ194" s="181" t="s">
        <v>1384</v>
      </c>
      <c r="AR194" s="181" t="s">
        <v>1642</v>
      </c>
      <c r="AS194" s="181"/>
      <c r="AT194" s="181" t="s">
        <v>3348</v>
      </c>
      <c r="AU194" s="181" t="s">
        <v>1541</v>
      </c>
      <c r="AV194" s="181" t="s">
        <v>2352</v>
      </c>
      <c r="AW194" s="181" t="s">
        <v>1537</v>
      </c>
      <c r="AX194" s="181" t="s">
        <v>3299</v>
      </c>
      <c r="AY194" s="181" t="s">
        <v>1678</v>
      </c>
      <c r="AZ194" s="181" t="s">
        <v>3350</v>
      </c>
      <c r="BA194" s="181" t="s">
        <v>1758</v>
      </c>
      <c r="BB194" s="181" t="s">
        <v>3351</v>
      </c>
      <c r="BC194" s="181" t="s">
        <v>1675</v>
      </c>
      <c r="BD194" s="181" t="s">
        <v>3352</v>
      </c>
      <c r="BE194" s="181" t="s">
        <v>1764</v>
      </c>
      <c r="BF194" s="181" t="s">
        <v>3273</v>
      </c>
      <c r="BG194" s="181" t="s">
        <v>1535</v>
      </c>
      <c r="BH194" s="181" t="s">
        <v>3353</v>
      </c>
      <c r="BI194" s="181" t="s">
        <v>1539</v>
      </c>
      <c r="BJ194" s="181" t="s">
        <v>3354</v>
      </c>
      <c r="BK194" s="181" t="s">
        <v>1770</v>
      </c>
      <c r="BL194" s="181" t="s">
        <v>3355</v>
      </c>
      <c r="BM194" s="181" t="s">
        <v>1681</v>
      </c>
      <c r="BN194" s="181" t="s">
        <v>3356</v>
      </c>
      <c r="BO194" s="181" t="s">
        <v>1404</v>
      </c>
      <c r="BP194" s="181" t="s">
        <v>3357</v>
      </c>
      <c r="BQ194" s="181"/>
      <c r="BR194" s="181"/>
      <c r="BS194" s="181"/>
      <c r="BT194" s="181"/>
      <c r="BU194" s="181"/>
      <c r="BV194" s="181"/>
      <c r="BW194" s="181"/>
      <c r="BX194" s="181"/>
      <c r="BY194" s="181"/>
      <c r="BZ194" s="181"/>
      <c r="CA194" s="181"/>
      <c r="CB194" s="181"/>
      <c r="CC194" s="181"/>
      <c r="CD194" s="181"/>
      <c r="CE194" s="181"/>
      <c r="CF194" s="181"/>
      <c r="CG194" s="181"/>
      <c r="CH194" s="181"/>
      <c r="CI194" s="181"/>
      <c r="CJ194" s="181"/>
      <c r="CK194" s="181"/>
      <c r="CL194" s="181"/>
      <c r="CM194" s="181"/>
      <c r="CN194" s="181"/>
      <c r="CO194" s="181"/>
      <c r="CP194" s="181"/>
      <c r="CQ194" s="181"/>
      <c r="CR194" s="181"/>
      <c r="CS194" s="181"/>
      <c r="CT194" s="181"/>
      <c r="CU194" s="181"/>
      <c r="CV194" s="181"/>
      <c r="CW194" s="181"/>
      <c r="CX194" s="181"/>
      <c r="CY194" s="181"/>
      <c r="CZ194" s="182"/>
    </row>
    <row r="195" spans="1:104" x14ac:dyDescent="0.25">
      <c r="A195" s="180"/>
      <c r="B195" s="181" t="s">
        <v>3358</v>
      </c>
      <c r="C195" s="181" t="s">
        <v>3359</v>
      </c>
      <c r="D195" s="181" t="s">
        <v>259</v>
      </c>
      <c r="E195" s="181" t="s">
        <v>260</v>
      </c>
      <c r="F195" s="181"/>
      <c r="G195" s="181" t="s">
        <v>1103</v>
      </c>
      <c r="H195" s="181"/>
      <c r="I195" s="181" t="s">
        <v>1379</v>
      </c>
      <c r="J195" s="181" t="s">
        <v>1587</v>
      </c>
      <c r="K195" s="181" t="s">
        <v>3360</v>
      </c>
      <c r="L195" s="181" t="s">
        <v>1712</v>
      </c>
      <c r="M195" s="181" t="s">
        <v>1379</v>
      </c>
      <c r="N195" s="181" t="s">
        <v>1389</v>
      </c>
      <c r="O195" s="181" t="s">
        <v>1362</v>
      </c>
      <c r="P195" s="181" t="s">
        <v>3</v>
      </c>
      <c r="Q195" s="181" t="s">
        <v>1359</v>
      </c>
      <c r="R195" s="181" t="s">
        <v>1665</v>
      </c>
      <c r="S195" s="181" t="s">
        <v>269</v>
      </c>
      <c r="T195" s="181" t="s">
        <v>269</v>
      </c>
      <c r="U195" s="181"/>
      <c r="V195" s="181"/>
      <c r="W195" s="181"/>
      <c r="X195" s="181"/>
      <c r="Y195" s="181"/>
      <c r="Z195" s="181"/>
      <c r="AA195" s="181"/>
      <c r="AB195" s="181"/>
      <c r="AC195" s="181"/>
      <c r="AD195" s="181"/>
      <c r="AE195" s="181"/>
      <c r="AF195" s="181"/>
      <c r="AG195" s="181"/>
      <c r="AH195" s="181"/>
      <c r="AI195" s="181"/>
      <c r="AJ195" s="181" t="s">
        <v>1379</v>
      </c>
      <c r="AK195" s="181" t="s">
        <v>1385</v>
      </c>
      <c r="AL195" s="181" t="s">
        <v>1379</v>
      </c>
      <c r="AM195" s="181" t="s">
        <v>2862</v>
      </c>
      <c r="AN195" s="181" t="s">
        <v>269</v>
      </c>
      <c r="AO195" s="181" t="s">
        <v>2316</v>
      </c>
      <c r="AP195" s="181" t="s">
        <v>2317</v>
      </c>
      <c r="AQ195" s="181" t="s">
        <v>1384</v>
      </c>
      <c r="AR195" s="181" t="s">
        <v>1388</v>
      </c>
      <c r="AS195" s="181"/>
      <c r="AT195" s="181" t="s">
        <v>3360</v>
      </c>
      <c r="AU195" s="181" t="s">
        <v>1541</v>
      </c>
      <c r="AV195" s="181" t="s">
        <v>2157</v>
      </c>
      <c r="AW195" s="181" t="s">
        <v>1537</v>
      </c>
      <c r="AX195" s="181" t="s">
        <v>2986</v>
      </c>
      <c r="AY195" s="181" t="s">
        <v>1678</v>
      </c>
      <c r="AZ195" s="181" t="s">
        <v>3361</v>
      </c>
      <c r="BA195" s="181" t="s">
        <v>1758</v>
      </c>
      <c r="BB195" s="181" t="s">
        <v>2416</v>
      </c>
      <c r="BC195" s="181" t="s">
        <v>1675</v>
      </c>
      <c r="BD195" s="181" t="s">
        <v>3062</v>
      </c>
      <c r="BE195" s="181" t="s">
        <v>1764</v>
      </c>
      <c r="BF195" s="181" t="s">
        <v>3291</v>
      </c>
      <c r="BG195" s="181" t="s">
        <v>1535</v>
      </c>
      <c r="BH195" s="181" t="s">
        <v>3362</v>
      </c>
      <c r="BI195" s="181" t="s">
        <v>1539</v>
      </c>
      <c r="BJ195" s="181" t="s">
        <v>3363</v>
      </c>
      <c r="BK195" s="181" t="s">
        <v>1770</v>
      </c>
      <c r="BL195" s="181" t="s">
        <v>3364</v>
      </c>
      <c r="BM195" s="181" t="s">
        <v>1681</v>
      </c>
      <c r="BN195" s="181" t="s">
        <v>3365</v>
      </c>
      <c r="BO195" s="181" t="s">
        <v>1404</v>
      </c>
      <c r="BP195" s="181" t="s">
        <v>3366</v>
      </c>
      <c r="BQ195" s="181"/>
      <c r="BR195" s="181"/>
      <c r="BS195" s="181"/>
      <c r="BT195" s="181"/>
      <c r="BU195" s="181"/>
      <c r="BV195" s="181"/>
      <c r="BW195" s="181"/>
      <c r="BX195" s="181"/>
      <c r="BY195" s="181"/>
      <c r="BZ195" s="181"/>
      <c r="CA195" s="181"/>
      <c r="CB195" s="181"/>
      <c r="CC195" s="181"/>
      <c r="CD195" s="181"/>
      <c r="CE195" s="181"/>
      <c r="CF195" s="181"/>
      <c r="CG195" s="181"/>
      <c r="CH195" s="181"/>
      <c r="CI195" s="181"/>
      <c r="CJ195" s="181"/>
      <c r="CK195" s="181"/>
      <c r="CL195" s="181"/>
      <c r="CM195" s="181"/>
      <c r="CN195" s="181"/>
      <c r="CO195" s="181"/>
      <c r="CP195" s="181"/>
      <c r="CQ195" s="181"/>
      <c r="CR195" s="181"/>
      <c r="CS195" s="181"/>
      <c r="CT195" s="181"/>
      <c r="CU195" s="181"/>
      <c r="CV195" s="181"/>
      <c r="CW195" s="181"/>
      <c r="CX195" s="181"/>
      <c r="CY195" s="181"/>
      <c r="CZ195" s="182"/>
    </row>
    <row r="196" spans="1:104" x14ac:dyDescent="0.25">
      <c r="A196" s="180"/>
      <c r="B196" s="181" t="s">
        <v>3367</v>
      </c>
      <c r="C196" s="181" t="s">
        <v>3368</v>
      </c>
      <c r="D196" s="181" t="s">
        <v>282</v>
      </c>
      <c r="E196" s="181" t="s">
        <v>283</v>
      </c>
      <c r="F196" s="181"/>
      <c r="G196" s="181" t="s">
        <v>1103</v>
      </c>
      <c r="H196" s="181"/>
      <c r="I196" s="181" t="s">
        <v>1379</v>
      </c>
      <c r="J196" s="181" t="s">
        <v>1639</v>
      </c>
      <c r="K196" s="181" t="s">
        <v>3369</v>
      </c>
      <c r="L196" s="181" t="s">
        <v>3370</v>
      </c>
      <c r="M196" s="181" t="s">
        <v>1379</v>
      </c>
      <c r="N196" s="181" t="s">
        <v>1411</v>
      </c>
      <c r="O196" s="181" t="s">
        <v>1360</v>
      </c>
      <c r="P196" s="181" t="s">
        <v>13</v>
      </c>
      <c r="Q196" s="181" t="s">
        <v>1359</v>
      </c>
      <c r="R196" s="181" t="s">
        <v>1665</v>
      </c>
      <c r="S196" s="181" t="s">
        <v>269</v>
      </c>
      <c r="T196" s="181" t="s">
        <v>269</v>
      </c>
      <c r="U196" s="181"/>
      <c r="V196" s="181"/>
      <c r="W196" s="181"/>
      <c r="X196" s="181"/>
      <c r="Y196" s="181"/>
      <c r="Z196" s="181"/>
      <c r="AA196" s="181"/>
      <c r="AB196" s="181"/>
      <c r="AC196" s="181"/>
      <c r="AD196" s="181"/>
      <c r="AE196" s="181"/>
      <c r="AF196" s="181"/>
      <c r="AG196" s="181"/>
      <c r="AH196" s="181"/>
      <c r="AI196" s="181"/>
      <c r="AJ196" s="181" t="s">
        <v>1379</v>
      </c>
      <c r="AK196" s="181" t="s">
        <v>1385</v>
      </c>
      <c r="AL196" s="181" t="s">
        <v>1379</v>
      </c>
      <c r="AM196" s="181" t="s">
        <v>2862</v>
      </c>
      <c r="AN196" s="181" t="s">
        <v>269</v>
      </c>
      <c r="AO196" s="181" t="s">
        <v>2316</v>
      </c>
      <c r="AP196" s="181" t="s">
        <v>2317</v>
      </c>
      <c r="AQ196" s="181" t="s">
        <v>1384</v>
      </c>
      <c r="AR196" s="181" t="s">
        <v>1470</v>
      </c>
      <c r="AS196" s="181"/>
      <c r="AT196" s="181" t="s">
        <v>3369</v>
      </c>
      <c r="AU196" s="181" t="s">
        <v>1541</v>
      </c>
      <c r="AV196" s="181" t="s">
        <v>3371</v>
      </c>
      <c r="AW196" s="181" t="s">
        <v>1537</v>
      </c>
      <c r="AX196" s="181" t="s">
        <v>3372</v>
      </c>
      <c r="AY196" s="181" t="s">
        <v>1678</v>
      </c>
      <c r="AZ196" s="181" t="s">
        <v>2324</v>
      </c>
      <c r="BA196" s="181" t="s">
        <v>1758</v>
      </c>
      <c r="BB196" s="181" t="s">
        <v>2645</v>
      </c>
      <c r="BC196" s="181" t="s">
        <v>1675</v>
      </c>
      <c r="BD196" s="181" t="s">
        <v>3373</v>
      </c>
      <c r="BE196" s="181" t="s">
        <v>1764</v>
      </c>
      <c r="BF196" s="181" t="s">
        <v>1811</v>
      </c>
      <c r="BG196" s="181" t="s">
        <v>1535</v>
      </c>
      <c r="BH196" s="181" t="s">
        <v>3374</v>
      </c>
      <c r="BI196" s="181" t="s">
        <v>1539</v>
      </c>
      <c r="BJ196" s="181" t="s">
        <v>3375</v>
      </c>
      <c r="BK196" s="181" t="s">
        <v>1770</v>
      </c>
      <c r="BL196" s="181" t="s">
        <v>3376</v>
      </c>
      <c r="BM196" s="181" t="s">
        <v>1681</v>
      </c>
      <c r="BN196" s="181" t="s">
        <v>3377</v>
      </c>
      <c r="BO196" s="181" t="s">
        <v>1404</v>
      </c>
      <c r="BP196" s="181" t="s">
        <v>3378</v>
      </c>
      <c r="BQ196" s="181"/>
      <c r="BR196" s="181"/>
      <c r="BS196" s="181"/>
      <c r="BT196" s="181"/>
      <c r="BU196" s="181"/>
      <c r="BV196" s="181"/>
      <c r="BW196" s="181"/>
      <c r="BX196" s="181"/>
      <c r="BY196" s="181"/>
      <c r="BZ196" s="181"/>
      <c r="CA196" s="181"/>
      <c r="CB196" s="181"/>
      <c r="CC196" s="181"/>
      <c r="CD196" s="181"/>
      <c r="CE196" s="181"/>
      <c r="CF196" s="181"/>
      <c r="CG196" s="181"/>
      <c r="CH196" s="181"/>
      <c r="CI196" s="181"/>
      <c r="CJ196" s="181"/>
      <c r="CK196" s="181"/>
      <c r="CL196" s="181"/>
      <c r="CM196" s="181"/>
      <c r="CN196" s="181"/>
      <c r="CO196" s="181"/>
      <c r="CP196" s="181"/>
      <c r="CQ196" s="181"/>
      <c r="CR196" s="181"/>
      <c r="CS196" s="181"/>
      <c r="CT196" s="181"/>
      <c r="CU196" s="181"/>
      <c r="CV196" s="181"/>
      <c r="CW196" s="181"/>
      <c r="CX196" s="181"/>
      <c r="CY196" s="181"/>
      <c r="CZ196" s="182"/>
    </row>
    <row r="197" spans="1:104" x14ac:dyDescent="0.25">
      <c r="A197" s="180"/>
      <c r="B197" s="181" t="s">
        <v>3379</v>
      </c>
      <c r="C197" s="181" t="s">
        <v>3380</v>
      </c>
      <c r="D197" s="181" t="s">
        <v>296</v>
      </c>
      <c r="E197" s="181" t="s">
        <v>297</v>
      </c>
      <c r="F197" s="181"/>
      <c r="G197" s="181" t="s">
        <v>1103</v>
      </c>
      <c r="H197" s="181"/>
      <c r="I197" s="181" t="s">
        <v>1379</v>
      </c>
      <c r="J197" s="181" t="s">
        <v>1621</v>
      </c>
      <c r="K197" s="181" t="s">
        <v>3381</v>
      </c>
      <c r="L197" s="181" t="s">
        <v>3382</v>
      </c>
      <c r="M197" s="181" t="s">
        <v>1379</v>
      </c>
      <c r="N197" s="181" t="s">
        <v>1411</v>
      </c>
      <c r="O197" s="181" t="s">
        <v>1360</v>
      </c>
      <c r="P197" s="181" t="s">
        <v>13</v>
      </c>
      <c r="Q197" s="181" t="s">
        <v>1359</v>
      </c>
      <c r="R197" s="181" t="s">
        <v>1665</v>
      </c>
      <c r="S197" s="181" t="s">
        <v>269</v>
      </c>
      <c r="T197" s="181" t="s">
        <v>269</v>
      </c>
      <c r="U197" s="181"/>
      <c r="V197" s="181"/>
      <c r="W197" s="181"/>
      <c r="X197" s="181"/>
      <c r="Y197" s="181"/>
      <c r="Z197" s="181"/>
      <c r="AA197" s="181"/>
      <c r="AB197" s="181"/>
      <c r="AC197" s="181"/>
      <c r="AD197" s="181"/>
      <c r="AE197" s="181"/>
      <c r="AF197" s="181"/>
      <c r="AG197" s="181"/>
      <c r="AH197" s="181"/>
      <c r="AI197" s="181"/>
      <c r="AJ197" s="181" t="s">
        <v>1379</v>
      </c>
      <c r="AK197" s="181" t="s">
        <v>1385</v>
      </c>
      <c r="AL197" s="181" t="s">
        <v>1379</v>
      </c>
      <c r="AM197" s="181" t="s">
        <v>2862</v>
      </c>
      <c r="AN197" s="181" t="s">
        <v>269</v>
      </c>
      <c r="AO197" s="181" t="s">
        <v>2316</v>
      </c>
      <c r="AP197" s="181" t="s">
        <v>2317</v>
      </c>
      <c r="AQ197" s="181" t="s">
        <v>1384</v>
      </c>
      <c r="AR197" s="181" t="s">
        <v>1468</v>
      </c>
      <c r="AS197" s="181"/>
      <c r="AT197" s="181" t="s">
        <v>3381</v>
      </c>
      <c r="AU197" s="181" t="s">
        <v>1541</v>
      </c>
      <c r="AV197" s="181" t="s">
        <v>3383</v>
      </c>
      <c r="AW197" s="181" t="s">
        <v>1537</v>
      </c>
      <c r="AX197" s="181" t="s">
        <v>2415</v>
      </c>
      <c r="AY197" s="181" t="s">
        <v>1678</v>
      </c>
      <c r="AZ197" s="181" t="s">
        <v>1929</v>
      </c>
      <c r="BA197" s="181" t="s">
        <v>1758</v>
      </c>
      <c r="BB197" s="181" t="s">
        <v>3069</v>
      </c>
      <c r="BC197" s="181" t="s">
        <v>1675</v>
      </c>
      <c r="BD197" s="181" t="s">
        <v>3384</v>
      </c>
      <c r="BE197" s="181" t="s">
        <v>1764</v>
      </c>
      <c r="BF197" s="181" t="s">
        <v>1583</v>
      </c>
      <c r="BG197" s="181" t="s">
        <v>1535</v>
      </c>
      <c r="BH197" s="181" t="s">
        <v>3385</v>
      </c>
      <c r="BI197" s="181" t="s">
        <v>1539</v>
      </c>
      <c r="BJ197" s="181" t="s">
        <v>3386</v>
      </c>
      <c r="BK197" s="181" t="s">
        <v>1770</v>
      </c>
      <c r="BL197" s="181" t="s">
        <v>3387</v>
      </c>
      <c r="BM197" s="181" t="s">
        <v>1681</v>
      </c>
      <c r="BN197" s="181" t="s">
        <v>3388</v>
      </c>
      <c r="BO197" s="181" t="s">
        <v>1404</v>
      </c>
      <c r="BP197" s="181" t="s">
        <v>3389</v>
      </c>
      <c r="BQ197" s="181"/>
      <c r="BR197" s="181"/>
      <c r="BS197" s="181"/>
      <c r="BT197" s="181"/>
      <c r="BU197" s="181"/>
      <c r="BV197" s="181"/>
      <c r="BW197" s="181"/>
      <c r="BX197" s="181"/>
      <c r="BY197" s="181"/>
      <c r="BZ197" s="181"/>
      <c r="CA197" s="181"/>
      <c r="CB197" s="181"/>
      <c r="CC197" s="181"/>
      <c r="CD197" s="181"/>
      <c r="CE197" s="181"/>
      <c r="CF197" s="181"/>
      <c r="CG197" s="181"/>
      <c r="CH197" s="181"/>
      <c r="CI197" s="181"/>
      <c r="CJ197" s="181"/>
      <c r="CK197" s="181"/>
      <c r="CL197" s="181"/>
      <c r="CM197" s="181"/>
      <c r="CN197" s="181"/>
      <c r="CO197" s="181"/>
      <c r="CP197" s="181"/>
      <c r="CQ197" s="181"/>
      <c r="CR197" s="181"/>
      <c r="CS197" s="181"/>
      <c r="CT197" s="181"/>
      <c r="CU197" s="181"/>
      <c r="CV197" s="181"/>
      <c r="CW197" s="181"/>
      <c r="CX197" s="181"/>
      <c r="CY197" s="181"/>
      <c r="CZ197" s="182"/>
    </row>
    <row r="198" spans="1:104" x14ac:dyDescent="0.25">
      <c r="A198" s="180"/>
      <c r="B198" s="181" t="s">
        <v>3390</v>
      </c>
      <c r="C198" s="181" t="s">
        <v>3391</v>
      </c>
      <c r="D198" s="181" t="s">
        <v>284</v>
      </c>
      <c r="E198" s="181" t="s">
        <v>285</v>
      </c>
      <c r="F198" s="181"/>
      <c r="G198" s="181" t="s">
        <v>1103</v>
      </c>
      <c r="H198" s="181"/>
      <c r="I198" s="181" t="s">
        <v>1379</v>
      </c>
      <c r="J198" s="181" t="s">
        <v>2124</v>
      </c>
      <c r="K198" s="181" t="s">
        <v>3392</v>
      </c>
      <c r="L198" s="181" t="s">
        <v>3393</v>
      </c>
      <c r="M198" s="181" t="s">
        <v>1379</v>
      </c>
      <c r="N198" s="181" t="s">
        <v>1411</v>
      </c>
      <c r="O198" s="181" t="s">
        <v>1360</v>
      </c>
      <c r="P198" s="181" t="s">
        <v>13</v>
      </c>
      <c r="Q198" s="181" t="s">
        <v>1359</v>
      </c>
      <c r="R198" s="181" t="s">
        <v>1665</v>
      </c>
      <c r="S198" s="181" t="s">
        <v>269</v>
      </c>
      <c r="T198" s="181" t="s">
        <v>269</v>
      </c>
      <c r="U198" s="181"/>
      <c r="V198" s="181"/>
      <c r="W198" s="181"/>
      <c r="X198" s="181"/>
      <c r="Y198" s="181"/>
      <c r="Z198" s="181"/>
      <c r="AA198" s="181"/>
      <c r="AB198" s="181"/>
      <c r="AC198" s="181"/>
      <c r="AD198" s="181"/>
      <c r="AE198" s="181"/>
      <c r="AF198" s="181"/>
      <c r="AG198" s="181"/>
      <c r="AH198" s="181"/>
      <c r="AI198" s="181"/>
      <c r="AJ198" s="181" t="s">
        <v>1379</v>
      </c>
      <c r="AK198" s="181" t="s">
        <v>1385</v>
      </c>
      <c r="AL198" s="181" t="s">
        <v>1379</v>
      </c>
      <c r="AM198" s="181" t="s">
        <v>2862</v>
      </c>
      <c r="AN198" s="181" t="s">
        <v>269</v>
      </c>
      <c r="AO198" s="181" t="s">
        <v>2316</v>
      </c>
      <c r="AP198" s="181" t="s">
        <v>2317</v>
      </c>
      <c r="AQ198" s="181" t="s">
        <v>1384</v>
      </c>
      <c r="AR198" s="181" t="s">
        <v>1384</v>
      </c>
      <c r="AS198" s="181"/>
      <c r="AT198" s="181" t="s">
        <v>3392</v>
      </c>
      <c r="AU198" s="181" t="s">
        <v>1541</v>
      </c>
      <c r="AV198" s="181" t="s">
        <v>3394</v>
      </c>
      <c r="AW198" s="181" t="s">
        <v>1537</v>
      </c>
      <c r="AX198" s="181" t="s">
        <v>3395</v>
      </c>
      <c r="AY198" s="181" t="s">
        <v>1678</v>
      </c>
      <c r="AZ198" s="181" t="s">
        <v>1549</v>
      </c>
      <c r="BA198" s="181" t="s">
        <v>1758</v>
      </c>
      <c r="BB198" s="181" t="s">
        <v>3396</v>
      </c>
      <c r="BC198" s="181" t="s">
        <v>1675</v>
      </c>
      <c r="BD198" s="181" t="s">
        <v>3397</v>
      </c>
      <c r="BE198" s="181" t="s">
        <v>1764</v>
      </c>
      <c r="BF198" s="181" t="s">
        <v>2944</v>
      </c>
      <c r="BG198" s="181" t="s">
        <v>1535</v>
      </c>
      <c r="BH198" s="181" t="s">
        <v>3398</v>
      </c>
      <c r="BI198" s="181" t="s">
        <v>1539</v>
      </c>
      <c r="BJ198" s="181" t="s">
        <v>3399</v>
      </c>
      <c r="BK198" s="181" t="s">
        <v>1770</v>
      </c>
      <c r="BL198" s="181" t="s">
        <v>3400</v>
      </c>
      <c r="BM198" s="181" t="s">
        <v>1681</v>
      </c>
      <c r="BN198" s="181" t="s">
        <v>3401</v>
      </c>
      <c r="BO198" s="181" t="s">
        <v>1404</v>
      </c>
      <c r="BP198" s="181" t="s">
        <v>3402</v>
      </c>
      <c r="BQ198" s="181"/>
      <c r="BR198" s="181"/>
      <c r="BS198" s="181"/>
      <c r="BT198" s="181"/>
      <c r="BU198" s="181"/>
      <c r="BV198" s="181"/>
      <c r="BW198" s="181"/>
      <c r="BX198" s="181"/>
      <c r="BY198" s="181"/>
      <c r="BZ198" s="181"/>
      <c r="CA198" s="181"/>
      <c r="CB198" s="181"/>
      <c r="CC198" s="181"/>
      <c r="CD198" s="181"/>
      <c r="CE198" s="181"/>
      <c r="CF198" s="181"/>
      <c r="CG198" s="181"/>
      <c r="CH198" s="181"/>
      <c r="CI198" s="181"/>
      <c r="CJ198" s="181"/>
      <c r="CK198" s="181"/>
      <c r="CL198" s="181"/>
      <c r="CM198" s="181"/>
      <c r="CN198" s="181"/>
      <c r="CO198" s="181"/>
      <c r="CP198" s="181"/>
      <c r="CQ198" s="181"/>
      <c r="CR198" s="181"/>
      <c r="CS198" s="181"/>
      <c r="CT198" s="181"/>
      <c r="CU198" s="181"/>
      <c r="CV198" s="181"/>
      <c r="CW198" s="181"/>
      <c r="CX198" s="181"/>
      <c r="CY198" s="181"/>
      <c r="CZ198" s="182"/>
    </row>
    <row r="199" spans="1:104" x14ac:dyDescent="0.25">
      <c r="A199" s="180"/>
      <c r="B199" s="181" t="s">
        <v>3403</v>
      </c>
      <c r="C199" s="181" t="s">
        <v>3404</v>
      </c>
      <c r="D199" s="181" t="s">
        <v>365</v>
      </c>
      <c r="E199" s="181" t="s">
        <v>448</v>
      </c>
      <c r="F199" s="181"/>
      <c r="G199" s="181" t="s">
        <v>1103</v>
      </c>
      <c r="H199" s="181"/>
      <c r="I199" s="181" t="s">
        <v>1379</v>
      </c>
      <c r="J199" s="181" t="s">
        <v>2057</v>
      </c>
      <c r="K199" s="181" t="s">
        <v>3405</v>
      </c>
      <c r="L199" s="181" t="s">
        <v>3406</v>
      </c>
      <c r="M199" s="181" t="s">
        <v>1379</v>
      </c>
      <c r="N199" s="181" t="s">
        <v>1388</v>
      </c>
      <c r="O199" s="181" t="s">
        <v>7</v>
      </c>
      <c r="P199" s="181" t="s">
        <v>7</v>
      </c>
      <c r="Q199" s="181" t="s">
        <v>1359</v>
      </c>
      <c r="R199" s="181" t="s">
        <v>1665</v>
      </c>
      <c r="S199" s="181" t="s">
        <v>269</v>
      </c>
      <c r="T199" s="181" t="s">
        <v>269</v>
      </c>
      <c r="U199" s="181"/>
      <c r="V199" s="181"/>
      <c r="W199" s="181"/>
      <c r="X199" s="181"/>
      <c r="Y199" s="181"/>
      <c r="Z199" s="181"/>
      <c r="AA199" s="181"/>
      <c r="AB199" s="181"/>
      <c r="AC199" s="181"/>
      <c r="AD199" s="181"/>
      <c r="AE199" s="181"/>
      <c r="AF199" s="181"/>
      <c r="AG199" s="181"/>
      <c r="AH199" s="181"/>
      <c r="AI199" s="181"/>
      <c r="AJ199" s="181" t="s">
        <v>1379</v>
      </c>
      <c r="AK199" s="181" t="s">
        <v>1385</v>
      </c>
      <c r="AL199" s="181" t="s">
        <v>1379</v>
      </c>
      <c r="AM199" s="181" t="s">
        <v>2862</v>
      </c>
      <c r="AN199" s="181" t="s">
        <v>269</v>
      </c>
      <c r="AO199" s="181" t="s">
        <v>2316</v>
      </c>
      <c r="AP199" s="181" t="s">
        <v>2317</v>
      </c>
      <c r="AQ199" s="181" t="s">
        <v>1384</v>
      </c>
      <c r="AR199" s="181" t="s">
        <v>1531</v>
      </c>
      <c r="AS199" s="181"/>
      <c r="AT199" s="181" t="s">
        <v>3405</v>
      </c>
      <c r="AU199" s="181" t="s">
        <v>1541</v>
      </c>
      <c r="AV199" s="181" t="s">
        <v>3055</v>
      </c>
      <c r="AW199" s="181" t="s">
        <v>1537</v>
      </c>
      <c r="AX199" s="181" t="s">
        <v>2177</v>
      </c>
      <c r="AY199" s="181" t="s">
        <v>1678</v>
      </c>
      <c r="AZ199" s="181" t="s">
        <v>3407</v>
      </c>
      <c r="BA199" s="181" t="s">
        <v>1758</v>
      </c>
      <c r="BB199" s="181" t="s">
        <v>3408</v>
      </c>
      <c r="BC199" s="181" t="s">
        <v>1675</v>
      </c>
      <c r="BD199" s="181" t="s">
        <v>3335</v>
      </c>
      <c r="BE199" s="181" t="s">
        <v>1764</v>
      </c>
      <c r="BF199" s="181" t="s">
        <v>3409</v>
      </c>
      <c r="BG199" s="181" t="s">
        <v>1535</v>
      </c>
      <c r="BH199" s="181" t="s">
        <v>3410</v>
      </c>
      <c r="BI199" s="181" t="s">
        <v>1539</v>
      </c>
      <c r="BJ199" s="181" t="s">
        <v>3411</v>
      </c>
      <c r="BK199" s="181" t="s">
        <v>1770</v>
      </c>
      <c r="BL199" s="181" t="s">
        <v>3044</v>
      </c>
      <c r="BM199" s="181" t="s">
        <v>1681</v>
      </c>
      <c r="BN199" s="181" t="s">
        <v>3412</v>
      </c>
      <c r="BO199" s="181" t="s">
        <v>1404</v>
      </c>
      <c r="BP199" s="181" t="s">
        <v>3413</v>
      </c>
      <c r="BQ199" s="181"/>
      <c r="BR199" s="181"/>
      <c r="BS199" s="181"/>
      <c r="BT199" s="181"/>
      <c r="BU199" s="181"/>
      <c r="BV199" s="181"/>
      <c r="BW199" s="181"/>
      <c r="BX199" s="181"/>
      <c r="BY199" s="181"/>
      <c r="BZ199" s="181"/>
      <c r="CA199" s="181"/>
      <c r="CB199" s="181"/>
      <c r="CC199" s="181"/>
      <c r="CD199" s="181"/>
      <c r="CE199" s="181"/>
      <c r="CF199" s="181"/>
      <c r="CG199" s="181"/>
      <c r="CH199" s="181"/>
      <c r="CI199" s="181"/>
      <c r="CJ199" s="181"/>
      <c r="CK199" s="181"/>
      <c r="CL199" s="181"/>
      <c r="CM199" s="181"/>
      <c r="CN199" s="181"/>
      <c r="CO199" s="181"/>
      <c r="CP199" s="181"/>
      <c r="CQ199" s="181"/>
      <c r="CR199" s="181"/>
      <c r="CS199" s="181"/>
      <c r="CT199" s="181"/>
      <c r="CU199" s="181"/>
      <c r="CV199" s="181"/>
      <c r="CW199" s="181"/>
      <c r="CX199" s="181"/>
      <c r="CY199" s="181"/>
      <c r="CZ199" s="182"/>
    </row>
    <row r="200" spans="1:104" x14ac:dyDescent="0.25">
      <c r="A200" s="180"/>
      <c r="B200" s="181"/>
      <c r="C200" s="181" t="s">
        <v>3414</v>
      </c>
      <c r="D200" s="181"/>
      <c r="E200" s="181" t="s">
        <v>1361</v>
      </c>
      <c r="F200" s="181"/>
      <c r="G200" s="181" t="s">
        <v>1103</v>
      </c>
      <c r="H200" s="181"/>
      <c r="I200" s="181" t="s">
        <v>1379</v>
      </c>
      <c r="J200" s="181" t="s">
        <v>1659</v>
      </c>
      <c r="K200" s="181"/>
      <c r="L200" s="181"/>
      <c r="M200" s="181" t="s">
        <v>1379</v>
      </c>
      <c r="N200" s="181"/>
      <c r="O200" s="181"/>
      <c r="P200" s="181"/>
      <c r="Q200" s="181"/>
      <c r="R200" s="181" t="s">
        <v>1665</v>
      </c>
      <c r="S200" s="181" t="s">
        <v>269</v>
      </c>
      <c r="T200" s="181" t="s">
        <v>269</v>
      </c>
      <c r="U200" s="181"/>
      <c r="V200" s="181"/>
      <c r="W200" s="181"/>
      <c r="X200" s="181"/>
      <c r="Y200" s="181"/>
      <c r="Z200" s="181"/>
      <c r="AA200" s="181"/>
      <c r="AB200" s="181"/>
      <c r="AC200" s="181"/>
      <c r="AD200" s="181"/>
      <c r="AE200" s="181"/>
      <c r="AF200" s="181"/>
      <c r="AG200" s="181"/>
      <c r="AH200" s="181"/>
      <c r="AI200" s="181"/>
      <c r="AJ200" s="181" t="s">
        <v>1379</v>
      </c>
      <c r="AK200" s="181" t="s">
        <v>1385</v>
      </c>
      <c r="AL200" s="181" t="s">
        <v>1379</v>
      </c>
      <c r="AM200" s="181" t="s">
        <v>2862</v>
      </c>
      <c r="AN200" s="181" t="s">
        <v>269</v>
      </c>
      <c r="AO200" s="181" t="s">
        <v>2316</v>
      </c>
      <c r="AP200" s="181" t="s">
        <v>2317</v>
      </c>
      <c r="AQ200" s="181" t="s">
        <v>1384</v>
      </c>
      <c r="AR200" s="181"/>
      <c r="AS200" s="181"/>
      <c r="AT200" s="181"/>
      <c r="AU200" s="181"/>
      <c r="AV200" s="181"/>
      <c r="AW200" s="181"/>
      <c r="AX200" s="181"/>
      <c r="AY200" s="181"/>
      <c r="AZ200" s="181"/>
      <c r="BA200" s="181"/>
      <c r="BB200" s="181"/>
      <c r="BC200" s="181"/>
      <c r="BD200" s="181"/>
      <c r="BE200" s="181"/>
      <c r="BF200" s="181"/>
      <c r="BG200" s="181"/>
      <c r="BH200" s="181"/>
      <c r="BI200" s="181"/>
      <c r="BJ200" s="181"/>
      <c r="BK200" s="181"/>
      <c r="BL200" s="181"/>
      <c r="BM200" s="181"/>
      <c r="BN200" s="181"/>
      <c r="BO200" s="181"/>
      <c r="BP200" s="181"/>
      <c r="BQ200" s="181"/>
      <c r="BR200" s="181"/>
      <c r="BS200" s="181"/>
      <c r="BT200" s="181"/>
      <c r="BU200" s="181"/>
      <c r="BV200" s="181"/>
      <c r="BW200" s="181"/>
      <c r="BX200" s="181"/>
      <c r="BY200" s="181"/>
      <c r="BZ200" s="181"/>
      <c r="CA200" s="181"/>
      <c r="CB200" s="181"/>
      <c r="CC200" s="181"/>
      <c r="CD200" s="181"/>
      <c r="CE200" s="181"/>
      <c r="CF200" s="181"/>
      <c r="CG200" s="181"/>
      <c r="CH200" s="181"/>
      <c r="CI200" s="181"/>
      <c r="CJ200" s="181"/>
      <c r="CK200" s="181"/>
      <c r="CL200" s="181"/>
      <c r="CM200" s="181"/>
      <c r="CN200" s="181"/>
      <c r="CO200" s="181"/>
      <c r="CP200" s="181"/>
      <c r="CQ200" s="181"/>
      <c r="CR200" s="181"/>
      <c r="CS200" s="181"/>
      <c r="CT200" s="181"/>
      <c r="CU200" s="181"/>
      <c r="CV200" s="181"/>
      <c r="CW200" s="181"/>
      <c r="CX200" s="181"/>
      <c r="CY200" s="181"/>
      <c r="CZ200" s="182"/>
    </row>
    <row r="201" spans="1:104" x14ac:dyDescent="0.25">
      <c r="A201" s="180"/>
      <c r="B201" s="181" t="s">
        <v>3415</v>
      </c>
      <c r="C201" s="181" t="s">
        <v>3416</v>
      </c>
      <c r="D201" s="181" t="s">
        <v>250</v>
      </c>
      <c r="E201" s="181" t="s">
        <v>251</v>
      </c>
      <c r="F201" s="181"/>
      <c r="G201" s="181" t="s">
        <v>1103</v>
      </c>
      <c r="H201" s="181"/>
      <c r="I201" s="181" t="s">
        <v>1379</v>
      </c>
      <c r="J201" s="181" t="s">
        <v>1905</v>
      </c>
      <c r="K201" s="181"/>
      <c r="L201" s="181"/>
      <c r="M201" s="181" t="s">
        <v>1389</v>
      </c>
      <c r="N201" s="181" t="s">
        <v>1389</v>
      </c>
      <c r="O201" s="181" t="s">
        <v>1362</v>
      </c>
      <c r="P201" s="181" t="s">
        <v>3</v>
      </c>
      <c r="Q201" s="181" t="s">
        <v>1359</v>
      </c>
      <c r="R201" s="181" t="s">
        <v>1665</v>
      </c>
      <c r="S201" s="181" t="s">
        <v>269</v>
      </c>
      <c r="T201" s="181" t="s">
        <v>269</v>
      </c>
      <c r="U201" s="181"/>
      <c r="V201" s="181"/>
      <c r="W201" s="181"/>
      <c r="X201" s="181"/>
      <c r="Y201" s="181"/>
      <c r="Z201" s="181"/>
      <c r="AA201" s="181"/>
      <c r="AB201" s="181"/>
      <c r="AC201" s="181"/>
      <c r="AD201" s="181"/>
      <c r="AE201" s="181"/>
      <c r="AF201" s="181"/>
      <c r="AG201" s="181"/>
      <c r="AH201" s="181"/>
      <c r="AI201" s="181"/>
      <c r="AJ201" s="181" t="s">
        <v>1379</v>
      </c>
      <c r="AK201" s="181" t="s">
        <v>1385</v>
      </c>
      <c r="AL201" s="181" t="s">
        <v>1379</v>
      </c>
      <c r="AM201" s="181" t="s">
        <v>2862</v>
      </c>
      <c r="AN201" s="181" t="s">
        <v>269</v>
      </c>
      <c r="AO201" s="181" t="s">
        <v>2316</v>
      </c>
      <c r="AP201" s="181" t="s">
        <v>2317</v>
      </c>
      <c r="AQ201" s="181" t="s">
        <v>1384</v>
      </c>
      <c r="AR201" s="181"/>
      <c r="AS201" s="181"/>
      <c r="AT201" s="181"/>
      <c r="AU201" s="181"/>
      <c r="AV201" s="181"/>
      <c r="AW201" s="181"/>
      <c r="AX201" s="181"/>
      <c r="AY201" s="181"/>
      <c r="AZ201" s="181"/>
      <c r="BA201" s="181"/>
      <c r="BB201" s="181"/>
      <c r="BC201" s="181"/>
      <c r="BD201" s="181"/>
      <c r="BE201" s="181"/>
      <c r="BF201" s="181"/>
      <c r="BG201" s="181"/>
      <c r="BH201" s="181"/>
      <c r="BI201" s="181"/>
      <c r="BJ201" s="181"/>
      <c r="BK201" s="181"/>
      <c r="BL201" s="181"/>
      <c r="BM201" s="181"/>
      <c r="BN201" s="181"/>
      <c r="BO201" s="181"/>
      <c r="BP201" s="181"/>
      <c r="BQ201" s="181"/>
      <c r="BR201" s="181"/>
      <c r="BS201" s="181"/>
      <c r="BT201" s="181"/>
      <c r="BU201" s="181"/>
      <c r="BV201" s="181"/>
      <c r="BW201" s="181"/>
      <c r="BX201" s="181"/>
      <c r="BY201" s="181"/>
      <c r="BZ201" s="181"/>
      <c r="CA201" s="181"/>
      <c r="CB201" s="181"/>
      <c r="CC201" s="181"/>
      <c r="CD201" s="181"/>
      <c r="CE201" s="181"/>
      <c r="CF201" s="181"/>
      <c r="CG201" s="181"/>
      <c r="CH201" s="181"/>
      <c r="CI201" s="181"/>
      <c r="CJ201" s="181"/>
      <c r="CK201" s="181"/>
      <c r="CL201" s="181"/>
      <c r="CM201" s="181"/>
      <c r="CN201" s="181"/>
      <c r="CO201" s="181"/>
      <c r="CP201" s="181"/>
      <c r="CQ201" s="181"/>
      <c r="CR201" s="181"/>
      <c r="CS201" s="181"/>
      <c r="CT201" s="181"/>
      <c r="CU201" s="181"/>
      <c r="CV201" s="181"/>
      <c r="CW201" s="181"/>
      <c r="CX201" s="181"/>
      <c r="CY201" s="181"/>
      <c r="CZ201" s="182"/>
    </row>
    <row r="202" spans="1:104" x14ac:dyDescent="0.25">
      <c r="A202" s="180"/>
      <c r="B202" s="181" t="s">
        <v>3417</v>
      </c>
      <c r="C202" s="181" t="s">
        <v>1389</v>
      </c>
      <c r="D202" s="181" t="s">
        <v>280</v>
      </c>
      <c r="E202" s="181" t="s">
        <v>281</v>
      </c>
      <c r="F202" s="181"/>
      <c r="G202" s="181" t="s">
        <v>1103</v>
      </c>
      <c r="H202" s="181"/>
      <c r="I202" s="181" t="s">
        <v>1379</v>
      </c>
      <c r="J202" s="181" t="s">
        <v>1922</v>
      </c>
      <c r="K202" s="181" t="s">
        <v>3418</v>
      </c>
      <c r="L202" s="181" t="s">
        <v>3419</v>
      </c>
      <c r="M202" s="181" t="s">
        <v>1383</v>
      </c>
      <c r="N202" s="181" t="s">
        <v>1389</v>
      </c>
      <c r="O202" s="181" t="s">
        <v>1362</v>
      </c>
      <c r="P202" s="181" t="s">
        <v>3</v>
      </c>
      <c r="Q202" s="181" t="s">
        <v>1359</v>
      </c>
      <c r="R202" s="181" t="s">
        <v>1665</v>
      </c>
      <c r="S202" s="181" t="s">
        <v>269</v>
      </c>
      <c r="T202" s="181" t="s">
        <v>269</v>
      </c>
      <c r="U202" s="181"/>
      <c r="V202" s="181"/>
      <c r="W202" s="181"/>
      <c r="X202" s="181"/>
      <c r="Y202" s="181"/>
      <c r="Z202" s="181"/>
      <c r="AA202" s="181"/>
      <c r="AB202" s="181"/>
      <c r="AC202" s="181"/>
      <c r="AD202" s="181"/>
      <c r="AE202" s="181"/>
      <c r="AF202" s="181"/>
      <c r="AG202" s="181"/>
      <c r="AH202" s="181"/>
      <c r="AI202" s="181"/>
      <c r="AJ202" s="181" t="s">
        <v>1379</v>
      </c>
      <c r="AK202" s="181" t="s">
        <v>1385</v>
      </c>
      <c r="AL202" s="181" t="s">
        <v>1379</v>
      </c>
      <c r="AM202" s="181" t="s">
        <v>2862</v>
      </c>
      <c r="AN202" s="181" t="s">
        <v>269</v>
      </c>
      <c r="AO202" s="181" t="s">
        <v>2316</v>
      </c>
      <c r="AP202" s="181" t="s">
        <v>2317</v>
      </c>
      <c r="AQ202" s="181" t="s">
        <v>1384</v>
      </c>
      <c r="AR202" s="181"/>
      <c r="AS202" s="181"/>
      <c r="AT202" s="181" t="s">
        <v>3418</v>
      </c>
      <c r="AU202" s="181" t="s">
        <v>1541</v>
      </c>
      <c r="AV202" s="181" t="s">
        <v>3161</v>
      </c>
      <c r="AW202" s="181" t="s">
        <v>1537</v>
      </c>
      <c r="AX202" s="181" t="s">
        <v>1878</v>
      </c>
      <c r="AY202" s="181" t="s">
        <v>1678</v>
      </c>
      <c r="AZ202" s="181" t="s">
        <v>3420</v>
      </c>
      <c r="BA202" s="181" t="s">
        <v>1758</v>
      </c>
      <c r="BB202" s="181" t="s">
        <v>2234</v>
      </c>
      <c r="BC202" s="181" t="s">
        <v>1675</v>
      </c>
      <c r="BD202" s="181" t="s">
        <v>3421</v>
      </c>
      <c r="BE202" s="181" t="s">
        <v>1764</v>
      </c>
      <c r="BF202" s="181" t="s">
        <v>3422</v>
      </c>
      <c r="BG202" s="181" t="s">
        <v>1535</v>
      </c>
      <c r="BH202" s="181" t="s">
        <v>3423</v>
      </c>
      <c r="BI202" s="181" t="s">
        <v>1539</v>
      </c>
      <c r="BJ202" s="181" t="s">
        <v>2417</v>
      </c>
      <c r="BK202" s="181" t="s">
        <v>1770</v>
      </c>
      <c r="BL202" s="181" t="s">
        <v>3291</v>
      </c>
      <c r="BM202" s="181" t="s">
        <v>1681</v>
      </c>
      <c r="BN202" s="181" t="s">
        <v>3274</v>
      </c>
      <c r="BO202" s="181"/>
      <c r="BP202" s="181"/>
      <c r="BQ202" s="181"/>
      <c r="BR202" s="181"/>
      <c r="BS202" s="181"/>
      <c r="BT202" s="181"/>
      <c r="BU202" s="181"/>
      <c r="BV202" s="181"/>
      <c r="BW202" s="181"/>
      <c r="BX202" s="181"/>
      <c r="BY202" s="181"/>
      <c r="BZ202" s="181"/>
      <c r="CA202" s="181"/>
      <c r="CB202" s="181"/>
      <c r="CC202" s="181"/>
      <c r="CD202" s="181"/>
      <c r="CE202" s="181"/>
      <c r="CF202" s="181"/>
      <c r="CG202" s="181"/>
      <c r="CH202" s="181"/>
      <c r="CI202" s="181"/>
      <c r="CJ202" s="181"/>
      <c r="CK202" s="181"/>
      <c r="CL202" s="181"/>
      <c r="CM202" s="181"/>
      <c r="CN202" s="181"/>
      <c r="CO202" s="181"/>
      <c r="CP202" s="181"/>
      <c r="CQ202" s="181"/>
      <c r="CR202" s="181"/>
      <c r="CS202" s="181"/>
      <c r="CT202" s="181"/>
      <c r="CU202" s="181"/>
      <c r="CV202" s="181"/>
      <c r="CW202" s="181"/>
      <c r="CX202" s="181"/>
      <c r="CY202" s="181"/>
      <c r="CZ202" s="182"/>
    </row>
    <row r="203" spans="1:104" x14ac:dyDescent="0.25">
      <c r="A203" s="180"/>
      <c r="B203" s="181"/>
      <c r="C203" s="181" t="s">
        <v>3424</v>
      </c>
      <c r="D203" s="181"/>
      <c r="E203" s="181" t="s">
        <v>1361</v>
      </c>
      <c r="F203" s="181"/>
      <c r="G203" s="181" t="s">
        <v>1103</v>
      </c>
      <c r="H203" s="181"/>
      <c r="I203" s="181" t="s">
        <v>1379</v>
      </c>
      <c r="J203" s="181" t="s">
        <v>1655</v>
      </c>
      <c r="K203" s="181"/>
      <c r="L203" s="181"/>
      <c r="M203" s="181" t="s">
        <v>1379</v>
      </c>
      <c r="N203" s="181"/>
      <c r="O203" s="181"/>
      <c r="P203" s="181"/>
      <c r="Q203" s="181"/>
      <c r="R203" s="181" t="s">
        <v>1665</v>
      </c>
      <c r="S203" s="181" t="s">
        <v>269</v>
      </c>
      <c r="T203" s="181" t="s">
        <v>269</v>
      </c>
      <c r="U203" s="181"/>
      <c r="V203" s="181"/>
      <c r="W203" s="181"/>
      <c r="X203" s="181"/>
      <c r="Y203" s="181"/>
      <c r="Z203" s="181"/>
      <c r="AA203" s="181"/>
      <c r="AB203" s="181"/>
      <c r="AC203" s="181"/>
      <c r="AD203" s="181"/>
      <c r="AE203" s="181"/>
      <c r="AF203" s="181"/>
      <c r="AG203" s="181"/>
      <c r="AH203" s="181"/>
      <c r="AI203" s="181"/>
      <c r="AJ203" s="181" t="s">
        <v>1379</v>
      </c>
      <c r="AK203" s="181" t="s">
        <v>1385</v>
      </c>
      <c r="AL203" s="181" t="s">
        <v>1379</v>
      </c>
      <c r="AM203" s="181" t="s">
        <v>2862</v>
      </c>
      <c r="AN203" s="181" t="s">
        <v>269</v>
      </c>
      <c r="AO203" s="181" t="s">
        <v>2316</v>
      </c>
      <c r="AP203" s="181" t="s">
        <v>2317</v>
      </c>
      <c r="AQ203" s="181" t="s">
        <v>1384</v>
      </c>
      <c r="AR203" s="181"/>
      <c r="AS203" s="181"/>
      <c r="AT203" s="181"/>
      <c r="AU203" s="181"/>
      <c r="AV203" s="181"/>
      <c r="AW203" s="181"/>
      <c r="AX203" s="181"/>
      <c r="AY203" s="181"/>
      <c r="AZ203" s="181"/>
      <c r="BA203" s="181"/>
      <c r="BB203" s="181"/>
      <c r="BC203" s="181"/>
      <c r="BD203" s="181"/>
      <c r="BE203" s="181"/>
      <c r="BF203" s="181"/>
      <c r="BG203" s="181"/>
      <c r="BH203" s="181"/>
      <c r="BI203" s="181"/>
      <c r="BJ203" s="181"/>
      <c r="BK203" s="181"/>
      <c r="BL203" s="181"/>
      <c r="BM203" s="181"/>
      <c r="BN203" s="181"/>
      <c r="BO203" s="181"/>
      <c r="BP203" s="181"/>
      <c r="BQ203" s="181"/>
      <c r="BR203" s="181"/>
      <c r="BS203" s="181"/>
      <c r="BT203" s="181"/>
      <c r="BU203" s="181"/>
      <c r="BV203" s="181"/>
      <c r="BW203" s="181"/>
      <c r="BX203" s="181"/>
      <c r="BY203" s="181"/>
      <c r="BZ203" s="181"/>
      <c r="CA203" s="181"/>
      <c r="CB203" s="181"/>
      <c r="CC203" s="181"/>
      <c r="CD203" s="181"/>
      <c r="CE203" s="181"/>
      <c r="CF203" s="181"/>
      <c r="CG203" s="181"/>
      <c r="CH203" s="181"/>
      <c r="CI203" s="181"/>
      <c r="CJ203" s="181"/>
      <c r="CK203" s="181"/>
      <c r="CL203" s="181"/>
      <c r="CM203" s="181"/>
      <c r="CN203" s="181"/>
      <c r="CO203" s="181"/>
      <c r="CP203" s="181"/>
      <c r="CQ203" s="181"/>
      <c r="CR203" s="181"/>
      <c r="CS203" s="181"/>
      <c r="CT203" s="181"/>
      <c r="CU203" s="181"/>
      <c r="CV203" s="181"/>
      <c r="CW203" s="181"/>
      <c r="CX203" s="181"/>
      <c r="CY203" s="181"/>
      <c r="CZ203" s="182"/>
    </row>
    <row r="204" spans="1:104" x14ac:dyDescent="0.25">
      <c r="A204" s="180"/>
      <c r="B204" s="181" t="s">
        <v>3425</v>
      </c>
      <c r="C204" s="181" t="s">
        <v>1666</v>
      </c>
      <c r="D204" s="181" t="s">
        <v>53</v>
      </c>
      <c r="E204" s="181" t="s">
        <v>293</v>
      </c>
      <c r="F204" s="181"/>
      <c r="G204" s="181" t="s">
        <v>1103</v>
      </c>
      <c r="H204" s="181"/>
      <c r="I204" s="181" t="s">
        <v>1379</v>
      </c>
      <c r="J204" s="181" t="s">
        <v>1621</v>
      </c>
      <c r="K204" s="181" t="s">
        <v>3426</v>
      </c>
      <c r="L204" s="181" t="s">
        <v>3427</v>
      </c>
      <c r="M204" s="181" t="s">
        <v>1379</v>
      </c>
      <c r="N204" s="181" t="s">
        <v>1411</v>
      </c>
      <c r="O204" s="181" t="s">
        <v>1360</v>
      </c>
      <c r="P204" s="181" t="s">
        <v>13</v>
      </c>
      <c r="Q204" s="181" t="s">
        <v>1359</v>
      </c>
      <c r="R204" s="181" t="s">
        <v>2109</v>
      </c>
      <c r="S204" s="181" t="s">
        <v>303</v>
      </c>
      <c r="T204" s="181" t="s">
        <v>303</v>
      </c>
      <c r="U204" s="181"/>
      <c r="V204" s="181"/>
      <c r="W204" s="181"/>
      <c r="X204" s="181"/>
      <c r="Y204" s="181"/>
      <c r="Z204" s="181"/>
      <c r="AA204" s="181"/>
      <c r="AB204" s="181"/>
      <c r="AC204" s="181"/>
      <c r="AD204" s="181"/>
      <c r="AE204" s="181"/>
      <c r="AF204" s="181"/>
      <c r="AG204" s="181"/>
      <c r="AH204" s="181"/>
      <c r="AI204" s="181"/>
      <c r="AJ204" s="181" t="s">
        <v>1379</v>
      </c>
      <c r="AK204" s="181" t="s">
        <v>1385</v>
      </c>
      <c r="AL204" s="181" t="s">
        <v>1379</v>
      </c>
      <c r="AM204" s="181" t="s">
        <v>2875</v>
      </c>
      <c r="AN204" s="181" t="s">
        <v>303</v>
      </c>
      <c r="AO204" s="181" t="s">
        <v>2474</v>
      </c>
      <c r="AP204" s="181" t="s">
        <v>1749</v>
      </c>
      <c r="AQ204" s="181" t="s">
        <v>1384</v>
      </c>
      <c r="AR204" s="181" t="s">
        <v>1389</v>
      </c>
      <c r="AS204" s="181"/>
      <c r="AT204" s="181" t="s">
        <v>3426</v>
      </c>
      <c r="AU204" s="181" t="s">
        <v>1758</v>
      </c>
      <c r="AV204" s="181" t="s">
        <v>1669</v>
      </c>
      <c r="AW204" s="181" t="s">
        <v>1670</v>
      </c>
      <c r="AX204" s="181" t="s">
        <v>2945</v>
      </c>
      <c r="AY204" s="181" t="s">
        <v>1762</v>
      </c>
      <c r="AZ204" s="181" t="s">
        <v>3428</v>
      </c>
      <c r="BA204" s="181" t="s">
        <v>1533</v>
      </c>
      <c r="BB204" s="181" t="s">
        <v>3429</v>
      </c>
      <c r="BC204" s="181" t="s">
        <v>1675</v>
      </c>
      <c r="BD204" s="181" t="s">
        <v>2706</v>
      </c>
      <c r="BE204" s="181" t="s">
        <v>1535</v>
      </c>
      <c r="BF204" s="181" t="s">
        <v>2896</v>
      </c>
      <c r="BG204" s="181" t="s">
        <v>1678</v>
      </c>
      <c r="BH204" s="181" t="s">
        <v>2030</v>
      </c>
      <c r="BI204" s="181" t="s">
        <v>1666</v>
      </c>
      <c r="BJ204" s="181" t="s">
        <v>1511</v>
      </c>
      <c r="BK204" s="181" t="s">
        <v>1541</v>
      </c>
      <c r="BL204" s="181" t="s">
        <v>2335</v>
      </c>
      <c r="BM204" s="181" t="s">
        <v>1770</v>
      </c>
      <c r="BN204" s="181" t="s">
        <v>3430</v>
      </c>
      <c r="BO204" s="181" t="s">
        <v>1404</v>
      </c>
      <c r="BP204" s="181" t="s">
        <v>3431</v>
      </c>
      <c r="BQ204" s="181"/>
      <c r="BR204" s="181"/>
      <c r="BS204" s="181"/>
      <c r="BT204" s="181"/>
      <c r="BU204" s="181"/>
      <c r="BV204" s="181"/>
      <c r="BW204" s="181"/>
      <c r="BX204" s="181"/>
      <c r="BY204" s="181"/>
      <c r="BZ204" s="181"/>
      <c r="CA204" s="181"/>
      <c r="CB204" s="181"/>
      <c r="CC204" s="181"/>
      <c r="CD204" s="181"/>
      <c r="CE204" s="181"/>
      <c r="CF204" s="181"/>
      <c r="CG204" s="181"/>
      <c r="CH204" s="181"/>
      <c r="CI204" s="181"/>
      <c r="CJ204" s="181"/>
      <c r="CK204" s="181"/>
      <c r="CL204" s="181"/>
      <c r="CM204" s="181"/>
      <c r="CN204" s="181"/>
      <c r="CO204" s="181"/>
      <c r="CP204" s="181"/>
      <c r="CQ204" s="181"/>
      <c r="CR204" s="181"/>
      <c r="CS204" s="181"/>
      <c r="CT204" s="181"/>
      <c r="CU204" s="181"/>
      <c r="CV204" s="181"/>
      <c r="CW204" s="181"/>
      <c r="CX204" s="181"/>
      <c r="CY204" s="181"/>
      <c r="CZ204" s="182"/>
    </row>
    <row r="205" spans="1:104" x14ac:dyDescent="0.25">
      <c r="A205" s="180"/>
      <c r="B205" s="181" t="s">
        <v>3432</v>
      </c>
      <c r="C205" s="181" t="s">
        <v>3433</v>
      </c>
      <c r="D205" s="181" t="s">
        <v>294</v>
      </c>
      <c r="E205" s="181" t="s">
        <v>295</v>
      </c>
      <c r="F205" s="181"/>
      <c r="G205" s="181" t="s">
        <v>1103</v>
      </c>
      <c r="H205" s="181"/>
      <c r="I205" s="181" t="s">
        <v>1379</v>
      </c>
      <c r="J205" s="181" t="s">
        <v>1587</v>
      </c>
      <c r="K205" s="181" t="s">
        <v>3434</v>
      </c>
      <c r="L205" s="181" t="s">
        <v>3435</v>
      </c>
      <c r="M205" s="181" t="s">
        <v>1379</v>
      </c>
      <c r="N205" s="181" t="s">
        <v>1437</v>
      </c>
      <c r="O205" s="181" t="s">
        <v>1363</v>
      </c>
      <c r="P205" s="181" t="s">
        <v>26</v>
      </c>
      <c r="Q205" s="181" t="s">
        <v>1359</v>
      </c>
      <c r="R205" s="181" t="s">
        <v>2109</v>
      </c>
      <c r="S205" s="181" t="s">
        <v>303</v>
      </c>
      <c r="T205" s="181" t="s">
        <v>303</v>
      </c>
      <c r="U205" s="181"/>
      <c r="V205" s="181"/>
      <c r="W205" s="181"/>
      <c r="X205" s="181"/>
      <c r="Y205" s="181"/>
      <c r="Z205" s="181"/>
      <c r="AA205" s="181"/>
      <c r="AB205" s="181"/>
      <c r="AC205" s="181"/>
      <c r="AD205" s="181"/>
      <c r="AE205" s="181"/>
      <c r="AF205" s="181"/>
      <c r="AG205" s="181"/>
      <c r="AH205" s="181"/>
      <c r="AI205" s="181"/>
      <c r="AJ205" s="181" t="s">
        <v>1379</v>
      </c>
      <c r="AK205" s="181" t="s">
        <v>1385</v>
      </c>
      <c r="AL205" s="181" t="s">
        <v>1379</v>
      </c>
      <c r="AM205" s="181" t="s">
        <v>2875</v>
      </c>
      <c r="AN205" s="181" t="s">
        <v>303</v>
      </c>
      <c r="AO205" s="181" t="s">
        <v>2474</v>
      </c>
      <c r="AP205" s="181" t="s">
        <v>1749</v>
      </c>
      <c r="AQ205" s="181" t="s">
        <v>1384</v>
      </c>
      <c r="AR205" s="181" t="s">
        <v>1411</v>
      </c>
      <c r="AS205" s="181"/>
      <c r="AT205" s="181" t="s">
        <v>3434</v>
      </c>
      <c r="AU205" s="181" t="s">
        <v>1758</v>
      </c>
      <c r="AV205" s="181" t="s">
        <v>3436</v>
      </c>
      <c r="AW205" s="181" t="s">
        <v>1670</v>
      </c>
      <c r="AX205" s="181" t="s">
        <v>1626</v>
      </c>
      <c r="AY205" s="181" t="s">
        <v>1762</v>
      </c>
      <c r="AZ205" s="181" t="s">
        <v>3437</v>
      </c>
      <c r="BA205" s="181" t="s">
        <v>1533</v>
      </c>
      <c r="BB205" s="181" t="s">
        <v>3050</v>
      </c>
      <c r="BC205" s="181" t="s">
        <v>1675</v>
      </c>
      <c r="BD205" s="181" t="s">
        <v>2501</v>
      </c>
      <c r="BE205" s="181" t="s">
        <v>1535</v>
      </c>
      <c r="BF205" s="181" t="s">
        <v>1495</v>
      </c>
      <c r="BG205" s="181" t="s">
        <v>1678</v>
      </c>
      <c r="BH205" s="181" t="s">
        <v>3438</v>
      </c>
      <c r="BI205" s="181" t="s">
        <v>1666</v>
      </c>
      <c r="BJ205" s="181" t="s">
        <v>2504</v>
      </c>
      <c r="BK205" s="181" t="s">
        <v>1541</v>
      </c>
      <c r="BL205" s="181" t="s">
        <v>3439</v>
      </c>
      <c r="BM205" s="181" t="s">
        <v>1770</v>
      </c>
      <c r="BN205" s="181" t="s">
        <v>3440</v>
      </c>
      <c r="BO205" s="181" t="s">
        <v>1404</v>
      </c>
      <c r="BP205" s="181" t="s">
        <v>3441</v>
      </c>
      <c r="BQ205" s="181"/>
      <c r="BR205" s="181"/>
      <c r="BS205" s="181"/>
      <c r="BT205" s="181"/>
      <c r="BU205" s="181"/>
      <c r="BV205" s="181"/>
      <c r="BW205" s="181"/>
      <c r="BX205" s="181"/>
      <c r="BY205" s="181"/>
      <c r="BZ205" s="181"/>
      <c r="CA205" s="181"/>
      <c r="CB205" s="181"/>
      <c r="CC205" s="181"/>
      <c r="CD205" s="181"/>
      <c r="CE205" s="181"/>
      <c r="CF205" s="181"/>
      <c r="CG205" s="181"/>
      <c r="CH205" s="181"/>
      <c r="CI205" s="181"/>
      <c r="CJ205" s="181"/>
      <c r="CK205" s="181"/>
      <c r="CL205" s="181"/>
      <c r="CM205" s="181"/>
      <c r="CN205" s="181"/>
      <c r="CO205" s="181"/>
      <c r="CP205" s="181"/>
      <c r="CQ205" s="181"/>
      <c r="CR205" s="181"/>
      <c r="CS205" s="181"/>
      <c r="CT205" s="181"/>
      <c r="CU205" s="181"/>
      <c r="CV205" s="181"/>
      <c r="CW205" s="181"/>
      <c r="CX205" s="181"/>
      <c r="CY205" s="181"/>
      <c r="CZ205" s="182"/>
    </row>
    <row r="206" spans="1:104" x14ac:dyDescent="0.25">
      <c r="A206" s="180"/>
      <c r="B206" s="181" t="s">
        <v>3442</v>
      </c>
      <c r="C206" s="181" t="s">
        <v>3443</v>
      </c>
      <c r="D206" s="181" t="s">
        <v>526</v>
      </c>
      <c r="E206" s="181" t="s">
        <v>525</v>
      </c>
      <c r="F206" s="181"/>
      <c r="G206" s="181" t="s">
        <v>1103</v>
      </c>
      <c r="H206" s="181"/>
      <c r="I206" s="181" t="s">
        <v>1379</v>
      </c>
      <c r="J206" s="181" t="s">
        <v>1781</v>
      </c>
      <c r="K206" s="181" t="s">
        <v>3444</v>
      </c>
      <c r="L206" s="181" t="s">
        <v>2054</v>
      </c>
      <c r="M206" s="181" t="s">
        <v>1379</v>
      </c>
      <c r="N206" s="181" t="s">
        <v>1389</v>
      </c>
      <c r="O206" s="181" t="s">
        <v>1362</v>
      </c>
      <c r="P206" s="181" t="s">
        <v>3</v>
      </c>
      <c r="Q206" s="181" t="s">
        <v>1359</v>
      </c>
      <c r="R206" s="181" t="s">
        <v>2109</v>
      </c>
      <c r="S206" s="181" t="s">
        <v>303</v>
      </c>
      <c r="T206" s="181" t="s">
        <v>303</v>
      </c>
      <c r="U206" s="181"/>
      <c r="V206" s="181"/>
      <c r="W206" s="181"/>
      <c r="X206" s="181"/>
      <c r="Y206" s="181"/>
      <c r="Z206" s="181"/>
      <c r="AA206" s="181"/>
      <c r="AB206" s="181"/>
      <c r="AC206" s="181"/>
      <c r="AD206" s="181"/>
      <c r="AE206" s="181"/>
      <c r="AF206" s="181"/>
      <c r="AG206" s="181"/>
      <c r="AH206" s="181"/>
      <c r="AI206" s="181"/>
      <c r="AJ206" s="181" t="s">
        <v>1379</v>
      </c>
      <c r="AK206" s="181" t="s">
        <v>1385</v>
      </c>
      <c r="AL206" s="181" t="s">
        <v>1379</v>
      </c>
      <c r="AM206" s="181" t="s">
        <v>2875</v>
      </c>
      <c r="AN206" s="181" t="s">
        <v>303</v>
      </c>
      <c r="AO206" s="181" t="s">
        <v>2474</v>
      </c>
      <c r="AP206" s="181" t="s">
        <v>1749</v>
      </c>
      <c r="AQ206" s="181" t="s">
        <v>1384</v>
      </c>
      <c r="AR206" s="181" t="s">
        <v>1383</v>
      </c>
      <c r="AS206" s="181"/>
      <c r="AT206" s="181" t="s">
        <v>3444</v>
      </c>
      <c r="AU206" s="181" t="s">
        <v>1758</v>
      </c>
      <c r="AV206" s="181" t="s">
        <v>3445</v>
      </c>
      <c r="AW206" s="181" t="s">
        <v>1670</v>
      </c>
      <c r="AX206" s="181" t="s">
        <v>1520</v>
      </c>
      <c r="AY206" s="181" t="s">
        <v>1762</v>
      </c>
      <c r="AZ206" s="181" t="s">
        <v>2631</v>
      </c>
      <c r="BA206" s="181" t="s">
        <v>1533</v>
      </c>
      <c r="BB206" s="181" t="s">
        <v>3446</v>
      </c>
      <c r="BC206" s="181" t="s">
        <v>1675</v>
      </c>
      <c r="BD206" s="181" t="s">
        <v>1833</v>
      </c>
      <c r="BE206" s="181" t="s">
        <v>1535</v>
      </c>
      <c r="BF206" s="181" t="s">
        <v>3447</v>
      </c>
      <c r="BG206" s="181" t="s">
        <v>1678</v>
      </c>
      <c r="BH206" s="181" t="s">
        <v>3448</v>
      </c>
      <c r="BI206" s="181" t="s">
        <v>1666</v>
      </c>
      <c r="BJ206" s="181" t="s">
        <v>1864</v>
      </c>
      <c r="BK206" s="181" t="s">
        <v>1541</v>
      </c>
      <c r="BL206" s="181" t="s">
        <v>3449</v>
      </c>
      <c r="BM206" s="181" t="s">
        <v>1770</v>
      </c>
      <c r="BN206" s="181" t="s">
        <v>3450</v>
      </c>
      <c r="BO206" s="181" t="s">
        <v>1404</v>
      </c>
      <c r="BP206" s="181" t="s">
        <v>3451</v>
      </c>
      <c r="BQ206" s="181"/>
      <c r="BR206" s="181"/>
      <c r="BS206" s="181"/>
      <c r="BT206" s="181"/>
      <c r="BU206" s="181"/>
      <c r="BV206" s="181"/>
      <c r="BW206" s="181"/>
      <c r="BX206" s="181"/>
      <c r="BY206" s="181"/>
      <c r="BZ206" s="181"/>
      <c r="CA206" s="181"/>
      <c r="CB206" s="181"/>
      <c r="CC206" s="181"/>
      <c r="CD206" s="181"/>
      <c r="CE206" s="181"/>
      <c r="CF206" s="181"/>
      <c r="CG206" s="181"/>
      <c r="CH206" s="181"/>
      <c r="CI206" s="181"/>
      <c r="CJ206" s="181"/>
      <c r="CK206" s="181"/>
      <c r="CL206" s="181"/>
      <c r="CM206" s="181"/>
      <c r="CN206" s="181"/>
      <c r="CO206" s="181"/>
      <c r="CP206" s="181"/>
      <c r="CQ206" s="181"/>
      <c r="CR206" s="181"/>
      <c r="CS206" s="181"/>
      <c r="CT206" s="181"/>
      <c r="CU206" s="181"/>
      <c r="CV206" s="181"/>
      <c r="CW206" s="181"/>
      <c r="CX206" s="181"/>
      <c r="CY206" s="181"/>
      <c r="CZ206" s="182"/>
    </row>
    <row r="207" spans="1:104" x14ac:dyDescent="0.25">
      <c r="A207" s="180"/>
      <c r="B207" s="181" t="s">
        <v>3452</v>
      </c>
      <c r="C207" s="181" t="s">
        <v>3453</v>
      </c>
      <c r="D207" s="181" t="s">
        <v>413</v>
      </c>
      <c r="E207" s="181" t="s">
        <v>293</v>
      </c>
      <c r="F207" s="181"/>
      <c r="G207" s="181" t="s">
        <v>1103</v>
      </c>
      <c r="H207" s="181"/>
      <c r="I207" s="181" t="s">
        <v>1379</v>
      </c>
      <c r="J207" s="181" t="s">
        <v>1574</v>
      </c>
      <c r="K207" s="181" t="s">
        <v>3454</v>
      </c>
      <c r="L207" s="181" t="s">
        <v>2306</v>
      </c>
      <c r="M207" s="181" t="s">
        <v>1379</v>
      </c>
      <c r="N207" s="181" t="s">
        <v>1383</v>
      </c>
      <c r="O207" s="181" t="s">
        <v>1358</v>
      </c>
      <c r="P207" s="181" t="s">
        <v>1260</v>
      </c>
      <c r="Q207" s="181" t="s">
        <v>1359</v>
      </c>
      <c r="R207" s="181" t="s">
        <v>2109</v>
      </c>
      <c r="S207" s="181" t="s">
        <v>303</v>
      </c>
      <c r="T207" s="181" t="s">
        <v>303</v>
      </c>
      <c r="U207" s="181"/>
      <c r="V207" s="181"/>
      <c r="W207" s="181"/>
      <c r="X207" s="181"/>
      <c r="Y207" s="181"/>
      <c r="Z207" s="181"/>
      <c r="AA207" s="181"/>
      <c r="AB207" s="181"/>
      <c r="AC207" s="181"/>
      <c r="AD207" s="181"/>
      <c r="AE207" s="181"/>
      <c r="AF207" s="181"/>
      <c r="AG207" s="181"/>
      <c r="AH207" s="181"/>
      <c r="AI207" s="181"/>
      <c r="AJ207" s="181" t="s">
        <v>1379</v>
      </c>
      <c r="AK207" s="181" t="s">
        <v>1385</v>
      </c>
      <c r="AL207" s="181" t="s">
        <v>1379</v>
      </c>
      <c r="AM207" s="181" t="s">
        <v>2875</v>
      </c>
      <c r="AN207" s="181" t="s">
        <v>303</v>
      </c>
      <c r="AO207" s="181" t="s">
        <v>2474</v>
      </c>
      <c r="AP207" s="181" t="s">
        <v>1749</v>
      </c>
      <c r="AQ207" s="181" t="s">
        <v>1384</v>
      </c>
      <c r="AR207" s="181" t="s">
        <v>1437</v>
      </c>
      <c r="AS207" s="181"/>
      <c r="AT207" s="181" t="s">
        <v>3454</v>
      </c>
      <c r="AU207" s="181" t="s">
        <v>1758</v>
      </c>
      <c r="AV207" s="181" t="s">
        <v>3455</v>
      </c>
      <c r="AW207" s="181" t="s">
        <v>1670</v>
      </c>
      <c r="AX207" s="181" t="s">
        <v>3456</v>
      </c>
      <c r="AY207" s="181" t="s">
        <v>1762</v>
      </c>
      <c r="AZ207" s="181" t="s">
        <v>2412</v>
      </c>
      <c r="BA207" s="181" t="s">
        <v>1533</v>
      </c>
      <c r="BB207" s="181" t="s">
        <v>1413</v>
      </c>
      <c r="BC207" s="181" t="s">
        <v>1675</v>
      </c>
      <c r="BD207" s="181" t="s">
        <v>2688</v>
      </c>
      <c r="BE207" s="181" t="s">
        <v>1535</v>
      </c>
      <c r="BF207" s="181" t="s">
        <v>3457</v>
      </c>
      <c r="BG207" s="181" t="s">
        <v>1678</v>
      </c>
      <c r="BH207" s="181" t="s">
        <v>1416</v>
      </c>
      <c r="BI207" s="181" t="s">
        <v>1666</v>
      </c>
      <c r="BJ207" s="181" t="s">
        <v>3458</v>
      </c>
      <c r="BK207" s="181" t="s">
        <v>1541</v>
      </c>
      <c r="BL207" s="181" t="s">
        <v>3459</v>
      </c>
      <c r="BM207" s="181" t="s">
        <v>1770</v>
      </c>
      <c r="BN207" s="181" t="s">
        <v>3460</v>
      </c>
      <c r="BO207" s="181" t="s">
        <v>1404</v>
      </c>
      <c r="BP207" s="181" t="s">
        <v>3461</v>
      </c>
      <c r="BQ207" s="181"/>
      <c r="BR207" s="181"/>
      <c r="BS207" s="181"/>
      <c r="BT207" s="181"/>
      <c r="BU207" s="181"/>
      <c r="BV207" s="181"/>
      <c r="BW207" s="181"/>
      <c r="BX207" s="181"/>
      <c r="BY207" s="181"/>
      <c r="BZ207" s="181"/>
      <c r="CA207" s="181"/>
      <c r="CB207" s="181"/>
      <c r="CC207" s="181"/>
      <c r="CD207" s="181"/>
      <c r="CE207" s="181"/>
      <c r="CF207" s="181"/>
      <c r="CG207" s="181"/>
      <c r="CH207" s="181"/>
      <c r="CI207" s="181"/>
      <c r="CJ207" s="181"/>
      <c r="CK207" s="181"/>
      <c r="CL207" s="181"/>
      <c r="CM207" s="181"/>
      <c r="CN207" s="181"/>
      <c r="CO207" s="181"/>
      <c r="CP207" s="181"/>
      <c r="CQ207" s="181"/>
      <c r="CR207" s="181"/>
      <c r="CS207" s="181"/>
      <c r="CT207" s="181"/>
      <c r="CU207" s="181"/>
      <c r="CV207" s="181"/>
      <c r="CW207" s="181"/>
      <c r="CX207" s="181"/>
      <c r="CY207" s="181"/>
      <c r="CZ207" s="182"/>
    </row>
    <row r="208" spans="1:104" x14ac:dyDescent="0.25">
      <c r="A208" s="180"/>
      <c r="B208" s="181" t="s">
        <v>3462</v>
      </c>
      <c r="C208" s="181" t="s">
        <v>3463</v>
      </c>
      <c r="D208" s="181" t="s">
        <v>49</v>
      </c>
      <c r="E208" s="181" t="s">
        <v>311</v>
      </c>
      <c r="F208" s="181"/>
      <c r="G208" s="181" t="s">
        <v>1103</v>
      </c>
      <c r="H208" s="181"/>
      <c r="I208" s="181" t="s">
        <v>1379</v>
      </c>
      <c r="J208" s="181" t="s">
        <v>1833</v>
      </c>
      <c r="K208" s="181" t="s">
        <v>3464</v>
      </c>
      <c r="L208" s="181" t="s">
        <v>3465</v>
      </c>
      <c r="M208" s="181" t="s">
        <v>1379</v>
      </c>
      <c r="N208" s="181" t="s">
        <v>1411</v>
      </c>
      <c r="O208" s="181" t="s">
        <v>1360</v>
      </c>
      <c r="P208" s="181" t="s">
        <v>13</v>
      </c>
      <c r="Q208" s="181" t="s">
        <v>1359</v>
      </c>
      <c r="R208" s="181" t="s">
        <v>2109</v>
      </c>
      <c r="S208" s="181" t="s">
        <v>303</v>
      </c>
      <c r="T208" s="181" t="s">
        <v>303</v>
      </c>
      <c r="U208" s="181"/>
      <c r="V208" s="181"/>
      <c r="W208" s="181"/>
      <c r="X208" s="181"/>
      <c r="Y208" s="181"/>
      <c r="Z208" s="181"/>
      <c r="AA208" s="181"/>
      <c r="AB208" s="181"/>
      <c r="AC208" s="181"/>
      <c r="AD208" s="181"/>
      <c r="AE208" s="181"/>
      <c r="AF208" s="181"/>
      <c r="AG208" s="181"/>
      <c r="AH208" s="181"/>
      <c r="AI208" s="181"/>
      <c r="AJ208" s="181" t="s">
        <v>1379</v>
      </c>
      <c r="AK208" s="181" t="s">
        <v>1385</v>
      </c>
      <c r="AL208" s="181" t="s">
        <v>1379</v>
      </c>
      <c r="AM208" s="181" t="s">
        <v>2875</v>
      </c>
      <c r="AN208" s="181" t="s">
        <v>303</v>
      </c>
      <c r="AO208" s="181" t="s">
        <v>2474</v>
      </c>
      <c r="AP208" s="181" t="s">
        <v>1749</v>
      </c>
      <c r="AQ208" s="181" t="s">
        <v>1384</v>
      </c>
      <c r="AR208" s="181" t="s">
        <v>1450</v>
      </c>
      <c r="AS208" s="181"/>
      <c r="AT208" s="181" t="s">
        <v>3464</v>
      </c>
      <c r="AU208" s="181" t="s">
        <v>1758</v>
      </c>
      <c r="AV208" s="181" t="s">
        <v>3466</v>
      </c>
      <c r="AW208" s="181" t="s">
        <v>1670</v>
      </c>
      <c r="AX208" s="181" t="s">
        <v>3116</v>
      </c>
      <c r="AY208" s="181" t="s">
        <v>1762</v>
      </c>
      <c r="AZ208" s="181" t="s">
        <v>1858</v>
      </c>
      <c r="BA208" s="181" t="s">
        <v>1533</v>
      </c>
      <c r="BB208" s="181" t="s">
        <v>3467</v>
      </c>
      <c r="BC208" s="181" t="s">
        <v>1675</v>
      </c>
      <c r="BD208" s="181" t="s">
        <v>1954</v>
      </c>
      <c r="BE208" s="181" t="s">
        <v>1535</v>
      </c>
      <c r="BF208" s="181" t="s">
        <v>3468</v>
      </c>
      <c r="BG208" s="181" t="s">
        <v>1678</v>
      </c>
      <c r="BH208" s="181" t="s">
        <v>3469</v>
      </c>
      <c r="BI208" s="181" t="s">
        <v>1666</v>
      </c>
      <c r="BJ208" s="181" t="s">
        <v>1737</v>
      </c>
      <c r="BK208" s="181" t="s">
        <v>1541</v>
      </c>
      <c r="BL208" s="181" t="s">
        <v>3470</v>
      </c>
      <c r="BM208" s="181" t="s">
        <v>1770</v>
      </c>
      <c r="BN208" s="181" t="s">
        <v>3471</v>
      </c>
      <c r="BO208" s="181" t="s">
        <v>1404</v>
      </c>
      <c r="BP208" s="181" t="s">
        <v>3472</v>
      </c>
      <c r="BQ208" s="181"/>
      <c r="BR208" s="181"/>
      <c r="BS208" s="181"/>
      <c r="BT208" s="181"/>
      <c r="BU208" s="181"/>
      <c r="BV208" s="181"/>
      <c r="BW208" s="181"/>
      <c r="BX208" s="181"/>
      <c r="BY208" s="181"/>
      <c r="BZ208" s="181"/>
      <c r="CA208" s="181"/>
      <c r="CB208" s="181"/>
      <c r="CC208" s="181"/>
      <c r="CD208" s="181"/>
      <c r="CE208" s="181"/>
      <c r="CF208" s="181"/>
      <c r="CG208" s="181"/>
      <c r="CH208" s="181"/>
      <c r="CI208" s="181"/>
      <c r="CJ208" s="181"/>
      <c r="CK208" s="181"/>
      <c r="CL208" s="181"/>
      <c r="CM208" s="181"/>
      <c r="CN208" s="181"/>
      <c r="CO208" s="181"/>
      <c r="CP208" s="181"/>
      <c r="CQ208" s="181"/>
      <c r="CR208" s="181"/>
      <c r="CS208" s="181"/>
      <c r="CT208" s="181"/>
      <c r="CU208" s="181"/>
      <c r="CV208" s="181"/>
      <c r="CW208" s="181"/>
      <c r="CX208" s="181"/>
      <c r="CY208" s="181"/>
      <c r="CZ208" s="182"/>
    </row>
    <row r="209" spans="1:104" x14ac:dyDescent="0.25">
      <c r="A209" s="180"/>
      <c r="B209" s="181" t="s">
        <v>3473</v>
      </c>
      <c r="C209" s="181" t="s">
        <v>3474</v>
      </c>
      <c r="D209" s="181" t="s">
        <v>53</v>
      </c>
      <c r="E209" s="181" t="s">
        <v>317</v>
      </c>
      <c r="F209" s="181"/>
      <c r="G209" s="181" t="s">
        <v>1103</v>
      </c>
      <c r="H209" s="181"/>
      <c r="I209" s="181" t="s">
        <v>1379</v>
      </c>
      <c r="J209" s="181" t="s">
        <v>1659</v>
      </c>
      <c r="K209" s="181" t="s">
        <v>3475</v>
      </c>
      <c r="L209" s="181" t="s">
        <v>2254</v>
      </c>
      <c r="M209" s="181" t="s">
        <v>1379</v>
      </c>
      <c r="N209" s="181" t="s">
        <v>1411</v>
      </c>
      <c r="O209" s="181" t="s">
        <v>1360</v>
      </c>
      <c r="P209" s="181" t="s">
        <v>13</v>
      </c>
      <c r="Q209" s="181" t="s">
        <v>1359</v>
      </c>
      <c r="R209" s="181" t="s">
        <v>2109</v>
      </c>
      <c r="S209" s="181" t="s">
        <v>303</v>
      </c>
      <c r="T209" s="181" t="s">
        <v>303</v>
      </c>
      <c r="U209" s="181"/>
      <c r="V209" s="181"/>
      <c r="W209" s="181"/>
      <c r="X209" s="181"/>
      <c r="Y209" s="181"/>
      <c r="Z209" s="181"/>
      <c r="AA209" s="181"/>
      <c r="AB209" s="181"/>
      <c r="AC209" s="181"/>
      <c r="AD209" s="181"/>
      <c r="AE209" s="181"/>
      <c r="AF209" s="181"/>
      <c r="AG209" s="181"/>
      <c r="AH209" s="181"/>
      <c r="AI209" s="181"/>
      <c r="AJ209" s="181" t="s">
        <v>1379</v>
      </c>
      <c r="AK209" s="181" t="s">
        <v>1385</v>
      </c>
      <c r="AL209" s="181" t="s">
        <v>1379</v>
      </c>
      <c r="AM209" s="181" t="s">
        <v>2875</v>
      </c>
      <c r="AN209" s="181" t="s">
        <v>303</v>
      </c>
      <c r="AO209" s="181" t="s">
        <v>2474</v>
      </c>
      <c r="AP209" s="181" t="s">
        <v>1749</v>
      </c>
      <c r="AQ209" s="181" t="s">
        <v>1384</v>
      </c>
      <c r="AR209" s="181" t="s">
        <v>1624</v>
      </c>
      <c r="AS209" s="181"/>
      <c r="AT209" s="181" t="s">
        <v>3475</v>
      </c>
      <c r="AU209" s="181" t="s">
        <v>1758</v>
      </c>
      <c r="AV209" s="181" t="s">
        <v>3466</v>
      </c>
      <c r="AW209" s="181" t="s">
        <v>1670</v>
      </c>
      <c r="AX209" s="181" t="s">
        <v>2172</v>
      </c>
      <c r="AY209" s="181" t="s">
        <v>1762</v>
      </c>
      <c r="AZ209" s="181" t="s">
        <v>3476</v>
      </c>
      <c r="BA209" s="181" t="s">
        <v>1533</v>
      </c>
      <c r="BB209" s="181" t="s">
        <v>1819</v>
      </c>
      <c r="BC209" s="181" t="s">
        <v>1675</v>
      </c>
      <c r="BD209" s="181" t="s">
        <v>3477</v>
      </c>
      <c r="BE209" s="181" t="s">
        <v>1535</v>
      </c>
      <c r="BF209" s="181" t="s">
        <v>1823</v>
      </c>
      <c r="BG209" s="181" t="s">
        <v>1678</v>
      </c>
      <c r="BH209" s="181" t="s">
        <v>1956</v>
      </c>
      <c r="BI209" s="181" t="s">
        <v>1666</v>
      </c>
      <c r="BJ209" s="181" t="s">
        <v>3191</v>
      </c>
      <c r="BK209" s="181" t="s">
        <v>1541</v>
      </c>
      <c r="BL209" s="181" t="s">
        <v>3003</v>
      </c>
      <c r="BM209" s="181" t="s">
        <v>1770</v>
      </c>
      <c r="BN209" s="181" t="s">
        <v>3302</v>
      </c>
      <c r="BO209" s="181" t="s">
        <v>1404</v>
      </c>
      <c r="BP209" s="181" t="s">
        <v>3478</v>
      </c>
      <c r="BQ209" s="181"/>
      <c r="BR209" s="181"/>
      <c r="BS209" s="181"/>
      <c r="BT209" s="181"/>
      <c r="BU209" s="181"/>
      <c r="BV209" s="181"/>
      <c r="BW209" s="181"/>
      <c r="BX209" s="181"/>
      <c r="BY209" s="181"/>
      <c r="BZ209" s="181"/>
      <c r="CA209" s="181"/>
      <c r="CB209" s="181"/>
      <c r="CC209" s="181"/>
      <c r="CD209" s="181"/>
      <c r="CE209" s="181"/>
      <c r="CF209" s="181"/>
      <c r="CG209" s="181"/>
      <c r="CH209" s="181"/>
      <c r="CI209" s="181"/>
      <c r="CJ209" s="181"/>
      <c r="CK209" s="181"/>
      <c r="CL209" s="181"/>
      <c r="CM209" s="181"/>
      <c r="CN209" s="181"/>
      <c r="CO209" s="181"/>
      <c r="CP209" s="181"/>
      <c r="CQ209" s="181"/>
      <c r="CR209" s="181"/>
      <c r="CS209" s="181"/>
      <c r="CT209" s="181"/>
      <c r="CU209" s="181"/>
      <c r="CV209" s="181"/>
      <c r="CW209" s="181"/>
      <c r="CX209" s="181"/>
      <c r="CY209" s="181"/>
      <c r="CZ209" s="182"/>
    </row>
    <row r="210" spans="1:104" x14ac:dyDescent="0.25">
      <c r="A210" s="180"/>
      <c r="B210" s="181" t="s">
        <v>3479</v>
      </c>
      <c r="C210" s="181" t="s">
        <v>3480</v>
      </c>
      <c r="D210" s="181" t="s">
        <v>122</v>
      </c>
      <c r="E210" s="181" t="s">
        <v>307</v>
      </c>
      <c r="F210" s="181"/>
      <c r="G210" s="181" t="s">
        <v>1103</v>
      </c>
      <c r="H210" s="181"/>
      <c r="I210" s="181" t="s">
        <v>1379</v>
      </c>
      <c r="J210" s="181" t="s">
        <v>1893</v>
      </c>
      <c r="K210" s="181" t="s">
        <v>2825</v>
      </c>
      <c r="L210" s="181" t="s">
        <v>3481</v>
      </c>
      <c r="M210" s="181" t="s">
        <v>1379</v>
      </c>
      <c r="N210" s="181" t="s">
        <v>1389</v>
      </c>
      <c r="O210" s="181" t="s">
        <v>1362</v>
      </c>
      <c r="P210" s="181" t="s">
        <v>3</v>
      </c>
      <c r="Q210" s="181" t="s">
        <v>1359</v>
      </c>
      <c r="R210" s="181" t="s">
        <v>2109</v>
      </c>
      <c r="S210" s="181" t="s">
        <v>303</v>
      </c>
      <c r="T210" s="181" t="s">
        <v>303</v>
      </c>
      <c r="U210" s="181"/>
      <c r="V210" s="181"/>
      <c r="W210" s="181"/>
      <c r="X210" s="181"/>
      <c r="Y210" s="181"/>
      <c r="Z210" s="181"/>
      <c r="AA210" s="181"/>
      <c r="AB210" s="181"/>
      <c r="AC210" s="181"/>
      <c r="AD210" s="181"/>
      <c r="AE210" s="181"/>
      <c r="AF210" s="181"/>
      <c r="AG210" s="181"/>
      <c r="AH210" s="181"/>
      <c r="AI210" s="181"/>
      <c r="AJ210" s="181" t="s">
        <v>1379</v>
      </c>
      <c r="AK210" s="181" t="s">
        <v>1385</v>
      </c>
      <c r="AL210" s="181" t="s">
        <v>1379</v>
      </c>
      <c r="AM210" s="181" t="s">
        <v>2875</v>
      </c>
      <c r="AN210" s="181" t="s">
        <v>303</v>
      </c>
      <c r="AO210" s="181" t="s">
        <v>2474</v>
      </c>
      <c r="AP210" s="181" t="s">
        <v>1749</v>
      </c>
      <c r="AQ210" s="181" t="s">
        <v>1384</v>
      </c>
      <c r="AR210" s="181" t="s">
        <v>1642</v>
      </c>
      <c r="AS210" s="181"/>
      <c r="AT210" s="181" t="s">
        <v>2825</v>
      </c>
      <c r="AU210" s="181" t="s">
        <v>1758</v>
      </c>
      <c r="AV210" s="181" t="s">
        <v>2894</v>
      </c>
      <c r="AW210" s="181" t="s">
        <v>1670</v>
      </c>
      <c r="AX210" s="181" t="s">
        <v>3482</v>
      </c>
      <c r="AY210" s="181" t="s">
        <v>1762</v>
      </c>
      <c r="AZ210" s="181" t="s">
        <v>2513</v>
      </c>
      <c r="BA210" s="181" t="s">
        <v>1533</v>
      </c>
      <c r="BB210" s="181" t="s">
        <v>2539</v>
      </c>
      <c r="BC210" s="181" t="s">
        <v>1675</v>
      </c>
      <c r="BD210" s="181" t="s">
        <v>3483</v>
      </c>
      <c r="BE210" s="181" t="s">
        <v>1535</v>
      </c>
      <c r="BF210" s="181" t="s">
        <v>3484</v>
      </c>
      <c r="BG210" s="181" t="s">
        <v>1678</v>
      </c>
      <c r="BH210" s="181" t="s">
        <v>2919</v>
      </c>
      <c r="BI210" s="181" t="s">
        <v>1666</v>
      </c>
      <c r="BJ210" s="181" t="s">
        <v>3485</v>
      </c>
      <c r="BK210" s="181" t="s">
        <v>1541</v>
      </c>
      <c r="BL210" s="181" t="s">
        <v>2804</v>
      </c>
      <c r="BM210" s="181" t="s">
        <v>1770</v>
      </c>
      <c r="BN210" s="181" t="s">
        <v>3486</v>
      </c>
      <c r="BO210" s="181" t="s">
        <v>1404</v>
      </c>
      <c r="BP210" s="181" t="s">
        <v>3487</v>
      </c>
      <c r="BQ210" s="181"/>
      <c r="BR210" s="181"/>
      <c r="BS210" s="181"/>
      <c r="BT210" s="181"/>
      <c r="BU210" s="181"/>
      <c r="BV210" s="181"/>
      <c r="BW210" s="181"/>
      <c r="BX210" s="181"/>
      <c r="BY210" s="181"/>
      <c r="BZ210" s="181"/>
      <c r="CA210" s="181"/>
      <c r="CB210" s="181"/>
      <c r="CC210" s="181"/>
      <c r="CD210" s="181"/>
      <c r="CE210" s="181"/>
      <c r="CF210" s="181"/>
      <c r="CG210" s="181"/>
      <c r="CH210" s="181"/>
      <c r="CI210" s="181"/>
      <c r="CJ210" s="181"/>
      <c r="CK210" s="181"/>
      <c r="CL210" s="181"/>
      <c r="CM210" s="181"/>
      <c r="CN210" s="181"/>
      <c r="CO210" s="181"/>
      <c r="CP210" s="181"/>
      <c r="CQ210" s="181"/>
      <c r="CR210" s="181"/>
      <c r="CS210" s="181"/>
      <c r="CT210" s="181"/>
      <c r="CU210" s="181"/>
      <c r="CV210" s="181"/>
      <c r="CW210" s="181"/>
      <c r="CX210" s="181"/>
      <c r="CY210" s="181"/>
      <c r="CZ210" s="182"/>
    </row>
    <row r="211" spans="1:104" x14ac:dyDescent="0.25">
      <c r="A211" s="180"/>
      <c r="B211" s="181" t="s">
        <v>3488</v>
      </c>
      <c r="C211" s="181" t="s">
        <v>3489</v>
      </c>
      <c r="D211" s="181" t="s">
        <v>305</v>
      </c>
      <c r="E211" s="181" t="s">
        <v>306</v>
      </c>
      <c r="F211" s="181"/>
      <c r="G211" s="181" t="s">
        <v>1103</v>
      </c>
      <c r="H211" s="181"/>
      <c r="I211" s="181" t="s">
        <v>1379</v>
      </c>
      <c r="J211" s="181" t="s">
        <v>1639</v>
      </c>
      <c r="K211" s="181" t="s">
        <v>3402</v>
      </c>
      <c r="L211" s="181" t="s">
        <v>3490</v>
      </c>
      <c r="M211" s="181" t="s">
        <v>1379</v>
      </c>
      <c r="N211" s="181" t="s">
        <v>1389</v>
      </c>
      <c r="O211" s="181" t="s">
        <v>1362</v>
      </c>
      <c r="P211" s="181" t="s">
        <v>3</v>
      </c>
      <c r="Q211" s="181" t="s">
        <v>1359</v>
      </c>
      <c r="R211" s="181" t="s">
        <v>2109</v>
      </c>
      <c r="S211" s="181" t="s">
        <v>303</v>
      </c>
      <c r="T211" s="181" t="s">
        <v>303</v>
      </c>
      <c r="U211" s="181"/>
      <c r="V211" s="181"/>
      <c r="W211" s="181"/>
      <c r="X211" s="181"/>
      <c r="Y211" s="181"/>
      <c r="Z211" s="181"/>
      <c r="AA211" s="181"/>
      <c r="AB211" s="181"/>
      <c r="AC211" s="181"/>
      <c r="AD211" s="181"/>
      <c r="AE211" s="181"/>
      <c r="AF211" s="181"/>
      <c r="AG211" s="181"/>
      <c r="AH211" s="181"/>
      <c r="AI211" s="181"/>
      <c r="AJ211" s="181" t="s">
        <v>1379</v>
      </c>
      <c r="AK211" s="181" t="s">
        <v>1385</v>
      </c>
      <c r="AL211" s="181" t="s">
        <v>1379</v>
      </c>
      <c r="AM211" s="181" t="s">
        <v>2875</v>
      </c>
      <c r="AN211" s="181" t="s">
        <v>303</v>
      </c>
      <c r="AO211" s="181" t="s">
        <v>2474</v>
      </c>
      <c r="AP211" s="181" t="s">
        <v>1749</v>
      </c>
      <c r="AQ211" s="181" t="s">
        <v>1384</v>
      </c>
      <c r="AR211" s="181" t="s">
        <v>1388</v>
      </c>
      <c r="AS211" s="181"/>
      <c r="AT211" s="181" t="s">
        <v>3402</v>
      </c>
      <c r="AU211" s="181" t="s">
        <v>1758</v>
      </c>
      <c r="AV211" s="181" t="s">
        <v>2318</v>
      </c>
      <c r="AW211" s="181" t="s">
        <v>1670</v>
      </c>
      <c r="AX211" s="181" t="s">
        <v>3491</v>
      </c>
      <c r="AY211" s="181" t="s">
        <v>1762</v>
      </c>
      <c r="AZ211" s="181" t="s">
        <v>1820</v>
      </c>
      <c r="BA211" s="181" t="s">
        <v>1533</v>
      </c>
      <c r="BB211" s="181" t="s">
        <v>1768</v>
      </c>
      <c r="BC211" s="181" t="s">
        <v>1675</v>
      </c>
      <c r="BD211" s="181" t="s">
        <v>3492</v>
      </c>
      <c r="BE211" s="181" t="s">
        <v>1535</v>
      </c>
      <c r="BF211" s="181" t="s">
        <v>3493</v>
      </c>
      <c r="BG211" s="181" t="s">
        <v>1678</v>
      </c>
      <c r="BH211" s="181" t="s">
        <v>1581</v>
      </c>
      <c r="BI211" s="181" t="s">
        <v>1666</v>
      </c>
      <c r="BJ211" s="181" t="s">
        <v>3494</v>
      </c>
      <c r="BK211" s="181" t="s">
        <v>1541</v>
      </c>
      <c r="BL211" s="181" t="s">
        <v>2544</v>
      </c>
      <c r="BM211" s="181" t="s">
        <v>1770</v>
      </c>
      <c r="BN211" s="181" t="s">
        <v>1599</v>
      </c>
      <c r="BO211" s="181" t="s">
        <v>1404</v>
      </c>
      <c r="BP211" s="181" t="s">
        <v>3495</v>
      </c>
      <c r="BQ211" s="181"/>
      <c r="BR211" s="181"/>
      <c r="BS211" s="181"/>
      <c r="BT211" s="181"/>
      <c r="BU211" s="181"/>
      <c r="BV211" s="181"/>
      <c r="BW211" s="181"/>
      <c r="BX211" s="181"/>
      <c r="BY211" s="181"/>
      <c r="BZ211" s="181"/>
      <c r="CA211" s="181"/>
      <c r="CB211" s="181"/>
      <c r="CC211" s="181"/>
      <c r="CD211" s="181"/>
      <c r="CE211" s="181"/>
      <c r="CF211" s="181"/>
      <c r="CG211" s="181"/>
      <c r="CH211" s="181"/>
      <c r="CI211" s="181"/>
      <c r="CJ211" s="181"/>
      <c r="CK211" s="181"/>
      <c r="CL211" s="181"/>
      <c r="CM211" s="181"/>
      <c r="CN211" s="181"/>
      <c r="CO211" s="181"/>
      <c r="CP211" s="181"/>
      <c r="CQ211" s="181"/>
      <c r="CR211" s="181"/>
      <c r="CS211" s="181"/>
      <c r="CT211" s="181"/>
      <c r="CU211" s="181"/>
      <c r="CV211" s="181"/>
      <c r="CW211" s="181"/>
      <c r="CX211" s="181"/>
      <c r="CY211" s="181"/>
      <c r="CZ211" s="182"/>
    </row>
    <row r="212" spans="1:104" x14ac:dyDescent="0.25">
      <c r="A212" s="180"/>
      <c r="B212" s="181" t="s">
        <v>3496</v>
      </c>
      <c r="C212" s="181" t="s">
        <v>3497</v>
      </c>
      <c r="D212" s="181" t="s">
        <v>308</v>
      </c>
      <c r="E212" s="181" t="s">
        <v>306</v>
      </c>
      <c r="F212" s="181"/>
      <c r="G212" s="181" t="s">
        <v>1103</v>
      </c>
      <c r="H212" s="181"/>
      <c r="I212" s="181" t="s">
        <v>1379</v>
      </c>
      <c r="J212" s="181" t="s">
        <v>1657</v>
      </c>
      <c r="K212" s="181" t="s">
        <v>3498</v>
      </c>
      <c r="L212" s="181" t="s">
        <v>2259</v>
      </c>
      <c r="M212" s="181" t="s">
        <v>1379</v>
      </c>
      <c r="N212" s="181" t="s">
        <v>1388</v>
      </c>
      <c r="O212" s="181" t="s">
        <v>7</v>
      </c>
      <c r="P212" s="181" t="s">
        <v>7</v>
      </c>
      <c r="Q212" s="181" t="s">
        <v>1359</v>
      </c>
      <c r="R212" s="181" t="s">
        <v>2109</v>
      </c>
      <c r="S212" s="181" t="s">
        <v>303</v>
      </c>
      <c r="T212" s="181" t="s">
        <v>303</v>
      </c>
      <c r="U212" s="181"/>
      <c r="V212" s="181"/>
      <c r="W212" s="181"/>
      <c r="X212" s="181"/>
      <c r="Y212" s="181"/>
      <c r="Z212" s="181"/>
      <c r="AA212" s="181"/>
      <c r="AB212" s="181"/>
      <c r="AC212" s="181"/>
      <c r="AD212" s="181"/>
      <c r="AE212" s="181"/>
      <c r="AF212" s="181"/>
      <c r="AG212" s="181"/>
      <c r="AH212" s="181"/>
      <c r="AI212" s="181"/>
      <c r="AJ212" s="181" t="s">
        <v>1379</v>
      </c>
      <c r="AK212" s="181" t="s">
        <v>1385</v>
      </c>
      <c r="AL212" s="181" t="s">
        <v>1379</v>
      </c>
      <c r="AM212" s="181" t="s">
        <v>2875</v>
      </c>
      <c r="AN212" s="181" t="s">
        <v>303</v>
      </c>
      <c r="AO212" s="181" t="s">
        <v>2474</v>
      </c>
      <c r="AP212" s="181" t="s">
        <v>1749</v>
      </c>
      <c r="AQ212" s="181" t="s">
        <v>1384</v>
      </c>
      <c r="AR212" s="181" t="s">
        <v>1470</v>
      </c>
      <c r="AS212" s="181"/>
      <c r="AT212" s="181" t="s">
        <v>3498</v>
      </c>
      <c r="AU212" s="181" t="s">
        <v>1758</v>
      </c>
      <c r="AV212" s="181" t="s">
        <v>3499</v>
      </c>
      <c r="AW212" s="181" t="s">
        <v>1670</v>
      </c>
      <c r="AX212" s="181" t="s">
        <v>3500</v>
      </c>
      <c r="AY212" s="181" t="s">
        <v>1762</v>
      </c>
      <c r="AZ212" s="181" t="s">
        <v>3501</v>
      </c>
      <c r="BA212" s="181" t="s">
        <v>1533</v>
      </c>
      <c r="BB212" s="181" t="s">
        <v>1645</v>
      </c>
      <c r="BC212" s="181" t="s">
        <v>1675</v>
      </c>
      <c r="BD212" s="181" t="s">
        <v>1984</v>
      </c>
      <c r="BE212" s="181" t="s">
        <v>1535</v>
      </c>
      <c r="BF212" s="181" t="s">
        <v>3502</v>
      </c>
      <c r="BG212" s="181" t="s">
        <v>1678</v>
      </c>
      <c r="BH212" s="181" t="s">
        <v>3503</v>
      </c>
      <c r="BI212" s="181" t="s">
        <v>1666</v>
      </c>
      <c r="BJ212" s="181" t="s">
        <v>1490</v>
      </c>
      <c r="BK212" s="181" t="s">
        <v>1541</v>
      </c>
      <c r="BL212" s="181" t="s">
        <v>2704</v>
      </c>
      <c r="BM212" s="181" t="s">
        <v>1770</v>
      </c>
      <c r="BN212" s="181" t="s">
        <v>3356</v>
      </c>
      <c r="BO212" s="181" t="s">
        <v>1404</v>
      </c>
      <c r="BP212" s="181" t="s">
        <v>3504</v>
      </c>
      <c r="BQ212" s="181"/>
      <c r="BR212" s="181"/>
      <c r="BS212" s="181"/>
      <c r="BT212" s="181"/>
      <c r="BU212" s="181"/>
      <c r="BV212" s="181"/>
      <c r="BW212" s="181"/>
      <c r="BX212" s="181"/>
      <c r="BY212" s="181"/>
      <c r="BZ212" s="181"/>
      <c r="CA212" s="181"/>
      <c r="CB212" s="181"/>
      <c r="CC212" s="181"/>
      <c r="CD212" s="181"/>
      <c r="CE212" s="181"/>
      <c r="CF212" s="181"/>
      <c r="CG212" s="181"/>
      <c r="CH212" s="181"/>
      <c r="CI212" s="181"/>
      <c r="CJ212" s="181"/>
      <c r="CK212" s="181"/>
      <c r="CL212" s="181"/>
      <c r="CM212" s="181"/>
      <c r="CN212" s="181"/>
      <c r="CO212" s="181"/>
      <c r="CP212" s="181"/>
      <c r="CQ212" s="181"/>
      <c r="CR212" s="181"/>
      <c r="CS212" s="181"/>
      <c r="CT212" s="181"/>
      <c r="CU212" s="181"/>
      <c r="CV212" s="181"/>
      <c r="CW212" s="181"/>
      <c r="CX212" s="181"/>
      <c r="CY212" s="181"/>
      <c r="CZ212" s="182"/>
    </row>
    <row r="213" spans="1:104" x14ac:dyDescent="0.25">
      <c r="A213" s="180"/>
      <c r="B213" s="181" t="s">
        <v>3505</v>
      </c>
      <c r="C213" s="181" t="s">
        <v>3506</v>
      </c>
      <c r="D213" s="181" t="s">
        <v>301</v>
      </c>
      <c r="E213" s="181" t="s">
        <v>302</v>
      </c>
      <c r="F213" s="181"/>
      <c r="G213" s="181" t="s">
        <v>1103</v>
      </c>
      <c r="H213" s="181"/>
      <c r="I213" s="181" t="s">
        <v>1379</v>
      </c>
      <c r="J213" s="181" t="s">
        <v>1655</v>
      </c>
      <c r="K213" s="181" t="s">
        <v>3507</v>
      </c>
      <c r="L213" s="181" t="s">
        <v>3508</v>
      </c>
      <c r="M213" s="181" t="s">
        <v>1379</v>
      </c>
      <c r="N213" s="181" t="s">
        <v>1383</v>
      </c>
      <c r="O213" s="181" t="s">
        <v>1358</v>
      </c>
      <c r="P213" s="181" t="s">
        <v>1260</v>
      </c>
      <c r="Q213" s="181" t="s">
        <v>1359</v>
      </c>
      <c r="R213" s="181" t="s">
        <v>2109</v>
      </c>
      <c r="S213" s="181" t="s">
        <v>303</v>
      </c>
      <c r="T213" s="181" t="s">
        <v>303</v>
      </c>
      <c r="U213" s="181"/>
      <c r="V213" s="181"/>
      <c r="W213" s="181"/>
      <c r="X213" s="181"/>
      <c r="Y213" s="181"/>
      <c r="Z213" s="181"/>
      <c r="AA213" s="181"/>
      <c r="AB213" s="181"/>
      <c r="AC213" s="181"/>
      <c r="AD213" s="181"/>
      <c r="AE213" s="181"/>
      <c r="AF213" s="181"/>
      <c r="AG213" s="181"/>
      <c r="AH213" s="181"/>
      <c r="AI213" s="181"/>
      <c r="AJ213" s="181" t="s">
        <v>1379</v>
      </c>
      <c r="AK213" s="181" t="s">
        <v>1385</v>
      </c>
      <c r="AL213" s="181" t="s">
        <v>1379</v>
      </c>
      <c r="AM213" s="181" t="s">
        <v>2875</v>
      </c>
      <c r="AN213" s="181" t="s">
        <v>303</v>
      </c>
      <c r="AO213" s="181" t="s">
        <v>2474</v>
      </c>
      <c r="AP213" s="181" t="s">
        <v>1749</v>
      </c>
      <c r="AQ213" s="181" t="s">
        <v>1384</v>
      </c>
      <c r="AR213" s="181" t="s">
        <v>1468</v>
      </c>
      <c r="AS213" s="181"/>
      <c r="AT213" s="181" t="s">
        <v>3507</v>
      </c>
      <c r="AU213" s="181" t="s">
        <v>1758</v>
      </c>
      <c r="AV213" s="181" t="s">
        <v>2300</v>
      </c>
      <c r="AW213" s="181" t="s">
        <v>1670</v>
      </c>
      <c r="AX213" s="181" t="s">
        <v>1697</v>
      </c>
      <c r="AY213" s="181" t="s">
        <v>1762</v>
      </c>
      <c r="AZ213" s="181" t="s">
        <v>3319</v>
      </c>
      <c r="BA213" s="181" t="s">
        <v>1533</v>
      </c>
      <c r="BB213" s="181" t="s">
        <v>2687</v>
      </c>
      <c r="BC213" s="181" t="s">
        <v>1675</v>
      </c>
      <c r="BD213" s="181" t="s">
        <v>3509</v>
      </c>
      <c r="BE213" s="181" t="s">
        <v>1535</v>
      </c>
      <c r="BF213" s="181" t="s">
        <v>2515</v>
      </c>
      <c r="BG213" s="181" t="s">
        <v>1678</v>
      </c>
      <c r="BH213" s="181" t="s">
        <v>3510</v>
      </c>
      <c r="BI213" s="181" t="s">
        <v>1666</v>
      </c>
      <c r="BJ213" s="181" t="s">
        <v>3511</v>
      </c>
      <c r="BK213" s="181" t="s">
        <v>1541</v>
      </c>
      <c r="BL213" s="181" t="s">
        <v>3292</v>
      </c>
      <c r="BM213" s="181" t="s">
        <v>1770</v>
      </c>
      <c r="BN213" s="181" t="s">
        <v>3512</v>
      </c>
      <c r="BO213" s="181" t="s">
        <v>1404</v>
      </c>
      <c r="BP213" s="181" t="s">
        <v>3513</v>
      </c>
      <c r="BQ213" s="181"/>
      <c r="BR213" s="181"/>
      <c r="BS213" s="181"/>
      <c r="BT213" s="181"/>
      <c r="BU213" s="181"/>
      <c r="BV213" s="181"/>
      <c r="BW213" s="181"/>
      <c r="BX213" s="181"/>
      <c r="BY213" s="181"/>
      <c r="BZ213" s="181"/>
      <c r="CA213" s="181"/>
      <c r="CB213" s="181"/>
      <c r="CC213" s="181"/>
      <c r="CD213" s="181"/>
      <c r="CE213" s="181"/>
      <c r="CF213" s="181"/>
      <c r="CG213" s="181"/>
      <c r="CH213" s="181"/>
      <c r="CI213" s="181"/>
      <c r="CJ213" s="181"/>
      <c r="CK213" s="181"/>
      <c r="CL213" s="181"/>
      <c r="CM213" s="181"/>
      <c r="CN213" s="181"/>
      <c r="CO213" s="181"/>
      <c r="CP213" s="181"/>
      <c r="CQ213" s="181"/>
      <c r="CR213" s="181"/>
      <c r="CS213" s="181"/>
      <c r="CT213" s="181"/>
      <c r="CU213" s="181"/>
      <c r="CV213" s="181"/>
      <c r="CW213" s="181"/>
      <c r="CX213" s="181"/>
      <c r="CY213" s="181"/>
      <c r="CZ213" s="182"/>
    </row>
    <row r="214" spans="1:104" x14ac:dyDescent="0.25">
      <c r="A214" s="180"/>
      <c r="B214" s="181" t="s">
        <v>3514</v>
      </c>
      <c r="C214" s="181" t="s">
        <v>3515</v>
      </c>
      <c r="D214" s="181" t="s">
        <v>62</v>
      </c>
      <c r="E214" s="181" t="s">
        <v>249</v>
      </c>
      <c r="F214" s="181"/>
      <c r="G214" s="181" t="s">
        <v>1103</v>
      </c>
      <c r="H214" s="181"/>
      <c r="I214" s="181" t="s">
        <v>1379</v>
      </c>
      <c r="J214" s="181" t="s">
        <v>1794</v>
      </c>
      <c r="K214" s="181" t="s">
        <v>3516</v>
      </c>
      <c r="L214" s="181" t="s">
        <v>3252</v>
      </c>
      <c r="M214" s="181" t="s">
        <v>1379</v>
      </c>
      <c r="N214" s="181" t="s">
        <v>1437</v>
      </c>
      <c r="O214" s="181" t="s">
        <v>1363</v>
      </c>
      <c r="P214" s="181" t="s">
        <v>26</v>
      </c>
      <c r="Q214" s="181" t="s">
        <v>1359</v>
      </c>
      <c r="R214" s="181" t="s">
        <v>2109</v>
      </c>
      <c r="S214" s="181" t="s">
        <v>303</v>
      </c>
      <c r="T214" s="181" t="s">
        <v>303</v>
      </c>
      <c r="U214" s="181"/>
      <c r="V214" s="181"/>
      <c r="W214" s="181"/>
      <c r="X214" s="181"/>
      <c r="Y214" s="181"/>
      <c r="Z214" s="181"/>
      <c r="AA214" s="181"/>
      <c r="AB214" s="181"/>
      <c r="AC214" s="181"/>
      <c r="AD214" s="181"/>
      <c r="AE214" s="181"/>
      <c r="AF214" s="181"/>
      <c r="AG214" s="181"/>
      <c r="AH214" s="181"/>
      <c r="AI214" s="181"/>
      <c r="AJ214" s="181" t="s">
        <v>1379</v>
      </c>
      <c r="AK214" s="181" t="s">
        <v>1385</v>
      </c>
      <c r="AL214" s="181" t="s">
        <v>1379</v>
      </c>
      <c r="AM214" s="181" t="s">
        <v>2875</v>
      </c>
      <c r="AN214" s="181" t="s">
        <v>303</v>
      </c>
      <c r="AO214" s="181" t="s">
        <v>2474</v>
      </c>
      <c r="AP214" s="181" t="s">
        <v>1749</v>
      </c>
      <c r="AQ214" s="181" t="s">
        <v>1384</v>
      </c>
      <c r="AR214" s="181" t="s">
        <v>1384</v>
      </c>
      <c r="AS214" s="181"/>
      <c r="AT214" s="181" t="s">
        <v>3516</v>
      </c>
      <c r="AU214" s="181" t="s">
        <v>1758</v>
      </c>
      <c r="AV214" s="181" t="s">
        <v>3517</v>
      </c>
      <c r="AW214" s="181" t="s">
        <v>1670</v>
      </c>
      <c r="AX214" s="181" t="s">
        <v>3085</v>
      </c>
      <c r="AY214" s="181" t="s">
        <v>1762</v>
      </c>
      <c r="AZ214" s="181" t="s">
        <v>3518</v>
      </c>
      <c r="BA214" s="181" t="s">
        <v>1533</v>
      </c>
      <c r="BB214" s="181" t="s">
        <v>3519</v>
      </c>
      <c r="BC214" s="181" t="s">
        <v>1675</v>
      </c>
      <c r="BD214" s="181" t="s">
        <v>3520</v>
      </c>
      <c r="BE214" s="181" t="s">
        <v>1535</v>
      </c>
      <c r="BF214" s="181" t="s">
        <v>3521</v>
      </c>
      <c r="BG214" s="181" t="s">
        <v>1678</v>
      </c>
      <c r="BH214" s="181" t="s">
        <v>3522</v>
      </c>
      <c r="BI214" s="181" t="s">
        <v>1666</v>
      </c>
      <c r="BJ214" s="181" t="s">
        <v>3523</v>
      </c>
      <c r="BK214" s="181" t="s">
        <v>1541</v>
      </c>
      <c r="BL214" s="181" t="s">
        <v>1599</v>
      </c>
      <c r="BM214" s="181" t="s">
        <v>1770</v>
      </c>
      <c r="BN214" s="181" t="s">
        <v>3524</v>
      </c>
      <c r="BO214" s="181" t="s">
        <v>1404</v>
      </c>
      <c r="BP214" s="181" t="s">
        <v>3525</v>
      </c>
      <c r="BQ214" s="181"/>
      <c r="BR214" s="181"/>
      <c r="BS214" s="181"/>
      <c r="BT214" s="181"/>
      <c r="BU214" s="181"/>
      <c r="BV214" s="181"/>
      <c r="BW214" s="181"/>
      <c r="BX214" s="181"/>
      <c r="BY214" s="181"/>
      <c r="BZ214" s="181"/>
      <c r="CA214" s="181"/>
      <c r="CB214" s="181"/>
      <c r="CC214" s="181"/>
      <c r="CD214" s="181"/>
      <c r="CE214" s="181"/>
      <c r="CF214" s="181"/>
      <c r="CG214" s="181"/>
      <c r="CH214" s="181"/>
      <c r="CI214" s="181"/>
      <c r="CJ214" s="181"/>
      <c r="CK214" s="181"/>
      <c r="CL214" s="181"/>
      <c r="CM214" s="181"/>
      <c r="CN214" s="181"/>
      <c r="CO214" s="181"/>
      <c r="CP214" s="181"/>
      <c r="CQ214" s="181"/>
      <c r="CR214" s="181"/>
      <c r="CS214" s="181"/>
      <c r="CT214" s="181"/>
      <c r="CU214" s="181"/>
      <c r="CV214" s="181"/>
      <c r="CW214" s="181"/>
      <c r="CX214" s="181"/>
      <c r="CY214" s="181"/>
      <c r="CZ214" s="182"/>
    </row>
    <row r="215" spans="1:104" x14ac:dyDescent="0.25">
      <c r="A215" s="180"/>
      <c r="B215" s="181" t="s">
        <v>3526</v>
      </c>
      <c r="C215" s="181" t="s">
        <v>3527</v>
      </c>
      <c r="D215" s="181" t="s">
        <v>460</v>
      </c>
      <c r="E215" s="181" t="s">
        <v>277</v>
      </c>
      <c r="F215" s="181"/>
      <c r="G215" s="181" t="s">
        <v>1103</v>
      </c>
      <c r="H215" s="181"/>
      <c r="I215" s="181" t="s">
        <v>1379</v>
      </c>
      <c r="J215" s="181" t="s">
        <v>1604</v>
      </c>
      <c r="K215" s="181" t="s">
        <v>3528</v>
      </c>
      <c r="L215" s="181" t="s">
        <v>3529</v>
      </c>
      <c r="M215" s="181" t="s">
        <v>1379</v>
      </c>
      <c r="N215" s="181" t="s">
        <v>1624</v>
      </c>
      <c r="O215" s="181" t="s">
        <v>19</v>
      </c>
      <c r="P215" s="181" t="s">
        <v>19</v>
      </c>
      <c r="Q215" s="181" t="s">
        <v>1359</v>
      </c>
      <c r="R215" s="181" t="s">
        <v>2109</v>
      </c>
      <c r="S215" s="181" t="s">
        <v>303</v>
      </c>
      <c r="T215" s="181" t="s">
        <v>303</v>
      </c>
      <c r="U215" s="181"/>
      <c r="V215" s="181"/>
      <c r="W215" s="181"/>
      <c r="X215" s="181"/>
      <c r="Y215" s="181"/>
      <c r="Z215" s="181"/>
      <c r="AA215" s="181"/>
      <c r="AB215" s="181"/>
      <c r="AC215" s="181"/>
      <c r="AD215" s="181"/>
      <c r="AE215" s="181"/>
      <c r="AF215" s="181"/>
      <c r="AG215" s="181"/>
      <c r="AH215" s="181"/>
      <c r="AI215" s="181"/>
      <c r="AJ215" s="181" t="s">
        <v>1379</v>
      </c>
      <c r="AK215" s="181" t="s">
        <v>1385</v>
      </c>
      <c r="AL215" s="181" t="s">
        <v>1379</v>
      </c>
      <c r="AM215" s="181" t="s">
        <v>2875</v>
      </c>
      <c r="AN215" s="181" t="s">
        <v>303</v>
      </c>
      <c r="AO215" s="181" t="s">
        <v>2474</v>
      </c>
      <c r="AP215" s="181" t="s">
        <v>1749</v>
      </c>
      <c r="AQ215" s="181" t="s">
        <v>1384</v>
      </c>
      <c r="AR215" s="181" t="s">
        <v>1531</v>
      </c>
      <c r="AS215" s="181"/>
      <c r="AT215" s="181" t="s">
        <v>3528</v>
      </c>
      <c r="AU215" s="181" t="s">
        <v>1758</v>
      </c>
      <c r="AV215" s="181" t="s">
        <v>3530</v>
      </c>
      <c r="AW215" s="181" t="s">
        <v>1670</v>
      </c>
      <c r="AX215" s="181" t="s">
        <v>2231</v>
      </c>
      <c r="AY215" s="181" t="s">
        <v>1762</v>
      </c>
      <c r="AZ215" s="181" t="s">
        <v>2715</v>
      </c>
      <c r="BA215" s="181" t="s">
        <v>1533</v>
      </c>
      <c r="BB215" s="181" t="s">
        <v>3051</v>
      </c>
      <c r="BC215" s="181" t="s">
        <v>1675</v>
      </c>
      <c r="BD215" s="181" t="s">
        <v>3351</v>
      </c>
      <c r="BE215" s="181" t="s">
        <v>1535</v>
      </c>
      <c r="BF215" s="181" t="s">
        <v>3311</v>
      </c>
      <c r="BG215" s="181" t="s">
        <v>1678</v>
      </c>
      <c r="BH215" s="181" t="s">
        <v>2968</v>
      </c>
      <c r="BI215" s="181" t="s">
        <v>1666</v>
      </c>
      <c r="BJ215" s="181" t="s">
        <v>3094</v>
      </c>
      <c r="BK215" s="181" t="s">
        <v>1541</v>
      </c>
      <c r="BL215" s="181" t="s">
        <v>3531</v>
      </c>
      <c r="BM215" s="181" t="s">
        <v>1770</v>
      </c>
      <c r="BN215" s="181" t="s">
        <v>2454</v>
      </c>
      <c r="BO215" s="181" t="s">
        <v>1404</v>
      </c>
      <c r="BP215" s="181" t="s">
        <v>2308</v>
      </c>
      <c r="BQ215" s="181"/>
      <c r="BR215" s="181"/>
      <c r="BS215" s="181"/>
      <c r="BT215" s="181"/>
      <c r="BU215" s="181"/>
      <c r="BV215" s="181"/>
      <c r="BW215" s="181"/>
      <c r="BX215" s="181"/>
      <c r="BY215" s="181"/>
      <c r="BZ215" s="181"/>
      <c r="CA215" s="181"/>
      <c r="CB215" s="181"/>
      <c r="CC215" s="181"/>
      <c r="CD215" s="181"/>
      <c r="CE215" s="181"/>
      <c r="CF215" s="181"/>
      <c r="CG215" s="181"/>
      <c r="CH215" s="181"/>
      <c r="CI215" s="181"/>
      <c r="CJ215" s="181"/>
      <c r="CK215" s="181"/>
      <c r="CL215" s="181"/>
      <c r="CM215" s="181"/>
      <c r="CN215" s="181"/>
      <c r="CO215" s="181"/>
      <c r="CP215" s="181"/>
      <c r="CQ215" s="181"/>
      <c r="CR215" s="181"/>
      <c r="CS215" s="181"/>
      <c r="CT215" s="181"/>
      <c r="CU215" s="181"/>
      <c r="CV215" s="181"/>
      <c r="CW215" s="181"/>
      <c r="CX215" s="181"/>
      <c r="CY215" s="181"/>
      <c r="CZ215" s="182"/>
    </row>
    <row r="216" spans="1:104" x14ac:dyDescent="0.25">
      <c r="A216" s="180"/>
      <c r="B216" s="181" t="s">
        <v>3532</v>
      </c>
      <c r="C216" s="181" t="s">
        <v>3533</v>
      </c>
      <c r="D216" s="181" t="s">
        <v>432</v>
      </c>
      <c r="E216" s="181" t="s">
        <v>251</v>
      </c>
      <c r="F216" s="181"/>
      <c r="G216" s="181" t="s">
        <v>1103</v>
      </c>
      <c r="H216" s="181"/>
      <c r="I216" s="181" t="s">
        <v>1379</v>
      </c>
      <c r="J216" s="181" t="s">
        <v>1993</v>
      </c>
      <c r="K216" s="181" t="s">
        <v>3534</v>
      </c>
      <c r="L216" s="181" t="s">
        <v>3535</v>
      </c>
      <c r="M216" s="181" t="s">
        <v>1379</v>
      </c>
      <c r="N216" s="181" t="s">
        <v>1383</v>
      </c>
      <c r="O216" s="181" t="s">
        <v>1358</v>
      </c>
      <c r="P216" s="181" t="s">
        <v>1260</v>
      </c>
      <c r="Q216" s="181" t="s">
        <v>1359</v>
      </c>
      <c r="R216" s="181" t="s">
        <v>2109</v>
      </c>
      <c r="S216" s="181" t="s">
        <v>303</v>
      </c>
      <c r="T216" s="181" t="s">
        <v>303</v>
      </c>
      <c r="U216" s="181"/>
      <c r="V216" s="181"/>
      <c r="W216" s="181"/>
      <c r="X216" s="181"/>
      <c r="Y216" s="181"/>
      <c r="Z216" s="181"/>
      <c r="AA216" s="181"/>
      <c r="AB216" s="181"/>
      <c r="AC216" s="181"/>
      <c r="AD216" s="181"/>
      <c r="AE216" s="181"/>
      <c r="AF216" s="181"/>
      <c r="AG216" s="181"/>
      <c r="AH216" s="181"/>
      <c r="AI216" s="181"/>
      <c r="AJ216" s="181" t="s">
        <v>1379</v>
      </c>
      <c r="AK216" s="181" t="s">
        <v>1385</v>
      </c>
      <c r="AL216" s="181" t="s">
        <v>1379</v>
      </c>
      <c r="AM216" s="181" t="s">
        <v>2875</v>
      </c>
      <c r="AN216" s="181" t="s">
        <v>303</v>
      </c>
      <c r="AO216" s="181" t="s">
        <v>2474</v>
      </c>
      <c r="AP216" s="181" t="s">
        <v>1749</v>
      </c>
      <c r="AQ216" s="181" t="s">
        <v>1384</v>
      </c>
      <c r="AR216" s="181" t="s">
        <v>2091</v>
      </c>
      <c r="AS216" s="181"/>
      <c r="AT216" s="181" t="s">
        <v>3534</v>
      </c>
      <c r="AU216" s="181" t="s">
        <v>1758</v>
      </c>
      <c r="AV216" s="181" t="s">
        <v>3536</v>
      </c>
      <c r="AW216" s="181" t="s">
        <v>1670</v>
      </c>
      <c r="AX216" s="181" t="s">
        <v>3210</v>
      </c>
      <c r="AY216" s="181" t="s">
        <v>1762</v>
      </c>
      <c r="AZ216" s="181" t="s">
        <v>3537</v>
      </c>
      <c r="BA216" s="181" t="s">
        <v>1533</v>
      </c>
      <c r="BB216" s="181" t="s">
        <v>1768</v>
      </c>
      <c r="BC216" s="181" t="s">
        <v>1675</v>
      </c>
      <c r="BD216" s="181" t="s">
        <v>2236</v>
      </c>
      <c r="BE216" s="181" t="s">
        <v>1535</v>
      </c>
      <c r="BF216" s="181" t="s">
        <v>3538</v>
      </c>
      <c r="BG216" s="181" t="s">
        <v>1678</v>
      </c>
      <c r="BH216" s="181" t="s">
        <v>3133</v>
      </c>
      <c r="BI216" s="181" t="s">
        <v>1666</v>
      </c>
      <c r="BJ216" s="181" t="s">
        <v>3539</v>
      </c>
      <c r="BK216" s="181" t="s">
        <v>1541</v>
      </c>
      <c r="BL216" s="181" t="s">
        <v>3504</v>
      </c>
      <c r="BM216" s="181" t="s">
        <v>1770</v>
      </c>
      <c r="BN216" s="181" t="s">
        <v>3540</v>
      </c>
      <c r="BO216" s="181" t="s">
        <v>1404</v>
      </c>
      <c r="BP216" s="181" t="s">
        <v>3541</v>
      </c>
      <c r="BQ216" s="181"/>
      <c r="BR216" s="181"/>
      <c r="BS216" s="181"/>
      <c r="BT216" s="181"/>
      <c r="BU216" s="181"/>
      <c r="BV216" s="181"/>
      <c r="BW216" s="181"/>
      <c r="BX216" s="181"/>
      <c r="BY216" s="181"/>
      <c r="BZ216" s="181"/>
      <c r="CA216" s="181"/>
      <c r="CB216" s="181"/>
      <c r="CC216" s="181"/>
      <c r="CD216" s="181"/>
      <c r="CE216" s="181"/>
      <c r="CF216" s="181"/>
      <c r="CG216" s="181"/>
      <c r="CH216" s="181"/>
      <c r="CI216" s="181"/>
      <c r="CJ216" s="181"/>
      <c r="CK216" s="181"/>
      <c r="CL216" s="181"/>
      <c r="CM216" s="181"/>
      <c r="CN216" s="181"/>
      <c r="CO216" s="181"/>
      <c r="CP216" s="181"/>
      <c r="CQ216" s="181"/>
      <c r="CR216" s="181"/>
      <c r="CS216" s="181"/>
      <c r="CT216" s="181"/>
      <c r="CU216" s="181"/>
      <c r="CV216" s="181"/>
      <c r="CW216" s="181"/>
      <c r="CX216" s="181"/>
      <c r="CY216" s="181"/>
      <c r="CZ216" s="182"/>
    </row>
    <row r="217" spans="1:104" x14ac:dyDescent="0.25">
      <c r="A217" s="180"/>
      <c r="B217" s="181" t="s">
        <v>3542</v>
      </c>
      <c r="C217" s="181" t="s">
        <v>3543</v>
      </c>
      <c r="D217" s="181" t="s">
        <v>309</v>
      </c>
      <c r="E217" s="181" t="s">
        <v>310</v>
      </c>
      <c r="F217" s="181"/>
      <c r="G217" s="181" t="s">
        <v>1103</v>
      </c>
      <c r="H217" s="181"/>
      <c r="I217" s="181" t="s">
        <v>1379</v>
      </c>
      <c r="J217" s="181" t="s">
        <v>1905</v>
      </c>
      <c r="K217" s="181" t="s">
        <v>3544</v>
      </c>
      <c r="L217" s="181" t="s">
        <v>3545</v>
      </c>
      <c r="M217" s="181" t="s">
        <v>1379</v>
      </c>
      <c r="N217" s="181" t="s">
        <v>1437</v>
      </c>
      <c r="O217" s="181" t="s">
        <v>1363</v>
      </c>
      <c r="P217" s="181" t="s">
        <v>26</v>
      </c>
      <c r="Q217" s="181" t="s">
        <v>1359</v>
      </c>
      <c r="R217" s="181" t="s">
        <v>2109</v>
      </c>
      <c r="S217" s="181" t="s">
        <v>303</v>
      </c>
      <c r="T217" s="181" t="s">
        <v>303</v>
      </c>
      <c r="U217" s="181"/>
      <c r="V217" s="181"/>
      <c r="W217" s="181"/>
      <c r="X217" s="181"/>
      <c r="Y217" s="181"/>
      <c r="Z217" s="181"/>
      <c r="AA217" s="181"/>
      <c r="AB217" s="181"/>
      <c r="AC217" s="181"/>
      <c r="AD217" s="181"/>
      <c r="AE217" s="181"/>
      <c r="AF217" s="181"/>
      <c r="AG217" s="181"/>
      <c r="AH217" s="181"/>
      <c r="AI217" s="181"/>
      <c r="AJ217" s="181" t="s">
        <v>1379</v>
      </c>
      <c r="AK217" s="181" t="s">
        <v>1385</v>
      </c>
      <c r="AL217" s="181" t="s">
        <v>1379</v>
      </c>
      <c r="AM217" s="181" t="s">
        <v>2875</v>
      </c>
      <c r="AN217" s="181" t="s">
        <v>303</v>
      </c>
      <c r="AO217" s="181" t="s">
        <v>2474</v>
      </c>
      <c r="AP217" s="181" t="s">
        <v>1749</v>
      </c>
      <c r="AQ217" s="181" t="s">
        <v>1384</v>
      </c>
      <c r="AR217" s="181" t="s">
        <v>2109</v>
      </c>
      <c r="AS217" s="181"/>
      <c r="AT217" s="181" t="s">
        <v>3544</v>
      </c>
      <c r="AU217" s="181" t="s">
        <v>1758</v>
      </c>
      <c r="AV217" s="181" t="s">
        <v>3546</v>
      </c>
      <c r="AW217" s="181" t="s">
        <v>1670</v>
      </c>
      <c r="AX217" s="181" t="s">
        <v>3049</v>
      </c>
      <c r="AY217" s="181" t="s">
        <v>1762</v>
      </c>
      <c r="AZ217" s="181" t="s">
        <v>2688</v>
      </c>
      <c r="BA217" s="181" t="s">
        <v>1533</v>
      </c>
      <c r="BB217" s="181" t="s">
        <v>3054</v>
      </c>
      <c r="BC217" s="181" t="s">
        <v>1675</v>
      </c>
      <c r="BD217" s="181" t="s">
        <v>2177</v>
      </c>
      <c r="BE217" s="181" t="s">
        <v>1535</v>
      </c>
      <c r="BF217" s="181" t="s">
        <v>1776</v>
      </c>
      <c r="BG217" s="181" t="s">
        <v>1678</v>
      </c>
      <c r="BH217" s="181" t="s">
        <v>3547</v>
      </c>
      <c r="BI217" s="181" t="s">
        <v>1666</v>
      </c>
      <c r="BJ217" s="181" t="s">
        <v>3548</v>
      </c>
      <c r="BK217" s="181" t="s">
        <v>1541</v>
      </c>
      <c r="BL217" s="181" t="s">
        <v>3549</v>
      </c>
      <c r="BM217" s="181" t="s">
        <v>1770</v>
      </c>
      <c r="BN217" s="181" t="s">
        <v>3550</v>
      </c>
      <c r="BO217" s="181" t="s">
        <v>1404</v>
      </c>
      <c r="BP217" s="181" t="s">
        <v>3551</v>
      </c>
      <c r="BQ217" s="181"/>
      <c r="BR217" s="181"/>
      <c r="BS217" s="181"/>
      <c r="BT217" s="181"/>
      <c r="BU217" s="181"/>
      <c r="BV217" s="181"/>
      <c r="BW217" s="181"/>
      <c r="BX217" s="181"/>
      <c r="BY217" s="181"/>
      <c r="BZ217" s="181"/>
      <c r="CA217" s="181"/>
      <c r="CB217" s="181"/>
      <c r="CC217" s="181"/>
      <c r="CD217" s="181"/>
      <c r="CE217" s="181"/>
      <c r="CF217" s="181"/>
      <c r="CG217" s="181"/>
      <c r="CH217" s="181"/>
      <c r="CI217" s="181"/>
      <c r="CJ217" s="181"/>
      <c r="CK217" s="181"/>
      <c r="CL217" s="181"/>
      <c r="CM217" s="181"/>
      <c r="CN217" s="181"/>
      <c r="CO217" s="181"/>
      <c r="CP217" s="181"/>
      <c r="CQ217" s="181"/>
      <c r="CR217" s="181"/>
      <c r="CS217" s="181"/>
      <c r="CT217" s="181"/>
      <c r="CU217" s="181"/>
      <c r="CV217" s="181"/>
      <c r="CW217" s="181"/>
      <c r="CX217" s="181"/>
      <c r="CY217" s="181"/>
      <c r="CZ217" s="182"/>
    </row>
    <row r="218" spans="1:104" x14ac:dyDescent="0.25">
      <c r="A218" s="180"/>
      <c r="B218" s="181" t="s">
        <v>3552</v>
      </c>
      <c r="C218" s="181" t="s">
        <v>3553</v>
      </c>
      <c r="D218" s="181" t="s">
        <v>318</v>
      </c>
      <c r="E218" s="181" t="s">
        <v>319</v>
      </c>
      <c r="F218" s="181"/>
      <c r="G218" s="181" t="s">
        <v>1103</v>
      </c>
      <c r="H218" s="181"/>
      <c r="I218" s="181" t="s">
        <v>1379</v>
      </c>
      <c r="J218" s="181" t="s">
        <v>1852</v>
      </c>
      <c r="K218" s="181" t="s">
        <v>3554</v>
      </c>
      <c r="L218" s="181" t="s">
        <v>3555</v>
      </c>
      <c r="M218" s="181" t="s">
        <v>1379</v>
      </c>
      <c r="N218" s="181" t="s">
        <v>1383</v>
      </c>
      <c r="O218" s="181" t="s">
        <v>1358</v>
      </c>
      <c r="P218" s="181" t="s">
        <v>1260</v>
      </c>
      <c r="Q218" s="181" t="s">
        <v>1359</v>
      </c>
      <c r="R218" s="181" t="s">
        <v>2109</v>
      </c>
      <c r="S218" s="181" t="s">
        <v>303</v>
      </c>
      <c r="T218" s="181" t="s">
        <v>303</v>
      </c>
      <c r="U218" s="181"/>
      <c r="V218" s="181"/>
      <c r="W218" s="181"/>
      <c r="X218" s="181"/>
      <c r="Y218" s="181"/>
      <c r="Z218" s="181"/>
      <c r="AA218" s="181"/>
      <c r="AB218" s="181"/>
      <c r="AC218" s="181"/>
      <c r="AD218" s="181"/>
      <c r="AE218" s="181"/>
      <c r="AF218" s="181"/>
      <c r="AG218" s="181"/>
      <c r="AH218" s="181"/>
      <c r="AI218" s="181"/>
      <c r="AJ218" s="181" t="s">
        <v>1379</v>
      </c>
      <c r="AK218" s="181" t="s">
        <v>1385</v>
      </c>
      <c r="AL218" s="181" t="s">
        <v>1379</v>
      </c>
      <c r="AM218" s="181" t="s">
        <v>2875</v>
      </c>
      <c r="AN218" s="181" t="s">
        <v>303</v>
      </c>
      <c r="AO218" s="181" t="s">
        <v>2474</v>
      </c>
      <c r="AP218" s="181" t="s">
        <v>1749</v>
      </c>
      <c r="AQ218" s="181" t="s">
        <v>1384</v>
      </c>
      <c r="AR218" s="181" t="s">
        <v>1665</v>
      </c>
      <c r="AS218" s="181"/>
      <c r="AT218" s="181" t="s">
        <v>3554</v>
      </c>
      <c r="AU218" s="181" t="s">
        <v>1758</v>
      </c>
      <c r="AV218" s="181" t="s">
        <v>3556</v>
      </c>
      <c r="AW218" s="181" t="s">
        <v>1670</v>
      </c>
      <c r="AX218" s="181" t="s">
        <v>3162</v>
      </c>
      <c r="AY218" s="181" t="s">
        <v>1762</v>
      </c>
      <c r="AZ218" s="181" t="s">
        <v>2707</v>
      </c>
      <c r="BA218" s="181" t="s">
        <v>1533</v>
      </c>
      <c r="BB218" s="181" t="s">
        <v>1549</v>
      </c>
      <c r="BC218" s="181" t="s">
        <v>1675</v>
      </c>
      <c r="BD218" s="181" t="s">
        <v>3557</v>
      </c>
      <c r="BE218" s="181" t="s">
        <v>1535</v>
      </c>
      <c r="BF218" s="181" t="s">
        <v>3558</v>
      </c>
      <c r="BG218" s="181" t="s">
        <v>1678</v>
      </c>
      <c r="BH218" s="181" t="s">
        <v>2036</v>
      </c>
      <c r="BI218" s="181" t="s">
        <v>1666</v>
      </c>
      <c r="BJ218" s="181" t="s">
        <v>3559</v>
      </c>
      <c r="BK218" s="181" t="s">
        <v>1541</v>
      </c>
      <c r="BL218" s="181" t="s">
        <v>3560</v>
      </c>
      <c r="BM218" s="181" t="s">
        <v>1770</v>
      </c>
      <c r="BN218" s="181" t="s">
        <v>3561</v>
      </c>
      <c r="BO218" s="181" t="s">
        <v>1404</v>
      </c>
      <c r="BP218" s="181" t="s">
        <v>3562</v>
      </c>
      <c r="BQ218" s="181"/>
      <c r="BR218" s="181"/>
      <c r="BS218" s="181"/>
      <c r="BT218" s="181"/>
      <c r="BU218" s="181"/>
      <c r="BV218" s="181"/>
      <c r="BW218" s="181"/>
      <c r="BX218" s="181"/>
      <c r="BY218" s="181"/>
      <c r="BZ218" s="181"/>
      <c r="CA218" s="181"/>
      <c r="CB218" s="181"/>
      <c r="CC218" s="181"/>
      <c r="CD218" s="181"/>
      <c r="CE218" s="181"/>
      <c r="CF218" s="181"/>
      <c r="CG218" s="181"/>
      <c r="CH218" s="181"/>
      <c r="CI218" s="181"/>
      <c r="CJ218" s="181"/>
      <c r="CK218" s="181"/>
      <c r="CL218" s="181"/>
      <c r="CM218" s="181"/>
      <c r="CN218" s="181"/>
      <c r="CO218" s="181"/>
      <c r="CP218" s="181"/>
      <c r="CQ218" s="181"/>
      <c r="CR218" s="181"/>
      <c r="CS218" s="181"/>
      <c r="CT218" s="181"/>
      <c r="CU218" s="181"/>
      <c r="CV218" s="181"/>
      <c r="CW218" s="181"/>
      <c r="CX218" s="181"/>
      <c r="CY218" s="181"/>
      <c r="CZ218" s="182"/>
    </row>
    <row r="219" spans="1:104" x14ac:dyDescent="0.25">
      <c r="A219" s="180"/>
      <c r="B219" s="181" t="s">
        <v>3563</v>
      </c>
      <c r="C219" s="181" t="s">
        <v>3564</v>
      </c>
      <c r="D219" s="181" t="s">
        <v>186</v>
      </c>
      <c r="E219" s="181" t="s">
        <v>187</v>
      </c>
      <c r="F219" s="181"/>
      <c r="G219" s="181" t="s">
        <v>1103</v>
      </c>
      <c r="H219" s="181"/>
      <c r="I219" s="181" t="s">
        <v>1379</v>
      </c>
      <c r="J219" s="181" t="s">
        <v>1554</v>
      </c>
      <c r="K219" s="181" t="s">
        <v>3565</v>
      </c>
      <c r="L219" s="181" t="s">
        <v>3044</v>
      </c>
      <c r="M219" s="181" t="s">
        <v>1379</v>
      </c>
      <c r="N219" s="181" t="s">
        <v>1388</v>
      </c>
      <c r="O219" s="181" t="s">
        <v>7</v>
      </c>
      <c r="P219" s="181" t="s">
        <v>7</v>
      </c>
      <c r="Q219" s="181" t="s">
        <v>1359</v>
      </c>
      <c r="R219" s="181" t="s">
        <v>2109</v>
      </c>
      <c r="S219" s="181" t="s">
        <v>303</v>
      </c>
      <c r="T219" s="181" t="s">
        <v>303</v>
      </c>
      <c r="U219" s="181"/>
      <c r="V219" s="181"/>
      <c r="W219" s="181"/>
      <c r="X219" s="181"/>
      <c r="Y219" s="181"/>
      <c r="Z219" s="181"/>
      <c r="AA219" s="181"/>
      <c r="AB219" s="181"/>
      <c r="AC219" s="181"/>
      <c r="AD219" s="181"/>
      <c r="AE219" s="181"/>
      <c r="AF219" s="181"/>
      <c r="AG219" s="181"/>
      <c r="AH219" s="181"/>
      <c r="AI219" s="181"/>
      <c r="AJ219" s="181" t="s">
        <v>1379</v>
      </c>
      <c r="AK219" s="181" t="s">
        <v>1385</v>
      </c>
      <c r="AL219" s="181" t="s">
        <v>1379</v>
      </c>
      <c r="AM219" s="181" t="s">
        <v>2875</v>
      </c>
      <c r="AN219" s="181" t="s">
        <v>303</v>
      </c>
      <c r="AO219" s="181" t="s">
        <v>2474</v>
      </c>
      <c r="AP219" s="181" t="s">
        <v>1749</v>
      </c>
      <c r="AQ219" s="181" t="s">
        <v>1384</v>
      </c>
      <c r="AR219" s="181" t="s">
        <v>1756</v>
      </c>
      <c r="AS219" s="181"/>
      <c r="AT219" s="181" t="s">
        <v>3565</v>
      </c>
      <c r="AU219" s="181" t="s">
        <v>1758</v>
      </c>
      <c r="AV219" s="181" t="s">
        <v>1561</v>
      </c>
      <c r="AW219" s="181" t="s">
        <v>1670</v>
      </c>
      <c r="AX219" s="181" t="s">
        <v>3566</v>
      </c>
      <c r="AY219" s="181" t="s">
        <v>1762</v>
      </c>
      <c r="AZ219" s="181" t="s">
        <v>3567</v>
      </c>
      <c r="BA219" s="181" t="s">
        <v>1533</v>
      </c>
      <c r="BB219" s="181" t="s">
        <v>2177</v>
      </c>
      <c r="BC219" s="181" t="s">
        <v>1675</v>
      </c>
      <c r="BD219" s="181" t="s">
        <v>3568</v>
      </c>
      <c r="BE219" s="181" t="s">
        <v>1535</v>
      </c>
      <c r="BF219" s="181" t="s">
        <v>2647</v>
      </c>
      <c r="BG219" s="181" t="s">
        <v>1678</v>
      </c>
      <c r="BH219" s="181" t="s">
        <v>3569</v>
      </c>
      <c r="BI219" s="181" t="s">
        <v>1666</v>
      </c>
      <c r="BJ219" s="181" t="s">
        <v>3570</v>
      </c>
      <c r="BK219" s="181" t="s">
        <v>1541</v>
      </c>
      <c r="BL219" s="181" t="s">
        <v>3571</v>
      </c>
      <c r="BM219" s="181" t="s">
        <v>1770</v>
      </c>
      <c r="BN219" s="181" t="s">
        <v>3073</v>
      </c>
      <c r="BO219" s="181" t="s">
        <v>1404</v>
      </c>
      <c r="BP219" s="181" t="s">
        <v>3572</v>
      </c>
      <c r="BQ219" s="181"/>
      <c r="BR219" s="181"/>
      <c r="BS219" s="181"/>
      <c r="BT219" s="181"/>
      <c r="BU219" s="181"/>
      <c r="BV219" s="181"/>
      <c r="BW219" s="181"/>
      <c r="BX219" s="181"/>
      <c r="BY219" s="181"/>
      <c r="BZ219" s="181"/>
      <c r="CA219" s="181"/>
      <c r="CB219" s="181"/>
      <c r="CC219" s="181"/>
      <c r="CD219" s="181"/>
      <c r="CE219" s="181"/>
      <c r="CF219" s="181"/>
      <c r="CG219" s="181"/>
      <c r="CH219" s="181"/>
      <c r="CI219" s="181"/>
      <c r="CJ219" s="181"/>
      <c r="CK219" s="181"/>
      <c r="CL219" s="181"/>
      <c r="CM219" s="181"/>
      <c r="CN219" s="181"/>
      <c r="CO219" s="181"/>
      <c r="CP219" s="181"/>
      <c r="CQ219" s="181"/>
      <c r="CR219" s="181"/>
      <c r="CS219" s="181"/>
      <c r="CT219" s="181"/>
      <c r="CU219" s="181"/>
      <c r="CV219" s="181"/>
      <c r="CW219" s="181"/>
      <c r="CX219" s="181"/>
      <c r="CY219" s="181"/>
      <c r="CZ219" s="182"/>
    </row>
    <row r="220" spans="1:104" x14ac:dyDescent="0.25">
      <c r="A220" s="180"/>
      <c r="B220" s="181"/>
      <c r="C220" s="181" t="s">
        <v>3573</v>
      </c>
      <c r="D220" s="181"/>
      <c r="E220" s="181" t="s">
        <v>1361</v>
      </c>
      <c r="F220" s="181"/>
      <c r="G220" s="181" t="s">
        <v>1103</v>
      </c>
      <c r="H220" s="181"/>
      <c r="I220" s="181" t="s">
        <v>1379</v>
      </c>
      <c r="J220" s="181" t="s">
        <v>1526</v>
      </c>
      <c r="K220" s="181"/>
      <c r="L220" s="181"/>
      <c r="M220" s="181" t="s">
        <v>1379</v>
      </c>
      <c r="N220" s="181"/>
      <c r="O220" s="181"/>
      <c r="P220" s="181"/>
      <c r="Q220" s="181"/>
      <c r="R220" s="181" t="s">
        <v>2109</v>
      </c>
      <c r="S220" s="181" t="s">
        <v>303</v>
      </c>
      <c r="T220" s="181" t="s">
        <v>303</v>
      </c>
      <c r="U220" s="181"/>
      <c r="V220" s="181"/>
      <c r="W220" s="181"/>
      <c r="X220" s="181"/>
      <c r="Y220" s="181"/>
      <c r="Z220" s="181"/>
      <c r="AA220" s="181"/>
      <c r="AB220" s="181"/>
      <c r="AC220" s="181"/>
      <c r="AD220" s="181"/>
      <c r="AE220" s="181"/>
      <c r="AF220" s="181"/>
      <c r="AG220" s="181"/>
      <c r="AH220" s="181"/>
      <c r="AI220" s="181"/>
      <c r="AJ220" s="181" t="s">
        <v>1379</v>
      </c>
      <c r="AK220" s="181" t="s">
        <v>1385</v>
      </c>
      <c r="AL220" s="181" t="s">
        <v>1379</v>
      </c>
      <c r="AM220" s="181" t="s">
        <v>2875</v>
      </c>
      <c r="AN220" s="181" t="s">
        <v>303</v>
      </c>
      <c r="AO220" s="181" t="s">
        <v>2474</v>
      </c>
      <c r="AP220" s="181" t="s">
        <v>1749</v>
      </c>
      <c r="AQ220" s="181" t="s">
        <v>1384</v>
      </c>
      <c r="AR220" s="181"/>
      <c r="AS220" s="181"/>
      <c r="AT220" s="181"/>
      <c r="AU220" s="181"/>
      <c r="AV220" s="181"/>
      <c r="AW220" s="181"/>
      <c r="AX220" s="181"/>
      <c r="AY220" s="181"/>
      <c r="AZ220" s="181"/>
      <c r="BA220" s="181"/>
      <c r="BB220" s="181"/>
      <c r="BC220" s="181"/>
      <c r="BD220" s="181"/>
      <c r="BE220" s="181"/>
      <c r="BF220" s="181"/>
      <c r="BG220" s="181"/>
      <c r="BH220" s="181"/>
      <c r="BI220" s="181"/>
      <c r="BJ220" s="181"/>
      <c r="BK220" s="181"/>
      <c r="BL220" s="181"/>
      <c r="BM220" s="181"/>
      <c r="BN220" s="181"/>
      <c r="BO220" s="181"/>
      <c r="BP220" s="181"/>
      <c r="BQ220" s="181"/>
      <c r="BR220" s="181"/>
      <c r="BS220" s="181"/>
      <c r="BT220" s="181"/>
      <c r="BU220" s="181"/>
      <c r="BV220" s="181"/>
      <c r="BW220" s="181"/>
      <c r="BX220" s="181"/>
      <c r="BY220" s="181"/>
      <c r="BZ220" s="181"/>
      <c r="CA220" s="181"/>
      <c r="CB220" s="181"/>
      <c r="CC220" s="181"/>
      <c r="CD220" s="181"/>
      <c r="CE220" s="181"/>
      <c r="CF220" s="181"/>
      <c r="CG220" s="181"/>
      <c r="CH220" s="181"/>
      <c r="CI220" s="181"/>
      <c r="CJ220" s="181"/>
      <c r="CK220" s="181"/>
      <c r="CL220" s="181"/>
      <c r="CM220" s="181"/>
      <c r="CN220" s="181"/>
      <c r="CO220" s="181"/>
      <c r="CP220" s="181"/>
      <c r="CQ220" s="181"/>
      <c r="CR220" s="181"/>
      <c r="CS220" s="181"/>
      <c r="CT220" s="181"/>
      <c r="CU220" s="181"/>
      <c r="CV220" s="181"/>
      <c r="CW220" s="181"/>
      <c r="CX220" s="181"/>
      <c r="CY220" s="181"/>
      <c r="CZ220" s="182"/>
    </row>
    <row r="221" spans="1:104" x14ac:dyDescent="0.25">
      <c r="A221" s="180"/>
      <c r="B221" s="181"/>
      <c r="C221" s="181" t="s">
        <v>3574</v>
      </c>
      <c r="D221" s="181"/>
      <c r="E221" s="181" t="s">
        <v>1361</v>
      </c>
      <c r="F221" s="181"/>
      <c r="G221" s="181" t="s">
        <v>1103</v>
      </c>
      <c r="H221" s="181"/>
      <c r="I221" s="181" t="s">
        <v>1379</v>
      </c>
      <c r="J221" s="181" t="s">
        <v>1571</v>
      </c>
      <c r="K221" s="181"/>
      <c r="L221" s="181"/>
      <c r="M221" s="181" t="s">
        <v>1379</v>
      </c>
      <c r="N221" s="181"/>
      <c r="O221" s="181"/>
      <c r="P221" s="181"/>
      <c r="Q221" s="181"/>
      <c r="R221" s="181" t="s">
        <v>2109</v>
      </c>
      <c r="S221" s="181" t="s">
        <v>303</v>
      </c>
      <c r="T221" s="181" t="s">
        <v>303</v>
      </c>
      <c r="U221" s="181"/>
      <c r="V221" s="181"/>
      <c r="W221" s="181"/>
      <c r="X221" s="181"/>
      <c r="Y221" s="181"/>
      <c r="Z221" s="181"/>
      <c r="AA221" s="181"/>
      <c r="AB221" s="181"/>
      <c r="AC221" s="181"/>
      <c r="AD221" s="181"/>
      <c r="AE221" s="181"/>
      <c r="AF221" s="181"/>
      <c r="AG221" s="181"/>
      <c r="AH221" s="181"/>
      <c r="AI221" s="181"/>
      <c r="AJ221" s="181" t="s">
        <v>1379</v>
      </c>
      <c r="AK221" s="181" t="s">
        <v>1385</v>
      </c>
      <c r="AL221" s="181" t="s">
        <v>1379</v>
      </c>
      <c r="AM221" s="181" t="s">
        <v>2875</v>
      </c>
      <c r="AN221" s="181" t="s">
        <v>303</v>
      </c>
      <c r="AO221" s="181" t="s">
        <v>2474</v>
      </c>
      <c r="AP221" s="181" t="s">
        <v>1749</v>
      </c>
      <c r="AQ221" s="181" t="s">
        <v>1384</v>
      </c>
      <c r="AR221" s="181"/>
      <c r="AS221" s="181"/>
      <c r="AT221" s="181"/>
      <c r="AU221" s="181"/>
      <c r="AV221" s="181"/>
      <c r="AW221" s="181"/>
      <c r="AX221" s="181"/>
      <c r="AY221" s="181"/>
      <c r="AZ221" s="181"/>
      <c r="BA221" s="181"/>
      <c r="BB221" s="181"/>
      <c r="BC221" s="181"/>
      <c r="BD221" s="181"/>
      <c r="BE221" s="181"/>
      <c r="BF221" s="181"/>
      <c r="BG221" s="181"/>
      <c r="BH221" s="181"/>
      <c r="BI221" s="181"/>
      <c r="BJ221" s="181"/>
      <c r="BK221" s="181"/>
      <c r="BL221" s="181"/>
      <c r="BM221" s="181"/>
      <c r="BN221" s="181"/>
      <c r="BO221" s="181"/>
      <c r="BP221" s="181"/>
      <c r="BQ221" s="181"/>
      <c r="BR221" s="181"/>
      <c r="BS221" s="181"/>
      <c r="BT221" s="181"/>
      <c r="BU221" s="181"/>
      <c r="BV221" s="181"/>
      <c r="BW221" s="181"/>
      <c r="BX221" s="181"/>
      <c r="BY221" s="181"/>
      <c r="BZ221" s="181"/>
      <c r="CA221" s="181"/>
      <c r="CB221" s="181"/>
      <c r="CC221" s="181"/>
      <c r="CD221" s="181"/>
      <c r="CE221" s="181"/>
      <c r="CF221" s="181"/>
      <c r="CG221" s="181"/>
      <c r="CH221" s="181"/>
      <c r="CI221" s="181"/>
      <c r="CJ221" s="181"/>
      <c r="CK221" s="181"/>
      <c r="CL221" s="181"/>
      <c r="CM221" s="181"/>
      <c r="CN221" s="181"/>
      <c r="CO221" s="181"/>
      <c r="CP221" s="181"/>
      <c r="CQ221" s="181"/>
      <c r="CR221" s="181"/>
      <c r="CS221" s="181"/>
      <c r="CT221" s="181"/>
      <c r="CU221" s="181"/>
      <c r="CV221" s="181"/>
      <c r="CW221" s="181"/>
      <c r="CX221" s="181"/>
      <c r="CY221" s="181"/>
      <c r="CZ221" s="182"/>
    </row>
    <row r="222" spans="1:104" x14ac:dyDescent="0.25">
      <c r="A222" s="180"/>
      <c r="B222" s="181" t="s">
        <v>3575</v>
      </c>
      <c r="C222" s="181" t="s">
        <v>3576</v>
      </c>
      <c r="D222" s="181" t="s">
        <v>316</v>
      </c>
      <c r="E222" s="181" t="s">
        <v>306</v>
      </c>
      <c r="F222" s="181"/>
      <c r="G222" s="181" t="s">
        <v>1103</v>
      </c>
      <c r="H222" s="181"/>
      <c r="I222" s="181" t="s">
        <v>1379</v>
      </c>
      <c r="J222" s="181" t="s">
        <v>1873</v>
      </c>
      <c r="K222" s="181"/>
      <c r="L222" s="181"/>
      <c r="M222" s="181" t="s">
        <v>1389</v>
      </c>
      <c r="N222" s="181" t="s">
        <v>1389</v>
      </c>
      <c r="O222" s="181" t="s">
        <v>1362</v>
      </c>
      <c r="P222" s="181" t="s">
        <v>3</v>
      </c>
      <c r="Q222" s="181" t="s">
        <v>1359</v>
      </c>
      <c r="R222" s="181" t="s">
        <v>2109</v>
      </c>
      <c r="S222" s="181" t="s">
        <v>303</v>
      </c>
      <c r="T222" s="181" t="s">
        <v>303</v>
      </c>
      <c r="U222" s="181"/>
      <c r="V222" s="181"/>
      <c r="W222" s="181"/>
      <c r="X222" s="181"/>
      <c r="Y222" s="181"/>
      <c r="Z222" s="181"/>
      <c r="AA222" s="181"/>
      <c r="AB222" s="181"/>
      <c r="AC222" s="181"/>
      <c r="AD222" s="181"/>
      <c r="AE222" s="181"/>
      <c r="AF222" s="181"/>
      <c r="AG222" s="181"/>
      <c r="AH222" s="181"/>
      <c r="AI222" s="181"/>
      <c r="AJ222" s="181" t="s">
        <v>1379</v>
      </c>
      <c r="AK222" s="181" t="s">
        <v>1385</v>
      </c>
      <c r="AL222" s="181" t="s">
        <v>1379</v>
      </c>
      <c r="AM222" s="181" t="s">
        <v>2875</v>
      </c>
      <c r="AN222" s="181" t="s">
        <v>303</v>
      </c>
      <c r="AO222" s="181" t="s">
        <v>2474</v>
      </c>
      <c r="AP222" s="181" t="s">
        <v>1749</v>
      </c>
      <c r="AQ222" s="181" t="s">
        <v>1384</v>
      </c>
      <c r="AR222" s="181"/>
      <c r="AS222" s="181"/>
      <c r="AT222" s="181"/>
      <c r="AU222" s="181"/>
      <c r="AV222" s="181"/>
      <c r="AW222" s="181"/>
      <c r="AX222" s="181"/>
      <c r="AY222" s="181"/>
      <c r="AZ222" s="181"/>
      <c r="BA222" s="181"/>
      <c r="BB222" s="181"/>
      <c r="BC222" s="181"/>
      <c r="BD222" s="181"/>
      <c r="BE222" s="181"/>
      <c r="BF222" s="181"/>
      <c r="BG222" s="181"/>
      <c r="BH222" s="181"/>
      <c r="BI222" s="181"/>
      <c r="BJ222" s="181"/>
      <c r="BK222" s="181"/>
      <c r="BL222" s="181"/>
      <c r="BM222" s="181"/>
      <c r="BN222" s="181"/>
      <c r="BO222" s="181"/>
      <c r="BP222" s="181"/>
      <c r="BQ222" s="181"/>
      <c r="BR222" s="181"/>
      <c r="BS222" s="181"/>
      <c r="BT222" s="181"/>
      <c r="BU222" s="181"/>
      <c r="BV222" s="181"/>
      <c r="BW222" s="181"/>
      <c r="BX222" s="181"/>
      <c r="BY222" s="181"/>
      <c r="BZ222" s="181"/>
      <c r="CA222" s="181"/>
      <c r="CB222" s="181"/>
      <c r="CC222" s="181"/>
      <c r="CD222" s="181"/>
      <c r="CE222" s="181"/>
      <c r="CF222" s="181"/>
      <c r="CG222" s="181"/>
      <c r="CH222" s="181"/>
      <c r="CI222" s="181"/>
      <c r="CJ222" s="181"/>
      <c r="CK222" s="181"/>
      <c r="CL222" s="181"/>
      <c r="CM222" s="181"/>
      <c r="CN222" s="181"/>
      <c r="CO222" s="181"/>
      <c r="CP222" s="181"/>
      <c r="CQ222" s="181"/>
      <c r="CR222" s="181"/>
      <c r="CS222" s="181"/>
      <c r="CT222" s="181"/>
      <c r="CU222" s="181"/>
      <c r="CV222" s="181"/>
      <c r="CW222" s="181"/>
      <c r="CX222" s="181"/>
      <c r="CY222" s="181"/>
      <c r="CZ222" s="182"/>
    </row>
    <row r="223" spans="1:104" x14ac:dyDescent="0.25">
      <c r="A223" s="180"/>
      <c r="B223" s="181" t="s">
        <v>3577</v>
      </c>
      <c r="C223" s="181" t="s">
        <v>3578</v>
      </c>
      <c r="D223" s="181" t="s">
        <v>320</v>
      </c>
      <c r="E223" s="181" t="s">
        <v>291</v>
      </c>
      <c r="F223" s="181"/>
      <c r="G223" s="181" t="s">
        <v>1103</v>
      </c>
      <c r="H223" s="181"/>
      <c r="I223" s="181" t="s">
        <v>1379</v>
      </c>
      <c r="J223" s="181" t="s">
        <v>1752</v>
      </c>
      <c r="K223" s="181" t="s">
        <v>3579</v>
      </c>
      <c r="L223" s="181" t="s">
        <v>2510</v>
      </c>
      <c r="M223" s="181" t="s">
        <v>1379</v>
      </c>
      <c r="N223" s="181" t="s">
        <v>1411</v>
      </c>
      <c r="O223" s="181" t="s">
        <v>1360</v>
      </c>
      <c r="P223" s="181" t="s">
        <v>13</v>
      </c>
      <c r="Q223" s="181" t="s">
        <v>1359</v>
      </c>
      <c r="R223" s="181" t="s">
        <v>2091</v>
      </c>
      <c r="S223" s="181" t="s">
        <v>321</v>
      </c>
      <c r="T223" s="181" t="s">
        <v>321</v>
      </c>
      <c r="U223" s="181"/>
      <c r="V223" s="181"/>
      <c r="W223" s="181"/>
      <c r="X223" s="181"/>
      <c r="Y223" s="181"/>
      <c r="Z223" s="181"/>
      <c r="AA223" s="181"/>
      <c r="AB223" s="181"/>
      <c r="AC223" s="181"/>
      <c r="AD223" s="181"/>
      <c r="AE223" s="181"/>
      <c r="AF223" s="181"/>
      <c r="AG223" s="181"/>
      <c r="AH223" s="181"/>
      <c r="AI223" s="181"/>
      <c r="AJ223" s="181" t="s">
        <v>1379</v>
      </c>
      <c r="AK223" s="181" t="s">
        <v>1385</v>
      </c>
      <c r="AL223" s="181" t="s">
        <v>1379</v>
      </c>
      <c r="AM223" s="181" t="s">
        <v>2754</v>
      </c>
      <c r="AN223" s="181" t="s">
        <v>321</v>
      </c>
      <c r="AO223" s="181" t="s">
        <v>2627</v>
      </c>
      <c r="AP223" s="181" t="s">
        <v>1530</v>
      </c>
      <c r="AQ223" s="181" t="s">
        <v>1384</v>
      </c>
      <c r="AR223" s="181" t="s">
        <v>1389</v>
      </c>
      <c r="AS223" s="181"/>
      <c r="AT223" s="181" t="s">
        <v>3579</v>
      </c>
      <c r="AU223" s="181" t="s">
        <v>1473</v>
      </c>
      <c r="AV223" s="181" t="s">
        <v>1412</v>
      </c>
      <c r="AW223" s="181" t="s">
        <v>1670</v>
      </c>
      <c r="AX223" s="181" t="s">
        <v>1393</v>
      </c>
      <c r="AY223" s="181" t="s">
        <v>1762</v>
      </c>
      <c r="AZ223" s="181" t="s">
        <v>3580</v>
      </c>
      <c r="BA223" s="181" t="s">
        <v>1533</v>
      </c>
      <c r="BB223" s="181" t="s">
        <v>3581</v>
      </c>
      <c r="BC223" s="181" t="s">
        <v>1678</v>
      </c>
      <c r="BD223" s="181" t="s">
        <v>3582</v>
      </c>
      <c r="BE223" s="181" t="s">
        <v>2328</v>
      </c>
      <c r="BF223" s="181" t="s">
        <v>3583</v>
      </c>
      <c r="BG223" s="181" t="s">
        <v>1479</v>
      </c>
      <c r="BH223" s="181" t="s">
        <v>2016</v>
      </c>
      <c r="BI223" s="181" t="s">
        <v>1546</v>
      </c>
      <c r="BJ223" s="181" t="s">
        <v>3584</v>
      </c>
      <c r="BK223" s="181" t="s">
        <v>1770</v>
      </c>
      <c r="BL223" s="181" t="s">
        <v>3585</v>
      </c>
      <c r="BM223" s="181" t="s">
        <v>1483</v>
      </c>
      <c r="BN223" s="181" t="s">
        <v>3586</v>
      </c>
      <c r="BO223" s="181" t="s">
        <v>1404</v>
      </c>
      <c r="BP223" s="181" t="s">
        <v>3587</v>
      </c>
      <c r="BQ223" s="181"/>
      <c r="BR223" s="181"/>
      <c r="BS223" s="181"/>
      <c r="BT223" s="181"/>
      <c r="BU223" s="181"/>
      <c r="BV223" s="181"/>
      <c r="BW223" s="181"/>
      <c r="BX223" s="181"/>
      <c r="BY223" s="181"/>
      <c r="BZ223" s="181"/>
      <c r="CA223" s="181"/>
      <c r="CB223" s="181"/>
      <c r="CC223" s="181"/>
      <c r="CD223" s="181"/>
      <c r="CE223" s="181"/>
      <c r="CF223" s="181"/>
      <c r="CG223" s="181"/>
      <c r="CH223" s="181"/>
      <c r="CI223" s="181"/>
      <c r="CJ223" s="181"/>
      <c r="CK223" s="181"/>
      <c r="CL223" s="181"/>
      <c r="CM223" s="181"/>
      <c r="CN223" s="181"/>
      <c r="CO223" s="181"/>
      <c r="CP223" s="181"/>
      <c r="CQ223" s="181"/>
      <c r="CR223" s="181"/>
      <c r="CS223" s="181"/>
      <c r="CT223" s="181"/>
      <c r="CU223" s="181"/>
      <c r="CV223" s="181"/>
      <c r="CW223" s="181"/>
      <c r="CX223" s="181"/>
      <c r="CY223" s="181"/>
      <c r="CZ223" s="182"/>
    </row>
    <row r="224" spans="1:104" x14ac:dyDescent="0.25">
      <c r="A224" s="180"/>
      <c r="B224" s="181" t="s">
        <v>3588</v>
      </c>
      <c r="C224" s="181" t="s">
        <v>3589</v>
      </c>
      <c r="D224" s="181" t="s">
        <v>324</v>
      </c>
      <c r="E224" s="181" t="s">
        <v>325</v>
      </c>
      <c r="F224" s="181"/>
      <c r="G224" s="181" t="s">
        <v>1103</v>
      </c>
      <c r="H224" s="181"/>
      <c r="I224" s="181" t="s">
        <v>1379</v>
      </c>
      <c r="J224" s="181" t="s">
        <v>1448</v>
      </c>
      <c r="K224" s="181" t="s">
        <v>3222</v>
      </c>
      <c r="L224" s="181" t="s">
        <v>3590</v>
      </c>
      <c r="M224" s="181" t="s">
        <v>1379</v>
      </c>
      <c r="N224" s="181" t="s">
        <v>1383</v>
      </c>
      <c r="O224" s="181" t="s">
        <v>1358</v>
      </c>
      <c r="P224" s="181" t="s">
        <v>1260</v>
      </c>
      <c r="Q224" s="181" t="s">
        <v>1359</v>
      </c>
      <c r="R224" s="181" t="s">
        <v>2091</v>
      </c>
      <c r="S224" s="181" t="s">
        <v>321</v>
      </c>
      <c r="T224" s="181" t="s">
        <v>321</v>
      </c>
      <c r="U224" s="181"/>
      <c r="V224" s="181"/>
      <c r="W224" s="181"/>
      <c r="X224" s="181"/>
      <c r="Y224" s="181"/>
      <c r="Z224" s="181"/>
      <c r="AA224" s="181"/>
      <c r="AB224" s="181"/>
      <c r="AC224" s="181"/>
      <c r="AD224" s="181"/>
      <c r="AE224" s="181"/>
      <c r="AF224" s="181"/>
      <c r="AG224" s="181"/>
      <c r="AH224" s="181"/>
      <c r="AI224" s="181"/>
      <c r="AJ224" s="181" t="s">
        <v>1379</v>
      </c>
      <c r="AK224" s="181" t="s">
        <v>1385</v>
      </c>
      <c r="AL224" s="181" t="s">
        <v>1379</v>
      </c>
      <c r="AM224" s="181" t="s">
        <v>2754</v>
      </c>
      <c r="AN224" s="181" t="s">
        <v>321</v>
      </c>
      <c r="AO224" s="181" t="s">
        <v>2627</v>
      </c>
      <c r="AP224" s="181" t="s">
        <v>1530</v>
      </c>
      <c r="AQ224" s="181" t="s">
        <v>1384</v>
      </c>
      <c r="AR224" s="181" t="s">
        <v>1411</v>
      </c>
      <c r="AS224" s="181"/>
      <c r="AT224" s="181" t="s">
        <v>3222</v>
      </c>
      <c r="AU224" s="181" t="s">
        <v>1473</v>
      </c>
      <c r="AV224" s="181" t="s">
        <v>2027</v>
      </c>
      <c r="AW224" s="181" t="s">
        <v>1670</v>
      </c>
      <c r="AX224" s="181" t="s">
        <v>3106</v>
      </c>
      <c r="AY224" s="181" t="s">
        <v>1762</v>
      </c>
      <c r="AZ224" s="181" t="s">
        <v>3591</v>
      </c>
      <c r="BA224" s="181" t="s">
        <v>1533</v>
      </c>
      <c r="BB224" s="181" t="s">
        <v>3592</v>
      </c>
      <c r="BC224" s="181" t="s">
        <v>1678</v>
      </c>
      <c r="BD224" s="181" t="s">
        <v>3593</v>
      </c>
      <c r="BE224" s="181" t="s">
        <v>2328</v>
      </c>
      <c r="BF224" s="181" t="s">
        <v>2192</v>
      </c>
      <c r="BG224" s="181" t="s">
        <v>1479</v>
      </c>
      <c r="BH224" s="181" t="s">
        <v>3594</v>
      </c>
      <c r="BI224" s="181" t="s">
        <v>1546</v>
      </c>
      <c r="BJ224" s="181" t="s">
        <v>1401</v>
      </c>
      <c r="BK224" s="181" t="s">
        <v>1770</v>
      </c>
      <c r="BL224" s="181" t="s">
        <v>3595</v>
      </c>
      <c r="BM224" s="181" t="s">
        <v>1483</v>
      </c>
      <c r="BN224" s="181" t="s">
        <v>3596</v>
      </c>
      <c r="BO224" s="181" t="s">
        <v>1404</v>
      </c>
      <c r="BP224" s="181" t="s">
        <v>3597</v>
      </c>
      <c r="BQ224" s="181"/>
      <c r="BR224" s="181"/>
      <c r="BS224" s="181"/>
      <c r="BT224" s="181"/>
      <c r="BU224" s="181"/>
      <c r="BV224" s="181"/>
      <c r="BW224" s="181"/>
      <c r="BX224" s="181"/>
      <c r="BY224" s="181"/>
      <c r="BZ224" s="181"/>
      <c r="CA224" s="181"/>
      <c r="CB224" s="181"/>
      <c r="CC224" s="181"/>
      <c r="CD224" s="181"/>
      <c r="CE224" s="181"/>
      <c r="CF224" s="181"/>
      <c r="CG224" s="181"/>
      <c r="CH224" s="181"/>
      <c r="CI224" s="181"/>
      <c r="CJ224" s="181"/>
      <c r="CK224" s="181"/>
      <c r="CL224" s="181"/>
      <c r="CM224" s="181"/>
      <c r="CN224" s="181"/>
      <c r="CO224" s="181"/>
      <c r="CP224" s="181"/>
      <c r="CQ224" s="181"/>
      <c r="CR224" s="181"/>
      <c r="CS224" s="181"/>
      <c r="CT224" s="181"/>
      <c r="CU224" s="181"/>
      <c r="CV224" s="181"/>
      <c r="CW224" s="181"/>
      <c r="CX224" s="181"/>
      <c r="CY224" s="181"/>
      <c r="CZ224" s="182"/>
    </row>
    <row r="225" spans="1:104" x14ac:dyDescent="0.25">
      <c r="A225" s="180"/>
      <c r="B225" s="181" t="s">
        <v>3598</v>
      </c>
      <c r="C225" s="181" t="s">
        <v>3599</v>
      </c>
      <c r="D225" s="181" t="s">
        <v>742</v>
      </c>
      <c r="E225" s="181" t="s">
        <v>741</v>
      </c>
      <c r="F225" s="181"/>
      <c r="G225" s="181" t="s">
        <v>1103</v>
      </c>
      <c r="H225" s="181"/>
      <c r="I225" s="181" t="s">
        <v>1379</v>
      </c>
      <c r="J225" s="181" t="s">
        <v>1462</v>
      </c>
      <c r="K225" s="181" t="s">
        <v>3600</v>
      </c>
      <c r="L225" s="181" t="s">
        <v>3601</v>
      </c>
      <c r="M225" s="181" t="s">
        <v>1379</v>
      </c>
      <c r="N225" s="181" t="s">
        <v>1388</v>
      </c>
      <c r="O225" s="181" t="s">
        <v>7</v>
      </c>
      <c r="P225" s="181" t="s">
        <v>7</v>
      </c>
      <c r="Q225" s="181" t="s">
        <v>1359</v>
      </c>
      <c r="R225" s="181" t="s">
        <v>2091</v>
      </c>
      <c r="S225" s="181" t="s">
        <v>321</v>
      </c>
      <c r="T225" s="181" t="s">
        <v>321</v>
      </c>
      <c r="U225" s="181"/>
      <c r="V225" s="181"/>
      <c r="W225" s="181"/>
      <c r="X225" s="181"/>
      <c r="Y225" s="181"/>
      <c r="Z225" s="181"/>
      <c r="AA225" s="181"/>
      <c r="AB225" s="181"/>
      <c r="AC225" s="181"/>
      <c r="AD225" s="181"/>
      <c r="AE225" s="181"/>
      <c r="AF225" s="181"/>
      <c r="AG225" s="181"/>
      <c r="AH225" s="181"/>
      <c r="AI225" s="181"/>
      <c r="AJ225" s="181" t="s">
        <v>1379</v>
      </c>
      <c r="AK225" s="181" t="s">
        <v>1385</v>
      </c>
      <c r="AL225" s="181" t="s">
        <v>1379</v>
      </c>
      <c r="AM225" s="181" t="s">
        <v>2754</v>
      </c>
      <c r="AN225" s="181" t="s">
        <v>321</v>
      </c>
      <c r="AO225" s="181" t="s">
        <v>2627</v>
      </c>
      <c r="AP225" s="181" t="s">
        <v>1530</v>
      </c>
      <c r="AQ225" s="181" t="s">
        <v>1384</v>
      </c>
      <c r="AR225" s="181" t="s">
        <v>1383</v>
      </c>
      <c r="AS225" s="181"/>
      <c r="AT225" s="181" t="s">
        <v>3600</v>
      </c>
      <c r="AU225" s="181" t="s">
        <v>1473</v>
      </c>
      <c r="AV225" s="181" t="s">
        <v>3491</v>
      </c>
      <c r="AW225" s="181" t="s">
        <v>1670</v>
      </c>
      <c r="AX225" s="181" t="s">
        <v>3501</v>
      </c>
      <c r="AY225" s="181" t="s">
        <v>1762</v>
      </c>
      <c r="AZ225" s="181" t="s">
        <v>3602</v>
      </c>
      <c r="BA225" s="181" t="s">
        <v>1533</v>
      </c>
      <c r="BB225" s="181" t="s">
        <v>2659</v>
      </c>
      <c r="BC225" s="181" t="s">
        <v>1678</v>
      </c>
      <c r="BD225" s="181" t="s">
        <v>3603</v>
      </c>
      <c r="BE225" s="181" t="s">
        <v>2328</v>
      </c>
      <c r="BF225" s="181" t="s">
        <v>3604</v>
      </c>
      <c r="BG225" s="181" t="s">
        <v>1479</v>
      </c>
      <c r="BH225" s="181" t="s">
        <v>3605</v>
      </c>
      <c r="BI225" s="181" t="s">
        <v>1546</v>
      </c>
      <c r="BJ225" s="181" t="s">
        <v>3606</v>
      </c>
      <c r="BK225" s="181" t="s">
        <v>1770</v>
      </c>
      <c r="BL225" s="181" t="s">
        <v>3607</v>
      </c>
      <c r="BM225" s="181" t="s">
        <v>1483</v>
      </c>
      <c r="BN225" s="181" t="s">
        <v>3608</v>
      </c>
      <c r="BO225" s="181" t="s">
        <v>1404</v>
      </c>
      <c r="BP225" s="181" t="s">
        <v>3609</v>
      </c>
      <c r="BQ225" s="181"/>
      <c r="BR225" s="181"/>
      <c r="BS225" s="181"/>
      <c r="BT225" s="181"/>
      <c r="BU225" s="181"/>
      <c r="BV225" s="181"/>
      <c r="BW225" s="181"/>
      <c r="BX225" s="181"/>
      <c r="BY225" s="181"/>
      <c r="BZ225" s="181"/>
      <c r="CA225" s="181"/>
      <c r="CB225" s="181"/>
      <c r="CC225" s="181"/>
      <c r="CD225" s="181"/>
      <c r="CE225" s="181"/>
      <c r="CF225" s="181"/>
      <c r="CG225" s="181"/>
      <c r="CH225" s="181"/>
      <c r="CI225" s="181"/>
      <c r="CJ225" s="181"/>
      <c r="CK225" s="181"/>
      <c r="CL225" s="181"/>
      <c r="CM225" s="181"/>
      <c r="CN225" s="181"/>
      <c r="CO225" s="181"/>
      <c r="CP225" s="181"/>
      <c r="CQ225" s="181"/>
      <c r="CR225" s="181"/>
      <c r="CS225" s="181"/>
      <c r="CT225" s="181"/>
      <c r="CU225" s="181"/>
      <c r="CV225" s="181"/>
      <c r="CW225" s="181"/>
      <c r="CX225" s="181"/>
      <c r="CY225" s="181"/>
      <c r="CZ225" s="182"/>
    </row>
    <row r="226" spans="1:104" x14ac:dyDescent="0.25">
      <c r="A226" s="180"/>
      <c r="B226" s="181" t="s">
        <v>3610</v>
      </c>
      <c r="C226" s="181" t="s">
        <v>3611</v>
      </c>
      <c r="D226" s="181" t="s">
        <v>933</v>
      </c>
      <c r="E226" s="181" t="s">
        <v>934</v>
      </c>
      <c r="F226" s="181"/>
      <c r="G226" s="181" t="s">
        <v>1103</v>
      </c>
      <c r="H226" s="181"/>
      <c r="I226" s="181" t="s">
        <v>1379</v>
      </c>
      <c r="J226" s="181" t="s">
        <v>1435</v>
      </c>
      <c r="K226" s="181"/>
      <c r="L226" s="181"/>
      <c r="M226" s="181" t="s">
        <v>1389</v>
      </c>
      <c r="N226" s="181" t="s">
        <v>1411</v>
      </c>
      <c r="O226" s="181" t="s">
        <v>1360</v>
      </c>
      <c r="P226" s="181" t="s">
        <v>13</v>
      </c>
      <c r="Q226" s="181" t="s">
        <v>1359</v>
      </c>
      <c r="R226" s="181" t="s">
        <v>2091</v>
      </c>
      <c r="S226" s="181" t="s">
        <v>321</v>
      </c>
      <c r="T226" s="181" t="s">
        <v>321</v>
      </c>
      <c r="U226" s="181"/>
      <c r="V226" s="181"/>
      <c r="W226" s="181"/>
      <c r="X226" s="181"/>
      <c r="Y226" s="181"/>
      <c r="Z226" s="181"/>
      <c r="AA226" s="181"/>
      <c r="AB226" s="181"/>
      <c r="AC226" s="181"/>
      <c r="AD226" s="181"/>
      <c r="AE226" s="181"/>
      <c r="AF226" s="181"/>
      <c r="AG226" s="181"/>
      <c r="AH226" s="181"/>
      <c r="AI226" s="181"/>
      <c r="AJ226" s="181" t="s">
        <v>1379</v>
      </c>
      <c r="AK226" s="181" t="s">
        <v>1385</v>
      </c>
      <c r="AL226" s="181" t="s">
        <v>1379</v>
      </c>
      <c r="AM226" s="181" t="s">
        <v>2754</v>
      </c>
      <c r="AN226" s="181" t="s">
        <v>321</v>
      </c>
      <c r="AO226" s="181" t="s">
        <v>2627</v>
      </c>
      <c r="AP226" s="181" t="s">
        <v>1530</v>
      </c>
      <c r="AQ226" s="181" t="s">
        <v>1384</v>
      </c>
      <c r="AR226" s="181"/>
      <c r="AS226" s="181"/>
      <c r="AT226" s="181"/>
      <c r="AU226" s="181"/>
      <c r="AV226" s="181"/>
      <c r="AW226" s="181"/>
      <c r="AX226" s="181"/>
      <c r="AY226" s="181"/>
      <c r="AZ226" s="181"/>
      <c r="BA226" s="181"/>
      <c r="BB226" s="181"/>
      <c r="BC226" s="181"/>
      <c r="BD226" s="181"/>
      <c r="BE226" s="181"/>
      <c r="BF226" s="181"/>
      <c r="BG226" s="181"/>
      <c r="BH226" s="181"/>
      <c r="BI226" s="181"/>
      <c r="BJ226" s="181"/>
      <c r="BK226" s="181"/>
      <c r="BL226" s="181"/>
      <c r="BM226" s="181"/>
      <c r="BN226" s="181"/>
      <c r="BO226" s="181"/>
      <c r="BP226" s="181"/>
      <c r="BQ226" s="181"/>
      <c r="BR226" s="181"/>
      <c r="BS226" s="181"/>
      <c r="BT226" s="181"/>
      <c r="BU226" s="181"/>
      <c r="BV226" s="181"/>
      <c r="BW226" s="181"/>
      <c r="BX226" s="181"/>
      <c r="BY226" s="181"/>
      <c r="BZ226" s="181"/>
      <c r="CA226" s="181"/>
      <c r="CB226" s="181"/>
      <c r="CC226" s="181"/>
      <c r="CD226" s="181"/>
      <c r="CE226" s="181"/>
      <c r="CF226" s="181"/>
      <c r="CG226" s="181"/>
      <c r="CH226" s="181"/>
      <c r="CI226" s="181"/>
      <c r="CJ226" s="181"/>
      <c r="CK226" s="181"/>
      <c r="CL226" s="181"/>
      <c r="CM226" s="181"/>
      <c r="CN226" s="181"/>
      <c r="CO226" s="181"/>
      <c r="CP226" s="181"/>
      <c r="CQ226" s="181"/>
      <c r="CR226" s="181"/>
      <c r="CS226" s="181"/>
      <c r="CT226" s="181"/>
      <c r="CU226" s="181"/>
      <c r="CV226" s="181"/>
      <c r="CW226" s="181"/>
      <c r="CX226" s="181"/>
      <c r="CY226" s="181"/>
      <c r="CZ226" s="182"/>
    </row>
    <row r="227" spans="1:104" x14ac:dyDescent="0.25">
      <c r="A227" s="180"/>
      <c r="B227" s="181" t="s">
        <v>3612</v>
      </c>
      <c r="C227" s="181" t="s">
        <v>3613</v>
      </c>
      <c r="D227" s="181" t="s">
        <v>326</v>
      </c>
      <c r="E227" s="181" t="s">
        <v>327</v>
      </c>
      <c r="F227" s="181"/>
      <c r="G227" s="181" t="s">
        <v>1103</v>
      </c>
      <c r="H227" s="181"/>
      <c r="I227" s="181" t="s">
        <v>1379</v>
      </c>
      <c r="J227" s="181" t="s">
        <v>1422</v>
      </c>
      <c r="K227" s="181"/>
      <c r="L227" s="181"/>
      <c r="M227" s="181" t="s">
        <v>1389</v>
      </c>
      <c r="N227" s="181" t="s">
        <v>1389</v>
      </c>
      <c r="O227" s="181" t="s">
        <v>1362</v>
      </c>
      <c r="P227" s="181" t="s">
        <v>3</v>
      </c>
      <c r="Q227" s="181" t="s">
        <v>1359</v>
      </c>
      <c r="R227" s="181" t="s">
        <v>2091</v>
      </c>
      <c r="S227" s="181" t="s">
        <v>321</v>
      </c>
      <c r="T227" s="181" t="s">
        <v>321</v>
      </c>
      <c r="U227" s="181"/>
      <c r="V227" s="181"/>
      <c r="W227" s="181"/>
      <c r="X227" s="181"/>
      <c r="Y227" s="181"/>
      <c r="Z227" s="181"/>
      <c r="AA227" s="181"/>
      <c r="AB227" s="181"/>
      <c r="AC227" s="181"/>
      <c r="AD227" s="181"/>
      <c r="AE227" s="181"/>
      <c r="AF227" s="181"/>
      <c r="AG227" s="181"/>
      <c r="AH227" s="181"/>
      <c r="AI227" s="181"/>
      <c r="AJ227" s="181" t="s">
        <v>1379</v>
      </c>
      <c r="AK227" s="181" t="s">
        <v>1385</v>
      </c>
      <c r="AL227" s="181" t="s">
        <v>1379</v>
      </c>
      <c r="AM227" s="181" t="s">
        <v>2754</v>
      </c>
      <c r="AN227" s="181" t="s">
        <v>321</v>
      </c>
      <c r="AO227" s="181" t="s">
        <v>2627</v>
      </c>
      <c r="AP227" s="181" t="s">
        <v>1530</v>
      </c>
      <c r="AQ227" s="181" t="s">
        <v>1384</v>
      </c>
      <c r="AR227" s="181"/>
      <c r="AS227" s="181"/>
      <c r="AT227" s="181"/>
      <c r="AU227" s="181"/>
      <c r="AV227" s="181"/>
      <c r="AW227" s="181"/>
      <c r="AX227" s="181"/>
      <c r="AY227" s="181"/>
      <c r="AZ227" s="181"/>
      <c r="BA227" s="181"/>
      <c r="BB227" s="181"/>
      <c r="BC227" s="181"/>
      <c r="BD227" s="181"/>
      <c r="BE227" s="181"/>
      <c r="BF227" s="181"/>
      <c r="BG227" s="181"/>
      <c r="BH227" s="181"/>
      <c r="BI227" s="181"/>
      <c r="BJ227" s="181"/>
      <c r="BK227" s="181"/>
      <c r="BL227" s="181"/>
      <c r="BM227" s="181"/>
      <c r="BN227" s="181"/>
      <c r="BO227" s="181"/>
      <c r="BP227" s="181"/>
      <c r="BQ227" s="181"/>
      <c r="BR227" s="181"/>
      <c r="BS227" s="181"/>
      <c r="BT227" s="181"/>
      <c r="BU227" s="181"/>
      <c r="BV227" s="181"/>
      <c r="BW227" s="181"/>
      <c r="BX227" s="181"/>
      <c r="BY227" s="181"/>
      <c r="BZ227" s="181"/>
      <c r="CA227" s="181"/>
      <c r="CB227" s="181"/>
      <c r="CC227" s="181"/>
      <c r="CD227" s="181"/>
      <c r="CE227" s="181"/>
      <c r="CF227" s="181"/>
      <c r="CG227" s="181"/>
      <c r="CH227" s="181"/>
      <c r="CI227" s="181"/>
      <c r="CJ227" s="181"/>
      <c r="CK227" s="181"/>
      <c r="CL227" s="181"/>
      <c r="CM227" s="181"/>
      <c r="CN227" s="181"/>
      <c r="CO227" s="181"/>
      <c r="CP227" s="181"/>
      <c r="CQ227" s="181"/>
      <c r="CR227" s="181"/>
      <c r="CS227" s="181"/>
      <c r="CT227" s="181"/>
      <c r="CU227" s="181"/>
      <c r="CV227" s="181"/>
      <c r="CW227" s="181"/>
      <c r="CX227" s="181"/>
      <c r="CY227" s="181"/>
      <c r="CZ227" s="182"/>
    </row>
    <row r="228" spans="1:104" x14ac:dyDescent="0.25">
      <c r="A228" s="180"/>
      <c r="B228" s="181"/>
      <c r="C228" s="181" t="s">
        <v>3614</v>
      </c>
      <c r="D228" s="181"/>
      <c r="E228" s="181" t="s">
        <v>1361</v>
      </c>
      <c r="F228" s="181"/>
      <c r="G228" s="181" t="s">
        <v>1103</v>
      </c>
      <c r="H228" s="181"/>
      <c r="I228" s="181" t="s">
        <v>1379</v>
      </c>
      <c r="J228" s="181" t="s">
        <v>1408</v>
      </c>
      <c r="K228" s="181"/>
      <c r="L228" s="181"/>
      <c r="M228" s="181" t="s">
        <v>1379</v>
      </c>
      <c r="N228" s="181"/>
      <c r="O228" s="181"/>
      <c r="P228" s="181"/>
      <c r="Q228" s="181"/>
      <c r="R228" s="181" t="s">
        <v>2091</v>
      </c>
      <c r="S228" s="181" t="s">
        <v>321</v>
      </c>
      <c r="T228" s="181" t="s">
        <v>321</v>
      </c>
      <c r="U228" s="181"/>
      <c r="V228" s="181"/>
      <c r="W228" s="181"/>
      <c r="X228" s="181"/>
      <c r="Y228" s="181"/>
      <c r="Z228" s="181"/>
      <c r="AA228" s="181"/>
      <c r="AB228" s="181"/>
      <c r="AC228" s="181"/>
      <c r="AD228" s="181"/>
      <c r="AE228" s="181"/>
      <c r="AF228" s="181"/>
      <c r="AG228" s="181"/>
      <c r="AH228" s="181"/>
      <c r="AI228" s="181"/>
      <c r="AJ228" s="181" t="s">
        <v>1379</v>
      </c>
      <c r="AK228" s="181" t="s">
        <v>1385</v>
      </c>
      <c r="AL228" s="181" t="s">
        <v>1379</v>
      </c>
      <c r="AM228" s="181" t="s">
        <v>2754</v>
      </c>
      <c r="AN228" s="181" t="s">
        <v>321</v>
      </c>
      <c r="AO228" s="181" t="s">
        <v>2627</v>
      </c>
      <c r="AP228" s="181" t="s">
        <v>1530</v>
      </c>
      <c r="AQ228" s="181" t="s">
        <v>1384</v>
      </c>
      <c r="AR228" s="181"/>
      <c r="AS228" s="181"/>
      <c r="AT228" s="181"/>
      <c r="AU228" s="181"/>
      <c r="AV228" s="181"/>
      <c r="AW228" s="181"/>
      <c r="AX228" s="181"/>
      <c r="AY228" s="181"/>
      <c r="AZ228" s="181"/>
      <c r="BA228" s="181"/>
      <c r="BB228" s="181"/>
      <c r="BC228" s="181"/>
      <c r="BD228" s="181"/>
      <c r="BE228" s="181"/>
      <c r="BF228" s="181"/>
      <c r="BG228" s="181"/>
      <c r="BH228" s="181"/>
      <c r="BI228" s="181"/>
      <c r="BJ228" s="181"/>
      <c r="BK228" s="181"/>
      <c r="BL228" s="181"/>
      <c r="BM228" s="181"/>
      <c r="BN228" s="181"/>
      <c r="BO228" s="181"/>
      <c r="BP228" s="181"/>
      <c r="BQ228" s="181"/>
      <c r="BR228" s="181"/>
      <c r="BS228" s="181"/>
      <c r="BT228" s="181"/>
      <c r="BU228" s="181"/>
      <c r="BV228" s="181"/>
      <c r="BW228" s="181"/>
      <c r="BX228" s="181"/>
      <c r="BY228" s="181"/>
      <c r="BZ228" s="181"/>
      <c r="CA228" s="181"/>
      <c r="CB228" s="181"/>
      <c r="CC228" s="181"/>
      <c r="CD228" s="181"/>
      <c r="CE228" s="181"/>
      <c r="CF228" s="181"/>
      <c r="CG228" s="181"/>
      <c r="CH228" s="181"/>
      <c r="CI228" s="181"/>
      <c r="CJ228" s="181"/>
      <c r="CK228" s="181"/>
      <c r="CL228" s="181"/>
      <c r="CM228" s="181"/>
      <c r="CN228" s="181"/>
      <c r="CO228" s="181"/>
      <c r="CP228" s="181"/>
      <c r="CQ228" s="181"/>
      <c r="CR228" s="181"/>
      <c r="CS228" s="181"/>
      <c r="CT228" s="181"/>
      <c r="CU228" s="181"/>
      <c r="CV228" s="181"/>
      <c r="CW228" s="181"/>
      <c r="CX228" s="181"/>
      <c r="CY228" s="181"/>
      <c r="CZ228" s="182"/>
    </row>
    <row r="229" spans="1:104" x14ac:dyDescent="0.25">
      <c r="A229" s="180"/>
      <c r="B229" s="181"/>
      <c r="C229" s="181" t="s">
        <v>3615</v>
      </c>
      <c r="D229" s="181"/>
      <c r="E229" s="181" t="s">
        <v>1361</v>
      </c>
      <c r="F229" s="181"/>
      <c r="G229" s="181" t="s">
        <v>1103</v>
      </c>
      <c r="H229" s="181"/>
      <c r="I229" s="181" t="s">
        <v>1379</v>
      </c>
      <c r="J229" s="181" t="s">
        <v>1460</v>
      </c>
      <c r="K229" s="181"/>
      <c r="L229" s="181"/>
      <c r="M229" s="181" t="s">
        <v>1379</v>
      </c>
      <c r="N229" s="181"/>
      <c r="O229" s="181"/>
      <c r="P229" s="181"/>
      <c r="Q229" s="181"/>
      <c r="R229" s="181" t="s">
        <v>2091</v>
      </c>
      <c r="S229" s="181" t="s">
        <v>321</v>
      </c>
      <c r="T229" s="181" t="s">
        <v>321</v>
      </c>
      <c r="U229" s="181"/>
      <c r="V229" s="181"/>
      <c r="W229" s="181"/>
      <c r="X229" s="181"/>
      <c r="Y229" s="181"/>
      <c r="Z229" s="181"/>
      <c r="AA229" s="181"/>
      <c r="AB229" s="181"/>
      <c r="AC229" s="181"/>
      <c r="AD229" s="181"/>
      <c r="AE229" s="181"/>
      <c r="AF229" s="181"/>
      <c r="AG229" s="181"/>
      <c r="AH229" s="181"/>
      <c r="AI229" s="181"/>
      <c r="AJ229" s="181" t="s">
        <v>1379</v>
      </c>
      <c r="AK229" s="181" t="s">
        <v>1385</v>
      </c>
      <c r="AL229" s="181" t="s">
        <v>1379</v>
      </c>
      <c r="AM229" s="181" t="s">
        <v>2754</v>
      </c>
      <c r="AN229" s="181" t="s">
        <v>321</v>
      </c>
      <c r="AO229" s="181" t="s">
        <v>2627</v>
      </c>
      <c r="AP229" s="181" t="s">
        <v>1530</v>
      </c>
      <c r="AQ229" s="181" t="s">
        <v>1384</v>
      </c>
      <c r="AR229" s="181"/>
      <c r="AS229" s="181"/>
      <c r="AT229" s="181"/>
      <c r="AU229" s="181"/>
      <c r="AV229" s="181"/>
      <c r="AW229" s="181"/>
      <c r="AX229" s="181"/>
      <c r="AY229" s="181"/>
      <c r="AZ229" s="181"/>
      <c r="BA229" s="181"/>
      <c r="BB229" s="181"/>
      <c r="BC229" s="181"/>
      <c r="BD229" s="181"/>
      <c r="BE229" s="181"/>
      <c r="BF229" s="181"/>
      <c r="BG229" s="181"/>
      <c r="BH229" s="181"/>
      <c r="BI229" s="181"/>
      <c r="BJ229" s="181"/>
      <c r="BK229" s="181"/>
      <c r="BL229" s="181"/>
      <c r="BM229" s="181"/>
      <c r="BN229" s="181"/>
      <c r="BO229" s="181"/>
      <c r="BP229" s="181"/>
      <c r="BQ229" s="181"/>
      <c r="BR229" s="181"/>
      <c r="BS229" s="181"/>
      <c r="BT229" s="181"/>
      <c r="BU229" s="181"/>
      <c r="BV229" s="181"/>
      <c r="BW229" s="181"/>
      <c r="BX229" s="181"/>
      <c r="BY229" s="181"/>
      <c r="BZ229" s="181"/>
      <c r="CA229" s="181"/>
      <c r="CB229" s="181"/>
      <c r="CC229" s="181"/>
      <c r="CD229" s="181"/>
      <c r="CE229" s="181"/>
      <c r="CF229" s="181"/>
      <c r="CG229" s="181"/>
      <c r="CH229" s="181"/>
      <c r="CI229" s="181"/>
      <c r="CJ229" s="181"/>
      <c r="CK229" s="181"/>
      <c r="CL229" s="181"/>
      <c r="CM229" s="181"/>
      <c r="CN229" s="181"/>
      <c r="CO229" s="181"/>
      <c r="CP229" s="181"/>
      <c r="CQ229" s="181"/>
      <c r="CR229" s="181"/>
      <c r="CS229" s="181"/>
      <c r="CT229" s="181"/>
      <c r="CU229" s="181"/>
      <c r="CV229" s="181"/>
      <c r="CW229" s="181"/>
      <c r="CX229" s="181"/>
      <c r="CY229" s="181"/>
      <c r="CZ229" s="182"/>
    </row>
    <row r="230" spans="1:104" x14ac:dyDescent="0.25">
      <c r="A230" s="180"/>
      <c r="B230" s="181" t="s">
        <v>3616</v>
      </c>
      <c r="C230" s="181" t="s">
        <v>3617</v>
      </c>
      <c r="D230" s="181" t="s">
        <v>333</v>
      </c>
      <c r="E230" s="181" t="s">
        <v>334</v>
      </c>
      <c r="F230" s="181"/>
      <c r="G230" s="181" t="s">
        <v>1103</v>
      </c>
      <c r="H230" s="181"/>
      <c r="I230" s="181" t="s">
        <v>1379</v>
      </c>
      <c r="J230" s="181" t="s">
        <v>1965</v>
      </c>
      <c r="K230" s="181" t="s">
        <v>3618</v>
      </c>
      <c r="L230" s="181" t="s">
        <v>3619</v>
      </c>
      <c r="M230" s="181" t="s">
        <v>1379</v>
      </c>
      <c r="N230" s="181" t="s">
        <v>1389</v>
      </c>
      <c r="O230" s="181" t="s">
        <v>1362</v>
      </c>
      <c r="P230" s="181" t="s">
        <v>3</v>
      </c>
      <c r="Q230" s="181" t="s">
        <v>1359</v>
      </c>
      <c r="R230" s="181" t="s">
        <v>1531</v>
      </c>
      <c r="S230" s="181" t="s">
        <v>330</v>
      </c>
      <c r="T230" s="181" t="s">
        <v>330</v>
      </c>
      <c r="U230" s="181"/>
      <c r="V230" s="181"/>
      <c r="W230" s="181"/>
      <c r="X230" s="181"/>
      <c r="Y230" s="181"/>
      <c r="Z230" s="181"/>
      <c r="AA230" s="181"/>
      <c r="AB230" s="181"/>
      <c r="AC230" s="181"/>
      <c r="AD230" s="181"/>
      <c r="AE230" s="181"/>
      <c r="AF230" s="181"/>
      <c r="AG230" s="181"/>
      <c r="AH230" s="181"/>
      <c r="AI230" s="181"/>
      <c r="AJ230" s="181" t="s">
        <v>1379</v>
      </c>
      <c r="AK230" s="181" t="s">
        <v>1385</v>
      </c>
      <c r="AL230" s="181" t="s">
        <v>1379</v>
      </c>
      <c r="AM230" s="181" t="s">
        <v>2683</v>
      </c>
      <c r="AN230" s="181" t="s">
        <v>330</v>
      </c>
      <c r="AO230" s="181" t="s">
        <v>3620</v>
      </c>
      <c r="AP230" s="181" t="s">
        <v>1404</v>
      </c>
      <c r="AQ230" s="181" t="s">
        <v>1384</v>
      </c>
      <c r="AR230" s="181" t="s">
        <v>1389</v>
      </c>
      <c r="AS230" s="181"/>
      <c r="AT230" s="181" t="s">
        <v>3618</v>
      </c>
      <c r="AU230" s="181" t="s">
        <v>1471</v>
      </c>
      <c r="AV230" s="181" t="s">
        <v>1983</v>
      </c>
      <c r="AW230" s="181" t="s">
        <v>1668</v>
      </c>
      <c r="AX230" s="181" t="s">
        <v>3621</v>
      </c>
      <c r="AY230" s="181" t="s">
        <v>1678</v>
      </c>
      <c r="AZ230" s="181" t="s">
        <v>3622</v>
      </c>
      <c r="BA230" s="181" t="s">
        <v>1758</v>
      </c>
      <c r="BB230" s="181" t="s">
        <v>3623</v>
      </c>
      <c r="BC230" s="181" t="s">
        <v>1533</v>
      </c>
      <c r="BD230" s="181" t="s">
        <v>1719</v>
      </c>
      <c r="BE230" s="181" t="s">
        <v>1539</v>
      </c>
      <c r="BF230" s="181" t="s">
        <v>2222</v>
      </c>
      <c r="BG230" s="181" t="s">
        <v>1541</v>
      </c>
      <c r="BH230" s="181" t="s">
        <v>3590</v>
      </c>
      <c r="BI230" s="181" t="s">
        <v>1479</v>
      </c>
      <c r="BJ230" s="181" t="s">
        <v>3624</v>
      </c>
      <c r="BK230" s="181" t="s">
        <v>1770</v>
      </c>
      <c r="BL230" s="181" t="s">
        <v>3625</v>
      </c>
      <c r="BM230" s="181" t="s">
        <v>1483</v>
      </c>
      <c r="BN230" s="181" t="s">
        <v>3626</v>
      </c>
      <c r="BO230" s="181" t="s">
        <v>1404</v>
      </c>
      <c r="BP230" s="181" t="s">
        <v>3627</v>
      </c>
      <c r="BQ230" s="181"/>
      <c r="BR230" s="181"/>
      <c r="BS230" s="181"/>
      <c r="BT230" s="181"/>
      <c r="BU230" s="181"/>
      <c r="BV230" s="181"/>
      <c r="BW230" s="181"/>
      <c r="BX230" s="181"/>
      <c r="BY230" s="181"/>
      <c r="BZ230" s="181"/>
      <c r="CA230" s="181"/>
      <c r="CB230" s="181"/>
      <c r="CC230" s="181"/>
      <c r="CD230" s="181"/>
      <c r="CE230" s="181"/>
      <c r="CF230" s="181"/>
      <c r="CG230" s="181"/>
      <c r="CH230" s="181"/>
      <c r="CI230" s="181"/>
      <c r="CJ230" s="181"/>
      <c r="CK230" s="181"/>
      <c r="CL230" s="181"/>
      <c r="CM230" s="181"/>
      <c r="CN230" s="181"/>
      <c r="CO230" s="181"/>
      <c r="CP230" s="181"/>
      <c r="CQ230" s="181"/>
      <c r="CR230" s="181"/>
      <c r="CS230" s="181"/>
      <c r="CT230" s="181"/>
      <c r="CU230" s="181"/>
      <c r="CV230" s="181"/>
      <c r="CW230" s="181"/>
      <c r="CX230" s="181"/>
      <c r="CY230" s="181"/>
      <c r="CZ230" s="182"/>
    </row>
    <row r="231" spans="1:104" x14ac:dyDescent="0.25">
      <c r="A231" s="180"/>
      <c r="B231" s="181" t="s">
        <v>3628</v>
      </c>
      <c r="C231" s="181" t="s">
        <v>3629</v>
      </c>
      <c r="D231" s="181" t="s">
        <v>329</v>
      </c>
      <c r="E231" s="181" t="s">
        <v>277</v>
      </c>
      <c r="F231" s="181"/>
      <c r="G231" s="181" t="s">
        <v>1103</v>
      </c>
      <c r="H231" s="181"/>
      <c r="I231" s="181" t="s">
        <v>1379</v>
      </c>
      <c r="J231" s="181" t="s">
        <v>2009</v>
      </c>
      <c r="K231" s="181" t="s">
        <v>3630</v>
      </c>
      <c r="L231" s="181" t="s">
        <v>3631</v>
      </c>
      <c r="M231" s="181" t="s">
        <v>1379</v>
      </c>
      <c r="N231" s="181" t="s">
        <v>1437</v>
      </c>
      <c r="O231" s="181" t="s">
        <v>1363</v>
      </c>
      <c r="P231" s="181" t="s">
        <v>26</v>
      </c>
      <c r="Q231" s="181" t="s">
        <v>1359</v>
      </c>
      <c r="R231" s="181" t="s">
        <v>1531</v>
      </c>
      <c r="S231" s="181" t="s">
        <v>330</v>
      </c>
      <c r="T231" s="181" t="s">
        <v>330</v>
      </c>
      <c r="U231" s="181"/>
      <c r="V231" s="181"/>
      <c r="W231" s="181"/>
      <c r="X231" s="181"/>
      <c r="Y231" s="181"/>
      <c r="Z231" s="181"/>
      <c r="AA231" s="181"/>
      <c r="AB231" s="181"/>
      <c r="AC231" s="181"/>
      <c r="AD231" s="181"/>
      <c r="AE231" s="181"/>
      <c r="AF231" s="181"/>
      <c r="AG231" s="181"/>
      <c r="AH231" s="181"/>
      <c r="AI231" s="181"/>
      <c r="AJ231" s="181" t="s">
        <v>1379</v>
      </c>
      <c r="AK231" s="181" t="s">
        <v>1385</v>
      </c>
      <c r="AL231" s="181" t="s">
        <v>1379</v>
      </c>
      <c r="AM231" s="181" t="s">
        <v>2683</v>
      </c>
      <c r="AN231" s="181" t="s">
        <v>330</v>
      </c>
      <c r="AO231" s="181" t="s">
        <v>3620</v>
      </c>
      <c r="AP231" s="181" t="s">
        <v>1404</v>
      </c>
      <c r="AQ231" s="181" t="s">
        <v>1384</v>
      </c>
      <c r="AR231" s="181" t="s">
        <v>1411</v>
      </c>
      <c r="AS231" s="181"/>
      <c r="AT231" s="181" t="s">
        <v>3630</v>
      </c>
      <c r="AU231" s="181" t="s">
        <v>1471</v>
      </c>
      <c r="AV231" s="181" t="s">
        <v>2092</v>
      </c>
      <c r="AW231" s="181" t="s">
        <v>1668</v>
      </c>
      <c r="AX231" s="181" t="s">
        <v>3116</v>
      </c>
      <c r="AY231" s="181" t="s">
        <v>1678</v>
      </c>
      <c r="AZ231" s="181" t="s">
        <v>3632</v>
      </c>
      <c r="BA231" s="181" t="s">
        <v>1758</v>
      </c>
      <c r="BB231" s="181" t="s">
        <v>3633</v>
      </c>
      <c r="BC231" s="181" t="s">
        <v>1533</v>
      </c>
      <c r="BD231" s="181" t="s">
        <v>3260</v>
      </c>
      <c r="BE231" s="181" t="s">
        <v>1539</v>
      </c>
      <c r="BF231" s="181" t="s">
        <v>2135</v>
      </c>
      <c r="BG231" s="181" t="s">
        <v>1541</v>
      </c>
      <c r="BH231" s="181" t="s">
        <v>3634</v>
      </c>
      <c r="BI231" s="181" t="s">
        <v>1479</v>
      </c>
      <c r="BJ231" s="181" t="s">
        <v>3635</v>
      </c>
      <c r="BK231" s="181" t="s">
        <v>1770</v>
      </c>
      <c r="BL231" s="181" t="s">
        <v>3636</v>
      </c>
      <c r="BM231" s="181" t="s">
        <v>1483</v>
      </c>
      <c r="BN231" s="181" t="s">
        <v>3329</v>
      </c>
      <c r="BO231" s="181" t="s">
        <v>1404</v>
      </c>
      <c r="BP231" s="181" t="s">
        <v>3637</v>
      </c>
      <c r="BQ231" s="181"/>
      <c r="BR231" s="181"/>
      <c r="BS231" s="181"/>
      <c r="BT231" s="181"/>
      <c r="BU231" s="181"/>
      <c r="BV231" s="181"/>
      <c r="BW231" s="181"/>
      <c r="BX231" s="181"/>
      <c r="BY231" s="181"/>
      <c r="BZ231" s="181"/>
      <c r="CA231" s="181"/>
      <c r="CB231" s="181"/>
      <c r="CC231" s="181"/>
      <c r="CD231" s="181"/>
      <c r="CE231" s="181"/>
      <c r="CF231" s="181"/>
      <c r="CG231" s="181"/>
      <c r="CH231" s="181"/>
      <c r="CI231" s="181"/>
      <c r="CJ231" s="181"/>
      <c r="CK231" s="181"/>
      <c r="CL231" s="181"/>
      <c r="CM231" s="181"/>
      <c r="CN231" s="181"/>
      <c r="CO231" s="181"/>
      <c r="CP231" s="181"/>
      <c r="CQ231" s="181"/>
      <c r="CR231" s="181"/>
      <c r="CS231" s="181"/>
      <c r="CT231" s="181"/>
      <c r="CU231" s="181"/>
      <c r="CV231" s="181"/>
      <c r="CW231" s="181"/>
      <c r="CX231" s="181"/>
      <c r="CY231" s="181"/>
      <c r="CZ231" s="182"/>
    </row>
    <row r="232" spans="1:104" x14ac:dyDescent="0.25">
      <c r="A232" s="180"/>
      <c r="B232" s="181" t="s">
        <v>3638</v>
      </c>
      <c r="C232" s="181" t="s">
        <v>1770</v>
      </c>
      <c r="D232" s="181" t="s">
        <v>331</v>
      </c>
      <c r="E232" s="181" t="s">
        <v>332</v>
      </c>
      <c r="F232" s="181"/>
      <c r="G232" s="181" t="s">
        <v>1103</v>
      </c>
      <c r="H232" s="181"/>
      <c r="I232" s="181" t="s">
        <v>1379</v>
      </c>
      <c r="J232" s="181" t="s">
        <v>1648</v>
      </c>
      <c r="K232" s="181" t="s">
        <v>3639</v>
      </c>
      <c r="L232" s="181" t="s">
        <v>3640</v>
      </c>
      <c r="M232" s="181" t="s">
        <v>1379</v>
      </c>
      <c r="N232" s="181" t="s">
        <v>1411</v>
      </c>
      <c r="O232" s="181" t="s">
        <v>1360</v>
      </c>
      <c r="P232" s="181" t="s">
        <v>13</v>
      </c>
      <c r="Q232" s="181" t="s">
        <v>1359</v>
      </c>
      <c r="R232" s="181" t="s">
        <v>1531</v>
      </c>
      <c r="S232" s="181" t="s">
        <v>330</v>
      </c>
      <c r="T232" s="181" t="s">
        <v>330</v>
      </c>
      <c r="U232" s="181"/>
      <c r="V232" s="181"/>
      <c r="W232" s="181"/>
      <c r="X232" s="181"/>
      <c r="Y232" s="181"/>
      <c r="Z232" s="181"/>
      <c r="AA232" s="181"/>
      <c r="AB232" s="181"/>
      <c r="AC232" s="181"/>
      <c r="AD232" s="181"/>
      <c r="AE232" s="181"/>
      <c r="AF232" s="181"/>
      <c r="AG232" s="181"/>
      <c r="AH232" s="181"/>
      <c r="AI232" s="181"/>
      <c r="AJ232" s="181" t="s">
        <v>1379</v>
      </c>
      <c r="AK232" s="181" t="s">
        <v>1385</v>
      </c>
      <c r="AL232" s="181" t="s">
        <v>1379</v>
      </c>
      <c r="AM232" s="181" t="s">
        <v>2683</v>
      </c>
      <c r="AN232" s="181" t="s">
        <v>330</v>
      </c>
      <c r="AO232" s="181" t="s">
        <v>3620</v>
      </c>
      <c r="AP232" s="181" t="s">
        <v>1404</v>
      </c>
      <c r="AQ232" s="181" t="s">
        <v>1384</v>
      </c>
      <c r="AR232" s="181" t="s">
        <v>1383</v>
      </c>
      <c r="AS232" s="181"/>
      <c r="AT232" s="181" t="s">
        <v>3639</v>
      </c>
      <c r="AU232" s="181" t="s">
        <v>1471</v>
      </c>
      <c r="AV232" s="181" t="s">
        <v>3641</v>
      </c>
      <c r="AW232" s="181" t="s">
        <v>1668</v>
      </c>
      <c r="AX232" s="181" t="s">
        <v>3642</v>
      </c>
      <c r="AY232" s="181" t="s">
        <v>1678</v>
      </c>
      <c r="AZ232" s="181" t="s">
        <v>3643</v>
      </c>
      <c r="BA232" s="181" t="s">
        <v>1758</v>
      </c>
      <c r="BB232" s="181" t="s">
        <v>2095</v>
      </c>
      <c r="BC232" s="181" t="s">
        <v>1533</v>
      </c>
      <c r="BD232" s="181" t="s">
        <v>2529</v>
      </c>
      <c r="BE232" s="181" t="s">
        <v>1539</v>
      </c>
      <c r="BF232" s="181" t="s">
        <v>2700</v>
      </c>
      <c r="BG232" s="181" t="s">
        <v>1541</v>
      </c>
      <c r="BH232" s="181" t="s">
        <v>1889</v>
      </c>
      <c r="BI232" s="181" t="s">
        <v>1479</v>
      </c>
      <c r="BJ232" s="181" t="s">
        <v>3644</v>
      </c>
      <c r="BK232" s="181" t="s">
        <v>1770</v>
      </c>
      <c r="BL232" s="181" t="s">
        <v>3645</v>
      </c>
      <c r="BM232" s="181" t="s">
        <v>1483</v>
      </c>
      <c r="BN232" s="181" t="s">
        <v>3646</v>
      </c>
      <c r="BO232" s="181" t="s">
        <v>1404</v>
      </c>
      <c r="BP232" s="181" t="s">
        <v>3647</v>
      </c>
      <c r="BQ232" s="181"/>
      <c r="BR232" s="181"/>
      <c r="BS232" s="181"/>
      <c r="BT232" s="181"/>
      <c r="BU232" s="181"/>
      <c r="BV232" s="181"/>
      <c r="BW232" s="181"/>
      <c r="BX232" s="181"/>
      <c r="BY232" s="181"/>
      <c r="BZ232" s="181"/>
      <c r="CA232" s="181"/>
      <c r="CB232" s="181"/>
      <c r="CC232" s="181"/>
      <c r="CD232" s="181"/>
      <c r="CE232" s="181"/>
      <c r="CF232" s="181"/>
      <c r="CG232" s="181"/>
      <c r="CH232" s="181"/>
      <c r="CI232" s="181"/>
      <c r="CJ232" s="181"/>
      <c r="CK232" s="181"/>
      <c r="CL232" s="181"/>
      <c r="CM232" s="181"/>
      <c r="CN232" s="181"/>
      <c r="CO232" s="181"/>
      <c r="CP232" s="181"/>
      <c r="CQ232" s="181"/>
      <c r="CR232" s="181"/>
      <c r="CS232" s="181"/>
      <c r="CT232" s="181"/>
      <c r="CU232" s="181"/>
      <c r="CV232" s="181"/>
      <c r="CW232" s="181"/>
      <c r="CX232" s="181"/>
      <c r="CY232" s="181"/>
      <c r="CZ232" s="182"/>
    </row>
    <row r="233" spans="1:104" x14ac:dyDescent="0.25">
      <c r="A233" s="180"/>
      <c r="B233" s="181"/>
      <c r="C233" s="181" t="s">
        <v>3648</v>
      </c>
      <c r="D233" s="181"/>
      <c r="E233" s="181" t="s">
        <v>1361</v>
      </c>
      <c r="F233" s="181"/>
      <c r="G233" s="181" t="s">
        <v>1103</v>
      </c>
      <c r="H233" s="181"/>
      <c r="I233" s="181" t="s">
        <v>1379</v>
      </c>
      <c r="J233" s="181" t="s">
        <v>2041</v>
      </c>
      <c r="K233" s="181"/>
      <c r="L233" s="181"/>
      <c r="M233" s="181" t="s">
        <v>1379</v>
      </c>
      <c r="N233" s="181"/>
      <c r="O233" s="181"/>
      <c r="P233" s="181"/>
      <c r="Q233" s="181"/>
      <c r="R233" s="181" t="s">
        <v>1531</v>
      </c>
      <c r="S233" s="181" t="s">
        <v>330</v>
      </c>
      <c r="T233" s="181" t="s">
        <v>330</v>
      </c>
      <c r="U233" s="181"/>
      <c r="V233" s="181"/>
      <c r="W233" s="181"/>
      <c r="X233" s="181"/>
      <c r="Y233" s="181"/>
      <c r="Z233" s="181"/>
      <c r="AA233" s="181"/>
      <c r="AB233" s="181"/>
      <c r="AC233" s="181"/>
      <c r="AD233" s="181"/>
      <c r="AE233" s="181"/>
      <c r="AF233" s="181"/>
      <c r="AG233" s="181"/>
      <c r="AH233" s="181"/>
      <c r="AI233" s="181"/>
      <c r="AJ233" s="181" t="s">
        <v>1379</v>
      </c>
      <c r="AK233" s="181" t="s">
        <v>1385</v>
      </c>
      <c r="AL233" s="181" t="s">
        <v>1379</v>
      </c>
      <c r="AM233" s="181" t="s">
        <v>2683</v>
      </c>
      <c r="AN233" s="181" t="s">
        <v>330</v>
      </c>
      <c r="AO233" s="181" t="s">
        <v>3620</v>
      </c>
      <c r="AP233" s="181" t="s">
        <v>1404</v>
      </c>
      <c r="AQ233" s="181" t="s">
        <v>1384</v>
      </c>
      <c r="AR233" s="181"/>
      <c r="AS233" s="181"/>
      <c r="AT233" s="181"/>
      <c r="AU233" s="181"/>
      <c r="AV233" s="181"/>
      <c r="AW233" s="181"/>
      <c r="AX233" s="181"/>
      <c r="AY233" s="181"/>
      <c r="AZ233" s="181"/>
      <c r="BA233" s="181"/>
      <c r="BB233" s="181"/>
      <c r="BC233" s="181"/>
      <c r="BD233" s="181"/>
      <c r="BE233" s="181"/>
      <c r="BF233" s="181"/>
      <c r="BG233" s="181"/>
      <c r="BH233" s="181"/>
      <c r="BI233" s="181"/>
      <c r="BJ233" s="181"/>
      <c r="BK233" s="181"/>
      <c r="BL233" s="181"/>
      <c r="BM233" s="181"/>
      <c r="BN233" s="181"/>
      <c r="BO233" s="181"/>
      <c r="BP233" s="181"/>
      <c r="BQ233" s="181"/>
      <c r="BR233" s="181"/>
      <c r="BS233" s="181"/>
      <c r="BT233" s="181"/>
      <c r="BU233" s="181"/>
      <c r="BV233" s="181"/>
      <c r="BW233" s="181"/>
      <c r="BX233" s="181"/>
      <c r="BY233" s="181"/>
      <c r="BZ233" s="181"/>
      <c r="CA233" s="181"/>
      <c r="CB233" s="181"/>
      <c r="CC233" s="181"/>
      <c r="CD233" s="181"/>
      <c r="CE233" s="181"/>
      <c r="CF233" s="181"/>
      <c r="CG233" s="181"/>
      <c r="CH233" s="181"/>
      <c r="CI233" s="181"/>
      <c r="CJ233" s="181"/>
      <c r="CK233" s="181"/>
      <c r="CL233" s="181"/>
      <c r="CM233" s="181"/>
      <c r="CN233" s="181"/>
      <c r="CO233" s="181"/>
      <c r="CP233" s="181"/>
      <c r="CQ233" s="181"/>
      <c r="CR233" s="181"/>
      <c r="CS233" s="181"/>
      <c r="CT233" s="181"/>
      <c r="CU233" s="181"/>
      <c r="CV233" s="181"/>
      <c r="CW233" s="181"/>
      <c r="CX233" s="181"/>
      <c r="CY233" s="181"/>
      <c r="CZ233" s="182"/>
    </row>
    <row r="234" spans="1:104" x14ac:dyDescent="0.25">
      <c r="A234" s="180"/>
      <c r="B234" s="181"/>
      <c r="C234" s="181" t="s">
        <v>3649</v>
      </c>
      <c r="D234" s="181"/>
      <c r="E234" s="181" t="s">
        <v>1361</v>
      </c>
      <c r="F234" s="181"/>
      <c r="G234" s="181" t="s">
        <v>1103</v>
      </c>
      <c r="H234" s="181"/>
      <c r="I234" s="181" t="s">
        <v>1379</v>
      </c>
      <c r="J234" s="181" t="s">
        <v>2115</v>
      </c>
      <c r="K234" s="181"/>
      <c r="L234" s="181"/>
      <c r="M234" s="181" t="s">
        <v>1379</v>
      </c>
      <c r="N234" s="181"/>
      <c r="O234" s="181"/>
      <c r="P234" s="181"/>
      <c r="Q234" s="181"/>
      <c r="R234" s="181" t="s">
        <v>1531</v>
      </c>
      <c r="S234" s="181" t="s">
        <v>330</v>
      </c>
      <c r="T234" s="181" t="s">
        <v>330</v>
      </c>
      <c r="U234" s="181"/>
      <c r="V234" s="181"/>
      <c r="W234" s="181"/>
      <c r="X234" s="181"/>
      <c r="Y234" s="181"/>
      <c r="Z234" s="181"/>
      <c r="AA234" s="181"/>
      <c r="AB234" s="181"/>
      <c r="AC234" s="181"/>
      <c r="AD234" s="181"/>
      <c r="AE234" s="181"/>
      <c r="AF234" s="181"/>
      <c r="AG234" s="181"/>
      <c r="AH234" s="181"/>
      <c r="AI234" s="181"/>
      <c r="AJ234" s="181" t="s">
        <v>1379</v>
      </c>
      <c r="AK234" s="181" t="s">
        <v>1385</v>
      </c>
      <c r="AL234" s="181" t="s">
        <v>1379</v>
      </c>
      <c r="AM234" s="181" t="s">
        <v>2683</v>
      </c>
      <c r="AN234" s="181" t="s">
        <v>330</v>
      </c>
      <c r="AO234" s="181" t="s">
        <v>3620</v>
      </c>
      <c r="AP234" s="181" t="s">
        <v>1404</v>
      </c>
      <c r="AQ234" s="181" t="s">
        <v>1384</v>
      </c>
      <c r="AR234" s="181"/>
      <c r="AS234" s="181"/>
      <c r="AT234" s="181"/>
      <c r="AU234" s="181"/>
      <c r="AV234" s="181"/>
      <c r="AW234" s="181"/>
      <c r="AX234" s="181"/>
      <c r="AY234" s="181"/>
      <c r="AZ234" s="181"/>
      <c r="BA234" s="181"/>
      <c r="BB234" s="181"/>
      <c r="BC234" s="181"/>
      <c r="BD234" s="181"/>
      <c r="BE234" s="181"/>
      <c r="BF234" s="181"/>
      <c r="BG234" s="181"/>
      <c r="BH234" s="181"/>
      <c r="BI234" s="181"/>
      <c r="BJ234" s="181"/>
      <c r="BK234" s="181"/>
      <c r="BL234" s="181"/>
      <c r="BM234" s="181"/>
      <c r="BN234" s="181"/>
      <c r="BO234" s="181"/>
      <c r="BP234" s="181"/>
      <c r="BQ234" s="181"/>
      <c r="BR234" s="181"/>
      <c r="BS234" s="181"/>
      <c r="BT234" s="181"/>
      <c r="BU234" s="181"/>
      <c r="BV234" s="181"/>
      <c r="BW234" s="181"/>
      <c r="BX234" s="181"/>
      <c r="BY234" s="181"/>
      <c r="BZ234" s="181"/>
      <c r="CA234" s="181"/>
      <c r="CB234" s="181"/>
      <c r="CC234" s="181"/>
      <c r="CD234" s="181"/>
      <c r="CE234" s="181"/>
      <c r="CF234" s="181"/>
      <c r="CG234" s="181"/>
      <c r="CH234" s="181"/>
      <c r="CI234" s="181"/>
      <c r="CJ234" s="181"/>
      <c r="CK234" s="181"/>
      <c r="CL234" s="181"/>
      <c r="CM234" s="181"/>
      <c r="CN234" s="181"/>
      <c r="CO234" s="181"/>
      <c r="CP234" s="181"/>
      <c r="CQ234" s="181"/>
      <c r="CR234" s="181"/>
      <c r="CS234" s="181"/>
      <c r="CT234" s="181"/>
      <c r="CU234" s="181"/>
      <c r="CV234" s="181"/>
      <c r="CW234" s="181"/>
      <c r="CX234" s="181"/>
      <c r="CY234" s="181"/>
      <c r="CZ234" s="182"/>
    </row>
    <row r="235" spans="1:104" x14ac:dyDescent="0.25">
      <c r="A235" s="180"/>
      <c r="B235" s="181"/>
      <c r="C235" s="181" t="s">
        <v>3650</v>
      </c>
      <c r="D235" s="181"/>
      <c r="E235" s="181" t="s">
        <v>1361</v>
      </c>
      <c r="F235" s="181"/>
      <c r="G235" s="181" t="s">
        <v>1103</v>
      </c>
      <c r="H235" s="181"/>
      <c r="I235" s="181" t="s">
        <v>1379</v>
      </c>
      <c r="J235" s="181"/>
      <c r="K235" s="181"/>
      <c r="L235" s="181"/>
      <c r="M235" s="181" t="s">
        <v>1379</v>
      </c>
      <c r="N235" s="181"/>
      <c r="O235" s="181"/>
      <c r="P235" s="181"/>
      <c r="Q235" s="181"/>
      <c r="R235" s="181" t="s">
        <v>3651</v>
      </c>
      <c r="S235" s="181" t="s">
        <v>874</v>
      </c>
      <c r="T235" s="181" t="s">
        <v>874</v>
      </c>
      <c r="U235" s="181"/>
      <c r="V235" s="181"/>
      <c r="W235" s="181"/>
      <c r="X235" s="181"/>
      <c r="Y235" s="181"/>
      <c r="Z235" s="181"/>
      <c r="AA235" s="181"/>
      <c r="AB235" s="181"/>
      <c r="AC235" s="181"/>
      <c r="AD235" s="181"/>
      <c r="AE235" s="181"/>
      <c r="AF235" s="181"/>
      <c r="AG235" s="181"/>
      <c r="AH235" s="181"/>
      <c r="AI235" s="181"/>
      <c r="AJ235" s="181" t="s">
        <v>1379</v>
      </c>
      <c r="AK235" s="181" t="s">
        <v>1385</v>
      </c>
      <c r="AL235" s="181" t="s">
        <v>1379</v>
      </c>
      <c r="AM235" s="181" t="s">
        <v>3651</v>
      </c>
      <c r="AN235" s="181" t="s">
        <v>874</v>
      </c>
      <c r="AO235" s="181" t="s">
        <v>3620</v>
      </c>
      <c r="AP235" s="181" t="s">
        <v>1404</v>
      </c>
      <c r="AQ235" s="181" t="s">
        <v>1384</v>
      </c>
      <c r="AR235" s="181"/>
      <c r="AS235" s="181"/>
      <c r="AT235" s="181"/>
      <c r="AU235" s="181"/>
      <c r="AV235" s="181"/>
      <c r="AW235" s="181"/>
      <c r="AX235" s="181"/>
      <c r="AY235" s="181"/>
      <c r="AZ235" s="181"/>
      <c r="BA235" s="181"/>
      <c r="BB235" s="181"/>
      <c r="BC235" s="181"/>
      <c r="BD235" s="181"/>
      <c r="BE235" s="181"/>
      <c r="BF235" s="181"/>
      <c r="BG235" s="181"/>
      <c r="BH235" s="181"/>
      <c r="BI235" s="181"/>
      <c r="BJ235" s="181"/>
      <c r="BK235" s="181"/>
      <c r="BL235" s="181"/>
      <c r="BM235" s="181"/>
      <c r="BN235" s="181"/>
      <c r="BO235" s="181"/>
      <c r="BP235" s="181"/>
      <c r="BQ235" s="181"/>
      <c r="BR235" s="181"/>
      <c r="BS235" s="181"/>
      <c r="BT235" s="181"/>
      <c r="BU235" s="181"/>
      <c r="BV235" s="181"/>
      <c r="BW235" s="181"/>
      <c r="BX235" s="181"/>
      <c r="BY235" s="181"/>
      <c r="BZ235" s="181"/>
      <c r="CA235" s="181"/>
      <c r="CB235" s="181"/>
      <c r="CC235" s="181"/>
      <c r="CD235" s="181"/>
      <c r="CE235" s="181"/>
      <c r="CF235" s="181"/>
      <c r="CG235" s="181"/>
      <c r="CH235" s="181"/>
      <c r="CI235" s="181"/>
      <c r="CJ235" s="181"/>
      <c r="CK235" s="181"/>
      <c r="CL235" s="181"/>
      <c r="CM235" s="181"/>
      <c r="CN235" s="181"/>
      <c r="CO235" s="181"/>
      <c r="CP235" s="181"/>
      <c r="CQ235" s="181"/>
      <c r="CR235" s="181"/>
      <c r="CS235" s="181"/>
      <c r="CT235" s="181"/>
      <c r="CU235" s="181"/>
      <c r="CV235" s="181"/>
      <c r="CW235" s="181"/>
      <c r="CX235" s="181"/>
      <c r="CY235" s="181"/>
      <c r="CZ235" s="182"/>
    </row>
    <row r="236" spans="1:104" x14ac:dyDescent="0.25">
      <c r="A236" s="180"/>
      <c r="B236" s="181"/>
      <c r="C236" s="181" t="s">
        <v>3652</v>
      </c>
      <c r="D236" s="181"/>
      <c r="E236" s="181" t="s">
        <v>1361</v>
      </c>
      <c r="F236" s="181"/>
      <c r="G236" s="181" t="s">
        <v>1103</v>
      </c>
      <c r="H236" s="181"/>
      <c r="I236" s="181" t="s">
        <v>1379</v>
      </c>
      <c r="J236" s="181"/>
      <c r="K236" s="181"/>
      <c r="L236" s="181"/>
      <c r="M236" s="181" t="s">
        <v>1379</v>
      </c>
      <c r="N236" s="181"/>
      <c r="O236" s="181"/>
      <c r="P236" s="181"/>
      <c r="Q236" s="181"/>
      <c r="R236" s="181" t="s">
        <v>3651</v>
      </c>
      <c r="S236" s="181" t="s">
        <v>874</v>
      </c>
      <c r="T236" s="181" t="s">
        <v>874</v>
      </c>
      <c r="U236" s="181"/>
      <c r="V236" s="181"/>
      <c r="W236" s="181"/>
      <c r="X236" s="181"/>
      <c r="Y236" s="181"/>
      <c r="Z236" s="181"/>
      <c r="AA236" s="181"/>
      <c r="AB236" s="181"/>
      <c r="AC236" s="181"/>
      <c r="AD236" s="181"/>
      <c r="AE236" s="181"/>
      <c r="AF236" s="181"/>
      <c r="AG236" s="181"/>
      <c r="AH236" s="181"/>
      <c r="AI236" s="181"/>
      <c r="AJ236" s="181" t="s">
        <v>1379</v>
      </c>
      <c r="AK236" s="181" t="s">
        <v>1385</v>
      </c>
      <c r="AL236" s="181" t="s">
        <v>1379</v>
      </c>
      <c r="AM236" s="181" t="s">
        <v>3651</v>
      </c>
      <c r="AN236" s="181" t="s">
        <v>874</v>
      </c>
      <c r="AO236" s="181" t="s">
        <v>3620</v>
      </c>
      <c r="AP236" s="181" t="s">
        <v>1404</v>
      </c>
      <c r="AQ236" s="181" t="s">
        <v>1384</v>
      </c>
      <c r="AR236" s="181"/>
      <c r="AS236" s="181"/>
      <c r="AT236" s="181"/>
      <c r="AU236" s="181"/>
      <c r="AV236" s="181"/>
      <c r="AW236" s="181"/>
      <c r="AX236" s="181"/>
      <c r="AY236" s="181"/>
      <c r="AZ236" s="181"/>
      <c r="BA236" s="181"/>
      <c r="BB236" s="181"/>
      <c r="BC236" s="181"/>
      <c r="BD236" s="181"/>
      <c r="BE236" s="181"/>
      <c r="BF236" s="181"/>
      <c r="BG236" s="181"/>
      <c r="BH236" s="181"/>
      <c r="BI236" s="181"/>
      <c r="BJ236" s="181"/>
      <c r="BK236" s="181"/>
      <c r="BL236" s="181"/>
      <c r="BM236" s="181"/>
      <c r="BN236" s="181"/>
      <c r="BO236" s="181"/>
      <c r="BP236" s="181"/>
      <c r="BQ236" s="181"/>
      <c r="BR236" s="181"/>
      <c r="BS236" s="181"/>
      <c r="BT236" s="181"/>
      <c r="BU236" s="181"/>
      <c r="BV236" s="181"/>
      <c r="BW236" s="181"/>
      <c r="BX236" s="181"/>
      <c r="BY236" s="181"/>
      <c r="BZ236" s="181"/>
      <c r="CA236" s="181"/>
      <c r="CB236" s="181"/>
      <c r="CC236" s="181"/>
      <c r="CD236" s="181"/>
      <c r="CE236" s="181"/>
      <c r="CF236" s="181"/>
      <c r="CG236" s="181"/>
      <c r="CH236" s="181"/>
      <c r="CI236" s="181"/>
      <c r="CJ236" s="181"/>
      <c r="CK236" s="181"/>
      <c r="CL236" s="181"/>
      <c r="CM236" s="181"/>
      <c r="CN236" s="181"/>
      <c r="CO236" s="181"/>
      <c r="CP236" s="181"/>
      <c r="CQ236" s="181"/>
      <c r="CR236" s="181"/>
      <c r="CS236" s="181"/>
      <c r="CT236" s="181"/>
      <c r="CU236" s="181"/>
      <c r="CV236" s="181"/>
      <c r="CW236" s="181"/>
      <c r="CX236" s="181"/>
      <c r="CY236" s="181"/>
      <c r="CZ236" s="182"/>
    </row>
    <row r="237" spans="1:104" x14ac:dyDescent="0.25">
      <c r="A237" s="180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  <c r="AA237" s="181"/>
      <c r="AB237" s="181"/>
      <c r="AC237" s="181"/>
      <c r="AD237" s="181"/>
      <c r="AE237" s="181"/>
      <c r="AF237" s="181"/>
      <c r="AG237" s="181"/>
      <c r="AH237" s="181"/>
      <c r="AI237" s="181"/>
      <c r="AJ237" s="181"/>
      <c r="AK237" s="181"/>
      <c r="AL237" s="181"/>
      <c r="AM237" s="181"/>
      <c r="AN237" s="181"/>
      <c r="AO237" s="181"/>
      <c r="AP237" s="181"/>
      <c r="AQ237" s="181"/>
      <c r="AR237" s="181"/>
      <c r="AS237" s="181"/>
      <c r="AT237" s="181"/>
      <c r="AU237" s="181"/>
      <c r="AV237" s="181"/>
      <c r="AW237" s="181"/>
      <c r="AX237" s="181"/>
      <c r="AY237" s="181"/>
      <c r="AZ237" s="181"/>
      <c r="BA237" s="181"/>
      <c r="BB237" s="181"/>
      <c r="BC237" s="181"/>
      <c r="BD237" s="181"/>
      <c r="BE237" s="181"/>
      <c r="BF237" s="181"/>
      <c r="BG237" s="181"/>
      <c r="BH237" s="181"/>
      <c r="BI237" s="181"/>
      <c r="BJ237" s="181"/>
      <c r="BK237" s="181"/>
      <c r="BL237" s="181"/>
      <c r="BM237" s="181"/>
      <c r="BN237" s="181"/>
      <c r="BO237" s="181"/>
      <c r="BP237" s="181"/>
      <c r="BQ237" s="181"/>
      <c r="BR237" s="181"/>
      <c r="BS237" s="181"/>
      <c r="BT237" s="181"/>
      <c r="BU237" s="181"/>
      <c r="BV237" s="181"/>
      <c r="BW237" s="181"/>
      <c r="BX237" s="181"/>
      <c r="BY237" s="181"/>
      <c r="BZ237" s="181"/>
      <c r="CA237" s="181"/>
      <c r="CB237" s="181"/>
      <c r="CC237" s="181"/>
      <c r="CD237" s="181"/>
      <c r="CE237" s="181"/>
      <c r="CF237" s="181"/>
      <c r="CG237" s="181"/>
      <c r="CH237" s="181"/>
      <c r="CI237" s="181"/>
      <c r="CJ237" s="181"/>
      <c r="CK237" s="181"/>
      <c r="CL237" s="181"/>
      <c r="CM237" s="181"/>
      <c r="CN237" s="181"/>
      <c r="CO237" s="181"/>
      <c r="CP237" s="181"/>
      <c r="CQ237" s="181"/>
      <c r="CR237" s="181"/>
      <c r="CS237" s="181"/>
      <c r="CT237" s="181"/>
      <c r="CU237" s="181"/>
      <c r="CV237" s="181"/>
      <c r="CW237" s="181"/>
      <c r="CX237" s="181"/>
      <c r="CY237" s="181"/>
      <c r="CZ237" s="182"/>
    </row>
    <row r="238" spans="1:104" x14ac:dyDescent="0.25">
      <c r="A238" s="180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  <c r="AB238" s="181"/>
      <c r="AC238" s="181"/>
      <c r="AD238" s="181"/>
      <c r="AE238" s="181"/>
      <c r="AF238" s="181"/>
      <c r="AG238" s="181"/>
      <c r="AH238" s="181"/>
      <c r="AI238" s="181"/>
      <c r="AJ238" s="181"/>
      <c r="AK238" s="181"/>
      <c r="AL238" s="181"/>
      <c r="AM238" s="181"/>
      <c r="AN238" s="181"/>
      <c r="AO238" s="181"/>
      <c r="AP238" s="181"/>
      <c r="AQ238" s="181"/>
      <c r="AR238" s="181"/>
      <c r="AS238" s="181"/>
      <c r="AT238" s="181"/>
      <c r="AU238" s="181"/>
      <c r="AV238" s="181"/>
      <c r="AW238" s="181"/>
      <c r="AX238" s="181"/>
      <c r="AY238" s="181"/>
      <c r="AZ238" s="181"/>
      <c r="BA238" s="181"/>
      <c r="BB238" s="181"/>
      <c r="BC238" s="181"/>
      <c r="BD238" s="181"/>
      <c r="BE238" s="181"/>
      <c r="BF238" s="181"/>
      <c r="BG238" s="181"/>
      <c r="BH238" s="181"/>
      <c r="BI238" s="181"/>
      <c r="BJ238" s="181"/>
      <c r="BK238" s="181"/>
      <c r="BL238" s="181"/>
      <c r="BM238" s="181"/>
      <c r="BN238" s="181"/>
      <c r="BO238" s="181"/>
      <c r="BP238" s="181"/>
      <c r="BQ238" s="181"/>
      <c r="BR238" s="181"/>
      <c r="BS238" s="181"/>
      <c r="BT238" s="181"/>
      <c r="BU238" s="181"/>
      <c r="BV238" s="181"/>
      <c r="BW238" s="181"/>
      <c r="BX238" s="181"/>
      <c r="BY238" s="181"/>
      <c r="BZ238" s="181"/>
      <c r="CA238" s="181"/>
      <c r="CB238" s="181"/>
      <c r="CC238" s="181"/>
      <c r="CD238" s="181"/>
      <c r="CE238" s="181"/>
      <c r="CF238" s="181"/>
      <c r="CG238" s="181"/>
      <c r="CH238" s="181"/>
      <c r="CI238" s="181"/>
      <c r="CJ238" s="181"/>
      <c r="CK238" s="181"/>
      <c r="CL238" s="181"/>
      <c r="CM238" s="181"/>
      <c r="CN238" s="181"/>
      <c r="CO238" s="181"/>
      <c r="CP238" s="181"/>
      <c r="CQ238" s="181"/>
      <c r="CR238" s="181"/>
      <c r="CS238" s="181"/>
      <c r="CT238" s="181"/>
      <c r="CU238" s="181"/>
      <c r="CV238" s="181"/>
      <c r="CW238" s="181"/>
      <c r="CX238" s="181"/>
      <c r="CY238" s="181"/>
      <c r="CZ238" s="182"/>
    </row>
    <row r="239" spans="1:104" x14ac:dyDescent="0.25">
      <c r="A239" s="180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  <c r="AB239" s="181"/>
      <c r="AC239" s="181"/>
      <c r="AD239" s="181"/>
      <c r="AE239" s="181"/>
      <c r="AF239" s="181"/>
      <c r="AG239" s="181"/>
      <c r="AH239" s="181"/>
      <c r="AI239" s="181"/>
      <c r="AJ239" s="181"/>
      <c r="AK239" s="181"/>
      <c r="AL239" s="181"/>
      <c r="AM239" s="181"/>
      <c r="AN239" s="181"/>
      <c r="AO239" s="181"/>
      <c r="AP239" s="181"/>
      <c r="AQ239" s="181"/>
      <c r="AR239" s="181"/>
      <c r="AS239" s="181"/>
      <c r="AT239" s="181"/>
      <c r="AU239" s="181"/>
      <c r="AV239" s="181"/>
      <c r="AW239" s="181"/>
      <c r="AX239" s="181"/>
      <c r="AY239" s="181"/>
      <c r="AZ239" s="181"/>
      <c r="BA239" s="181"/>
      <c r="BB239" s="181"/>
      <c r="BC239" s="181"/>
      <c r="BD239" s="181"/>
      <c r="BE239" s="181"/>
      <c r="BF239" s="181"/>
      <c r="BG239" s="181"/>
      <c r="BH239" s="181"/>
      <c r="BI239" s="181"/>
      <c r="BJ239" s="181"/>
      <c r="BK239" s="181"/>
      <c r="BL239" s="181"/>
      <c r="BM239" s="181"/>
      <c r="BN239" s="181"/>
      <c r="BO239" s="181"/>
      <c r="BP239" s="181"/>
      <c r="BQ239" s="181"/>
      <c r="BR239" s="181"/>
      <c r="BS239" s="181"/>
      <c r="BT239" s="181"/>
      <c r="BU239" s="181"/>
      <c r="BV239" s="181"/>
      <c r="BW239" s="181"/>
      <c r="BX239" s="181"/>
      <c r="BY239" s="181"/>
      <c r="BZ239" s="181"/>
      <c r="CA239" s="181"/>
      <c r="CB239" s="181"/>
      <c r="CC239" s="181"/>
      <c r="CD239" s="181"/>
      <c r="CE239" s="181"/>
      <c r="CF239" s="181"/>
      <c r="CG239" s="181"/>
      <c r="CH239" s="181"/>
      <c r="CI239" s="181"/>
      <c r="CJ239" s="181"/>
      <c r="CK239" s="181"/>
      <c r="CL239" s="181"/>
      <c r="CM239" s="181"/>
      <c r="CN239" s="181"/>
      <c r="CO239" s="181"/>
      <c r="CP239" s="181"/>
      <c r="CQ239" s="181"/>
      <c r="CR239" s="181"/>
      <c r="CS239" s="181"/>
      <c r="CT239" s="181"/>
      <c r="CU239" s="181"/>
      <c r="CV239" s="181"/>
      <c r="CW239" s="181"/>
      <c r="CX239" s="181"/>
      <c r="CY239" s="181"/>
      <c r="CZ239" s="182"/>
    </row>
    <row r="240" spans="1:104" x14ac:dyDescent="0.25">
      <c r="A240" s="180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  <c r="AA240" s="181"/>
      <c r="AB240" s="181"/>
      <c r="AC240" s="181"/>
      <c r="AD240" s="181"/>
      <c r="AE240" s="181"/>
      <c r="AF240" s="181"/>
      <c r="AG240" s="181"/>
      <c r="AH240" s="181"/>
      <c r="AI240" s="181"/>
      <c r="AJ240" s="181"/>
      <c r="AK240" s="181"/>
      <c r="AL240" s="181"/>
      <c r="AM240" s="181"/>
      <c r="AN240" s="181"/>
      <c r="AO240" s="181"/>
      <c r="AP240" s="181"/>
      <c r="AQ240" s="181"/>
      <c r="AR240" s="181"/>
      <c r="AS240" s="181"/>
      <c r="AT240" s="181"/>
      <c r="AU240" s="181"/>
      <c r="AV240" s="181"/>
      <c r="AW240" s="181"/>
      <c r="AX240" s="181"/>
      <c r="AY240" s="181"/>
      <c r="AZ240" s="181"/>
      <c r="BA240" s="181"/>
      <c r="BB240" s="181"/>
      <c r="BC240" s="181"/>
      <c r="BD240" s="181"/>
      <c r="BE240" s="181"/>
      <c r="BF240" s="181"/>
      <c r="BG240" s="181"/>
      <c r="BH240" s="181"/>
      <c r="BI240" s="181"/>
      <c r="BJ240" s="181"/>
      <c r="BK240" s="181"/>
      <c r="BL240" s="181"/>
      <c r="BM240" s="181"/>
      <c r="BN240" s="181"/>
      <c r="BO240" s="181"/>
      <c r="BP240" s="181"/>
      <c r="BQ240" s="181"/>
      <c r="BR240" s="181"/>
      <c r="BS240" s="181"/>
      <c r="BT240" s="181"/>
      <c r="BU240" s="181"/>
      <c r="BV240" s="181"/>
      <c r="BW240" s="181"/>
      <c r="BX240" s="181"/>
      <c r="BY240" s="181"/>
      <c r="BZ240" s="181"/>
      <c r="CA240" s="181"/>
      <c r="CB240" s="181"/>
      <c r="CC240" s="181"/>
      <c r="CD240" s="181"/>
      <c r="CE240" s="181"/>
      <c r="CF240" s="181"/>
      <c r="CG240" s="181"/>
      <c r="CH240" s="181"/>
      <c r="CI240" s="181"/>
      <c r="CJ240" s="181"/>
      <c r="CK240" s="181"/>
      <c r="CL240" s="181"/>
      <c r="CM240" s="181"/>
      <c r="CN240" s="181"/>
      <c r="CO240" s="181"/>
      <c r="CP240" s="181"/>
      <c r="CQ240" s="181"/>
      <c r="CR240" s="181"/>
      <c r="CS240" s="181"/>
      <c r="CT240" s="181"/>
      <c r="CU240" s="181"/>
      <c r="CV240" s="181"/>
      <c r="CW240" s="181"/>
      <c r="CX240" s="181"/>
      <c r="CY240" s="181"/>
      <c r="CZ240" s="182"/>
    </row>
    <row r="241" spans="1:104" x14ac:dyDescent="0.25">
      <c r="A241" s="180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  <c r="AA241" s="181"/>
      <c r="AB241" s="181"/>
      <c r="AC241" s="181"/>
      <c r="AD241" s="181"/>
      <c r="AE241" s="181"/>
      <c r="AF241" s="181"/>
      <c r="AG241" s="181"/>
      <c r="AH241" s="181"/>
      <c r="AI241" s="181"/>
      <c r="AJ241" s="181"/>
      <c r="AK241" s="181"/>
      <c r="AL241" s="181"/>
      <c r="AM241" s="181"/>
      <c r="AN241" s="181"/>
      <c r="AO241" s="181"/>
      <c r="AP241" s="181"/>
      <c r="AQ241" s="181"/>
      <c r="AR241" s="181"/>
      <c r="AS241" s="181"/>
      <c r="AT241" s="181"/>
      <c r="AU241" s="181"/>
      <c r="AV241" s="181"/>
      <c r="AW241" s="181"/>
      <c r="AX241" s="181"/>
      <c r="AY241" s="181"/>
      <c r="AZ241" s="181"/>
      <c r="BA241" s="181"/>
      <c r="BB241" s="181"/>
      <c r="BC241" s="181"/>
      <c r="BD241" s="181"/>
      <c r="BE241" s="181"/>
      <c r="BF241" s="181"/>
      <c r="BG241" s="181"/>
      <c r="BH241" s="181"/>
      <c r="BI241" s="181"/>
      <c r="BJ241" s="181"/>
      <c r="BK241" s="181"/>
      <c r="BL241" s="181"/>
      <c r="BM241" s="181"/>
      <c r="BN241" s="181"/>
      <c r="BO241" s="181"/>
      <c r="BP241" s="181"/>
      <c r="BQ241" s="181"/>
      <c r="BR241" s="181"/>
      <c r="BS241" s="181"/>
      <c r="BT241" s="181"/>
      <c r="BU241" s="181"/>
      <c r="BV241" s="181"/>
      <c r="BW241" s="181"/>
      <c r="BX241" s="181"/>
      <c r="BY241" s="181"/>
      <c r="BZ241" s="181"/>
      <c r="CA241" s="181"/>
      <c r="CB241" s="181"/>
      <c r="CC241" s="181"/>
      <c r="CD241" s="181"/>
      <c r="CE241" s="181"/>
      <c r="CF241" s="181"/>
      <c r="CG241" s="181"/>
      <c r="CH241" s="181"/>
      <c r="CI241" s="181"/>
      <c r="CJ241" s="181"/>
      <c r="CK241" s="181"/>
      <c r="CL241" s="181"/>
      <c r="CM241" s="181"/>
      <c r="CN241" s="181"/>
      <c r="CO241" s="181"/>
      <c r="CP241" s="181"/>
      <c r="CQ241" s="181"/>
      <c r="CR241" s="181"/>
      <c r="CS241" s="181"/>
      <c r="CT241" s="181"/>
      <c r="CU241" s="181"/>
      <c r="CV241" s="181"/>
      <c r="CW241" s="181"/>
      <c r="CX241" s="181"/>
      <c r="CY241" s="181"/>
      <c r="CZ241" s="182"/>
    </row>
    <row r="242" spans="1:104" x14ac:dyDescent="0.25">
      <c r="A242" s="180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  <c r="AA242" s="181"/>
      <c r="AB242" s="181"/>
      <c r="AC242" s="181"/>
      <c r="AD242" s="181"/>
      <c r="AE242" s="181"/>
      <c r="AF242" s="181"/>
      <c r="AG242" s="181"/>
      <c r="AH242" s="181"/>
      <c r="AI242" s="181"/>
      <c r="AJ242" s="181"/>
      <c r="AK242" s="181"/>
      <c r="AL242" s="181"/>
      <c r="AM242" s="181"/>
      <c r="AN242" s="181"/>
      <c r="AO242" s="181"/>
      <c r="AP242" s="181"/>
      <c r="AQ242" s="181"/>
      <c r="AR242" s="181"/>
      <c r="AS242" s="181"/>
      <c r="AT242" s="181"/>
      <c r="AU242" s="181"/>
      <c r="AV242" s="181"/>
      <c r="AW242" s="181"/>
      <c r="AX242" s="181"/>
      <c r="AY242" s="181"/>
      <c r="AZ242" s="181"/>
      <c r="BA242" s="181"/>
      <c r="BB242" s="181"/>
      <c r="BC242" s="181"/>
      <c r="BD242" s="181"/>
      <c r="BE242" s="181"/>
      <c r="BF242" s="181"/>
      <c r="BG242" s="181"/>
      <c r="BH242" s="181"/>
      <c r="BI242" s="181"/>
      <c r="BJ242" s="181"/>
      <c r="BK242" s="181"/>
      <c r="BL242" s="181"/>
      <c r="BM242" s="181"/>
      <c r="BN242" s="181"/>
      <c r="BO242" s="181"/>
      <c r="BP242" s="181"/>
      <c r="BQ242" s="181"/>
      <c r="BR242" s="181"/>
      <c r="BS242" s="181"/>
      <c r="BT242" s="181"/>
      <c r="BU242" s="181"/>
      <c r="BV242" s="181"/>
      <c r="BW242" s="181"/>
      <c r="BX242" s="181"/>
      <c r="BY242" s="181"/>
      <c r="BZ242" s="181"/>
      <c r="CA242" s="181"/>
      <c r="CB242" s="181"/>
      <c r="CC242" s="181"/>
      <c r="CD242" s="181"/>
      <c r="CE242" s="181"/>
      <c r="CF242" s="181"/>
      <c r="CG242" s="181"/>
      <c r="CH242" s="181"/>
      <c r="CI242" s="181"/>
      <c r="CJ242" s="181"/>
      <c r="CK242" s="181"/>
      <c r="CL242" s="181"/>
      <c r="CM242" s="181"/>
      <c r="CN242" s="181"/>
      <c r="CO242" s="181"/>
      <c r="CP242" s="181"/>
      <c r="CQ242" s="181"/>
      <c r="CR242" s="181"/>
      <c r="CS242" s="181"/>
      <c r="CT242" s="181"/>
      <c r="CU242" s="181"/>
      <c r="CV242" s="181"/>
      <c r="CW242" s="181"/>
      <c r="CX242" s="181"/>
      <c r="CY242" s="181"/>
      <c r="CZ242" s="182"/>
    </row>
    <row r="243" spans="1:104" x14ac:dyDescent="0.25">
      <c r="A243" s="180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  <c r="AA243" s="181"/>
      <c r="AB243" s="181"/>
      <c r="AC243" s="181"/>
      <c r="AD243" s="181"/>
      <c r="AE243" s="181"/>
      <c r="AF243" s="181"/>
      <c r="AG243" s="181"/>
      <c r="AH243" s="181"/>
      <c r="AI243" s="181"/>
      <c r="AJ243" s="181"/>
      <c r="AK243" s="181"/>
      <c r="AL243" s="181"/>
      <c r="AM243" s="181"/>
      <c r="AN243" s="181"/>
      <c r="AO243" s="181"/>
      <c r="AP243" s="181"/>
      <c r="AQ243" s="181"/>
      <c r="AR243" s="181"/>
      <c r="AS243" s="181"/>
      <c r="AT243" s="181"/>
      <c r="AU243" s="181"/>
      <c r="AV243" s="181"/>
      <c r="AW243" s="181"/>
      <c r="AX243" s="181"/>
      <c r="AY243" s="181"/>
      <c r="AZ243" s="181"/>
      <c r="BA243" s="181"/>
      <c r="BB243" s="181"/>
      <c r="BC243" s="181"/>
      <c r="BD243" s="181"/>
      <c r="BE243" s="181"/>
      <c r="BF243" s="181"/>
      <c r="BG243" s="181"/>
      <c r="BH243" s="181"/>
      <c r="BI243" s="181"/>
      <c r="BJ243" s="181"/>
      <c r="BK243" s="181"/>
      <c r="BL243" s="181"/>
      <c r="BM243" s="181"/>
      <c r="BN243" s="181"/>
      <c r="BO243" s="181"/>
      <c r="BP243" s="181"/>
      <c r="BQ243" s="181"/>
      <c r="BR243" s="181"/>
      <c r="BS243" s="181"/>
      <c r="BT243" s="181"/>
      <c r="BU243" s="181"/>
      <c r="BV243" s="181"/>
      <c r="BW243" s="181"/>
      <c r="BX243" s="181"/>
      <c r="BY243" s="181"/>
      <c r="BZ243" s="181"/>
      <c r="CA243" s="181"/>
      <c r="CB243" s="181"/>
      <c r="CC243" s="181"/>
      <c r="CD243" s="181"/>
      <c r="CE243" s="181"/>
      <c r="CF243" s="181"/>
      <c r="CG243" s="181"/>
      <c r="CH243" s="181"/>
      <c r="CI243" s="181"/>
      <c r="CJ243" s="181"/>
      <c r="CK243" s="181"/>
      <c r="CL243" s="181"/>
      <c r="CM243" s="181"/>
      <c r="CN243" s="181"/>
      <c r="CO243" s="181"/>
      <c r="CP243" s="181"/>
      <c r="CQ243" s="181"/>
      <c r="CR243" s="181"/>
      <c r="CS243" s="181"/>
      <c r="CT243" s="181"/>
      <c r="CU243" s="181"/>
      <c r="CV243" s="181"/>
      <c r="CW243" s="181"/>
      <c r="CX243" s="181"/>
      <c r="CY243" s="181"/>
      <c r="CZ243" s="182"/>
    </row>
    <row r="244" spans="1:104" x14ac:dyDescent="0.25">
      <c r="A244" s="180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  <c r="AA244" s="181"/>
      <c r="AB244" s="181"/>
      <c r="AC244" s="181"/>
      <c r="AD244" s="181"/>
      <c r="AE244" s="181"/>
      <c r="AF244" s="181"/>
      <c r="AG244" s="181"/>
      <c r="AH244" s="181"/>
      <c r="AI244" s="181"/>
      <c r="AJ244" s="181"/>
      <c r="AK244" s="181"/>
      <c r="AL244" s="181"/>
      <c r="AM244" s="181"/>
      <c r="AN244" s="181"/>
      <c r="AO244" s="181"/>
      <c r="AP244" s="181"/>
      <c r="AQ244" s="181"/>
      <c r="AR244" s="181"/>
      <c r="AS244" s="181"/>
      <c r="AT244" s="181"/>
      <c r="AU244" s="181"/>
      <c r="AV244" s="181"/>
      <c r="AW244" s="181"/>
      <c r="AX244" s="181"/>
      <c r="AY244" s="181"/>
      <c r="AZ244" s="181"/>
      <c r="BA244" s="181"/>
      <c r="BB244" s="181"/>
      <c r="BC244" s="181"/>
      <c r="BD244" s="181"/>
      <c r="BE244" s="181"/>
      <c r="BF244" s="181"/>
      <c r="BG244" s="181"/>
      <c r="BH244" s="181"/>
      <c r="BI244" s="181"/>
      <c r="BJ244" s="181"/>
      <c r="BK244" s="181"/>
      <c r="BL244" s="181"/>
      <c r="BM244" s="181"/>
      <c r="BN244" s="181"/>
      <c r="BO244" s="181"/>
      <c r="BP244" s="181"/>
      <c r="BQ244" s="181"/>
      <c r="BR244" s="181"/>
      <c r="BS244" s="181"/>
      <c r="BT244" s="181"/>
      <c r="BU244" s="181"/>
      <c r="BV244" s="181"/>
      <c r="BW244" s="181"/>
      <c r="BX244" s="181"/>
      <c r="BY244" s="181"/>
      <c r="BZ244" s="181"/>
      <c r="CA244" s="181"/>
      <c r="CB244" s="181"/>
      <c r="CC244" s="181"/>
      <c r="CD244" s="181"/>
      <c r="CE244" s="181"/>
      <c r="CF244" s="181"/>
      <c r="CG244" s="181"/>
      <c r="CH244" s="181"/>
      <c r="CI244" s="181"/>
      <c r="CJ244" s="181"/>
      <c r="CK244" s="181"/>
      <c r="CL244" s="181"/>
      <c r="CM244" s="181"/>
      <c r="CN244" s="181"/>
      <c r="CO244" s="181"/>
      <c r="CP244" s="181"/>
      <c r="CQ244" s="181"/>
      <c r="CR244" s="181"/>
      <c r="CS244" s="181"/>
      <c r="CT244" s="181"/>
      <c r="CU244" s="181"/>
      <c r="CV244" s="181"/>
      <c r="CW244" s="181"/>
      <c r="CX244" s="181"/>
      <c r="CY244" s="181"/>
      <c r="CZ244" s="182"/>
    </row>
    <row r="245" spans="1:104" x14ac:dyDescent="0.25">
      <c r="A245" s="180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  <c r="AA245" s="181"/>
      <c r="AB245" s="181"/>
      <c r="AC245" s="181"/>
      <c r="AD245" s="181"/>
      <c r="AE245" s="181"/>
      <c r="AF245" s="181"/>
      <c r="AG245" s="181"/>
      <c r="AH245" s="181"/>
      <c r="AI245" s="181"/>
      <c r="AJ245" s="181"/>
      <c r="AK245" s="181"/>
      <c r="AL245" s="181"/>
      <c r="AM245" s="181"/>
      <c r="AN245" s="181"/>
      <c r="AO245" s="181"/>
      <c r="AP245" s="181"/>
      <c r="AQ245" s="181"/>
      <c r="AR245" s="181"/>
      <c r="AS245" s="181"/>
      <c r="AT245" s="181"/>
      <c r="AU245" s="181"/>
      <c r="AV245" s="181"/>
      <c r="AW245" s="181"/>
      <c r="AX245" s="181"/>
      <c r="AY245" s="181"/>
      <c r="AZ245" s="181"/>
      <c r="BA245" s="181"/>
      <c r="BB245" s="181"/>
      <c r="BC245" s="181"/>
      <c r="BD245" s="181"/>
      <c r="BE245" s="181"/>
      <c r="BF245" s="181"/>
      <c r="BG245" s="181"/>
      <c r="BH245" s="181"/>
      <c r="BI245" s="181"/>
      <c r="BJ245" s="181"/>
      <c r="BK245" s="181"/>
      <c r="BL245" s="181"/>
      <c r="BM245" s="181"/>
      <c r="BN245" s="181"/>
      <c r="BO245" s="181"/>
      <c r="BP245" s="181"/>
      <c r="BQ245" s="181"/>
      <c r="BR245" s="181"/>
      <c r="BS245" s="181"/>
      <c r="BT245" s="181"/>
      <c r="BU245" s="181"/>
      <c r="BV245" s="181"/>
      <c r="BW245" s="181"/>
      <c r="BX245" s="181"/>
      <c r="BY245" s="181"/>
      <c r="BZ245" s="181"/>
      <c r="CA245" s="181"/>
      <c r="CB245" s="181"/>
      <c r="CC245" s="181"/>
      <c r="CD245" s="181"/>
      <c r="CE245" s="181"/>
      <c r="CF245" s="181"/>
      <c r="CG245" s="181"/>
      <c r="CH245" s="181"/>
      <c r="CI245" s="181"/>
      <c r="CJ245" s="181"/>
      <c r="CK245" s="181"/>
      <c r="CL245" s="181"/>
      <c r="CM245" s="181"/>
      <c r="CN245" s="181"/>
      <c r="CO245" s="181"/>
      <c r="CP245" s="181"/>
      <c r="CQ245" s="181"/>
      <c r="CR245" s="181"/>
      <c r="CS245" s="181"/>
      <c r="CT245" s="181"/>
      <c r="CU245" s="181"/>
      <c r="CV245" s="181"/>
      <c r="CW245" s="181"/>
      <c r="CX245" s="181"/>
      <c r="CY245" s="181"/>
      <c r="CZ245" s="182"/>
    </row>
    <row r="246" spans="1:104" x14ac:dyDescent="0.25">
      <c r="A246" s="180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  <c r="AA246" s="181"/>
      <c r="AB246" s="181"/>
      <c r="AC246" s="181"/>
      <c r="AD246" s="181"/>
      <c r="AE246" s="181"/>
      <c r="AF246" s="181"/>
      <c r="AG246" s="181"/>
      <c r="AH246" s="181"/>
      <c r="AI246" s="181"/>
      <c r="AJ246" s="181"/>
      <c r="AK246" s="181"/>
      <c r="AL246" s="181"/>
      <c r="AM246" s="181"/>
      <c r="AN246" s="181"/>
      <c r="AO246" s="181"/>
      <c r="AP246" s="181"/>
      <c r="AQ246" s="181"/>
      <c r="AR246" s="181"/>
      <c r="AS246" s="181"/>
      <c r="AT246" s="181"/>
      <c r="AU246" s="181"/>
      <c r="AV246" s="181"/>
      <c r="AW246" s="181"/>
      <c r="AX246" s="181"/>
      <c r="AY246" s="181"/>
      <c r="AZ246" s="181"/>
      <c r="BA246" s="181"/>
      <c r="BB246" s="181"/>
      <c r="BC246" s="181"/>
      <c r="BD246" s="181"/>
      <c r="BE246" s="181"/>
      <c r="BF246" s="181"/>
      <c r="BG246" s="181"/>
      <c r="BH246" s="181"/>
      <c r="BI246" s="181"/>
      <c r="BJ246" s="181"/>
      <c r="BK246" s="181"/>
      <c r="BL246" s="181"/>
      <c r="BM246" s="181"/>
      <c r="BN246" s="181"/>
      <c r="BO246" s="181"/>
      <c r="BP246" s="181"/>
      <c r="BQ246" s="181"/>
      <c r="BR246" s="181"/>
      <c r="BS246" s="181"/>
      <c r="BT246" s="181"/>
      <c r="BU246" s="181"/>
      <c r="BV246" s="181"/>
      <c r="BW246" s="181"/>
      <c r="BX246" s="181"/>
      <c r="BY246" s="181"/>
      <c r="BZ246" s="181"/>
      <c r="CA246" s="181"/>
      <c r="CB246" s="181"/>
      <c r="CC246" s="181"/>
      <c r="CD246" s="181"/>
      <c r="CE246" s="181"/>
      <c r="CF246" s="181"/>
      <c r="CG246" s="181"/>
      <c r="CH246" s="181"/>
      <c r="CI246" s="181"/>
      <c r="CJ246" s="181"/>
      <c r="CK246" s="181"/>
      <c r="CL246" s="181"/>
      <c r="CM246" s="181"/>
      <c r="CN246" s="181"/>
      <c r="CO246" s="181"/>
      <c r="CP246" s="181"/>
      <c r="CQ246" s="181"/>
      <c r="CR246" s="181"/>
      <c r="CS246" s="181"/>
      <c r="CT246" s="181"/>
      <c r="CU246" s="181"/>
      <c r="CV246" s="181"/>
      <c r="CW246" s="181"/>
      <c r="CX246" s="181"/>
      <c r="CY246" s="181"/>
      <c r="CZ246" s="182"/>
    </row>
    <row r="247" spans="1:104" x14ac:dyDescent="0.25">
      <c r="A247" s="180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  <c r="AA247" s="181"/>
      <c r="AB247" s="181"/>
      <c r="AC247" s="181"/>
      <c r="AD247" s="181"/>
      <c r="AE247" s="181"/>
      <c r="AF247" s="181"/>
      <c r="AG247" s="181"/>
      <c r="AH247" s="181"/>
      <c r="AI247" s="181"/>
      <c r="AJ247" s="181"/>
      <c r="AK247" s="181"/>
      <c r="AL247" s="181"/>
      <c r="AM247" s="181"/>
      <c r="AN247" s="181"/>
      <c r="AO247" s="181"/>
      <c r="AP247" s="181"/>
      <c r="AQ247" s="181"/>
      <c r="AR247" s="181"/>
      <c r="AS247" s="181"/>
      <c r="AT247" s="181"/>
      <c r="AU247" s="181"/>
      <c r="AV247" s="181"/>
      <c r="AW247" s="181"/>
      <c r="AX247" s="181"/>
      <c r="AY247" s="181"/>
      <c r="AZ247" s="181"/>
      <c r="BA247" s="181"/>
      <c r="BB247" s="181"/>
      <c r="BC247" s="181"/>
      <c r="BD247" s="181"/>
      <c r="BE247" s="181"/>
      <c r="BF247" s="181"/>
      <c r="BG247" s="181"/>
      <c r="BH247" s="181"/>
      <c r="BI247" s="181"/>
      <c r="BJ247" s="181"/>
      <c r="BK247" s="181"/>
      <c r="BL247" s="181"/>
      <c r="BM247" s="181"/>
      <c r="BN247" s="181"/>
      <c r="BO247" s="181"/>
      <c r="BP247" s="181"/>
      <c r="BQ247" s="181"/>
      <c r="BR247" s="181"/>
      <c r="BS247" s="181"/>
      <c r="BT247" s="181"/>
      <c r="BU247" s="181"/>
      <c r="BV247" s="181"/>
      <c r="BW247" s="181"/>
      <c r="BX247" s="181"/>
      <c r="BY247" s="181"/>
      <c r="BZ247" s="181"/>
      <c r="CA247" s="181"/>
      <c r="CB247" s="181"/>
      <c r="CC247" s="181"/>
      <c r="CD247" s="181"/>
      <c r="CE247" s="181"/>
      <c r="CF247" s="181"/>
      <c r="CG247" s="181"/>
      <c r="CH247" s="181"/>
      <c r="CI247" s="181"/>
      <c r="CJ247" s="181"/>
      <c r="CK247" s="181"/>
      <c r="CL247" s="181"/>
      <c r="CM247" s="181"/>
      <c r="CN247" s="181"/>
      <c r="CO247" s="181"/>
      <c r="CP247" s="181"/>
      <c r="CQ247" s="181"/>
      <c r="CR247" s="181"/>
      <c r="CS247" s="181"/>
      <c r="CT247" s="181"/>
      <c r="CU247" s="181"/>
      <c r="CV247" s="181"/>
      <c r="CW247" s="181"/>
      <c r="CX247" s="181"/>
      <c r="CY247" s="181"/>
      <c r="CZ247" s="182"/>
    </row>
    <row r="248" spans="1:104" x14ac:dyDescent="0.25">
      <c r="A248" s="180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  <c r="AA248" s="181"/>
      <c r="AB248" s="181"/>
      <c r="AC248" s="181"/>
      <c r="AD248" s="181"/>
      <c r="AE248" s="181"/>
      <c r="AF248" s="181"/>
      <c r="AG248" s="181"/>
      <c r="AH248" s="181"/>
      <c r="AI248" s="181"/>
      <c r="AJ248" s="181"/>
      <c r="AK248" s="181"/>
      <c r="AL248" s="181"/>
      <c r="AM248" s="181"/>
      <c r="AN248" s="181"/>
      <c r="AO248" s="181"/>
      <c r="AP248" s="181"/>
      <c r="AQ248" s="181"/>
      <c r="AR248" s="181"/>
      <c r="AS248" s="181"/>
      <c r="AT248" s="181"/>
      <c r="AU248" s="181"/>
      <c r="AV248" s="181"/>
      <c r="AW248" s="181"/>
      <c r="AX248" s="181"/>
      <c r="AY248" s="181"/>
      <c r="AZ248" s="181"/>
      <c r="BA248" s="181"/>
      <c r="BB248" s="181"/>
      <c r="BC248" s="181"/>
      <c r="BD248" s="181"/>
      <c r="BE248" s="181"/>
      <c r="BF248" s="181"/>
      <c r="BG248" s="181"/>
      <c r="BH248" s="181"/>
      <c r="BI248" s="181"/>
      <c r="BJ248" s="181"/>
      <c r="BK248" s="181"/>
      <c r="BL248" s="181"/>
      <c r="BM248" s="181"/>
      <c r="BN248" s="181"/>
      <c r="BO248" s="181"/>
      <c r="BP248" s="181"/>
      <c r="BQ248" s="181"/>
      <c r="BR248" s="181"/>
      <c r="BS248" s="181"/>
      <c r="BT248" s="181"/>
      <c r="BU248" s="181"/>
      <c r="BV248" s="181"/>
      <c r="BW248" s="181"/>
      <c r="BX248" s="181"/>
      <c r="BY248" s="181"/>
      <c r="BZ248" s="181"/>
      <c r="CA248" s="181"/>
      <c r="CB248" s="181"/>
      <c r="CC248" s="181"/>
      <c r="CD248" s="181"/>
      <c r="CE248" s="181"/>
      <c r="CF248" s="181"/>
      <c r="CG248" s="181"/>
      <c r="CH248" s="181"/>
      <c r="CI248" s="181"/>
      <c r="CJ248" s="181"/>
      <c r="CK248" s="181"/>
      <c r="CL248" s="181"/>
      <c r="CM248" s="181"/>
      <c r="CN248" s="181"/>
      <c r="CO248" s="181"/>
      <c r="CP248" s="181"/>
      <c r="CQ248" s="181"/>
      <c r="CR248" s="181"/>
      <c r="CS248" s="181"/>
      <c r="CT248" s="181"/>
      <c r="CU248" s="181"/>
      <c r="CV248" s="181"/>
      <c r="CW248" s="181"/>
      <c r="CX248" s="181"/>
      <c r="CY248" s="181"/>
      <c r="CZ248" s="182"/>
    </row>
    <row r="249" spans="1:104" x14ac:dyDescent="0.25">
      <c r="A249" s="180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  <c r="AA249" s="181"/>
      <c r="AB249" s="181"/>
      <c r="AC249" s="181"/>
      <c r="AD249" s="181"/>
      <c r="AE249" s="181"/>
      <c r="AF249" s="181"/>
      <c r="AG249" s="181"/>
      <c r="AH249" s="181"/>
      <c r="AI249" s="181"/>
      <c r="AJ249" s="181"/>
      <c r="AK249" s="181"/>
      <c r="AL249" s="181"/>
      <c r="AM249" s="181"/>
      <c r="AN249" s="181"/>
      <c r="AO249" s="181"/>
      <c r="AP249" s="181"/>
      <c r="AQ249" s="181"/>
      <c r="AR249" s="181"/>
      <c r="AS249" s="181"/>
      <c r="AT249" s="181"/>
      <c r="AU249" s="181"/>
      <c r="AV249" s="181"/>
      <c r="AW249" s="181"/>
      <c r="AX249" s="181"/>
      <c r="AY249" s="181"/>
      <c r="AZ249" s="181"/>
      <c r="BA249" s="181"/>
      <c r="BB249" s="181"/>
      <c r="BC249" s="181"/>
      <c r="BD249" s="181"/>
      <c r="BE249" s="181"/>
      <c r="BF249" s="181"/>
      <c r="BG249" s="181"/>
      <c r="BH249" s="181"/>
      <c r="BI249" s="181"/>
      <c r="BJ249" s="181"/>
      <c r="BK249" s="181"/>
      <c r="BL249" s="181"/>
      <c r="BM249" s="181"/>
      <c r="BN249" s="181"/>
      <c r="BO249" s="181"/>
      <c r="BP249" s="181"/>
      <c r="BQ249" s="181"/>
      <c r="BR249" s="181"/>
      <c r="BS249" s="181"/>
      <c r="BT249" s="181"/>
      <c r="BU249" s="181"/>
      <c r="BV249" s="181"/>
      <c r="BW249" s="181"/>
      <c r="BX249" s="181"/>
      <c r="BY249" s="181"/>
      <c r="BZ249" s="181"/>
      <c r="CA249" s="181"/>
      <c r="CB249" s="181"/>
      <c r="CC249" s="181"/>
      <c r="CD249" s="181"/>
      <c r="CE249" s="181"/>
      <c r="CF249" s="181"/>
      <c r="CG249" s="181"/>
      <c r="CH249" s="181"/>
      <c r="CI249" s="181"/>
      <c r="CJ249" s="181"/>
      <c r="CK249" s="181"/>
      <c r="CL249" s="181"/>
      <c r="CM249" s="181"/>
      <c r="CN249" s="181"/>
      <c r="CO249" s="181"/>
      <c r="CP249" s="181"/>
      <c r="CQ249" s="181"/>
      <c r="CR249" s="181"/>
      <c r="CS249" s="181"/>
      <c r="CT249" s="181"/>
      <c r="CU249" s="181"/>
      <c r="CV249" s="181"/>
      <c r="CW249" s="181"/>
      <c r="CX249" s="181"/>
      <c r="CY249" s="181"/>
      <c r="CZ249" s="182"/>
    </row>
    <row r="250" spans="1:104" x14ac:dyDescent="0.25">
      <c r="A250" s="180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  <c r="AA250" s="181"/>
      <c r="AB250" s="181"/>
      <c r="AC250" s="181"/>
      <c r="AD250" s="181"/>
      <c r="AE250" s="181"/>
      <c r="AF250" s="181"/>
      <c r="AG250" s="181"/>
      <c r="AH250" s="181"/>
      <c r="AI250" s="181"/>
      <c r="AJ250" s="181"/>
      <c r="AK250" s="181"/>
      <c r="AL250" s="181"/>
      <c r="AM250" s="181"/>
      <c r="AN250" s="181"/>
      <c r="AO250" s="181"/>
      <c r="AP250" s="181"/>
      <c r="AQ250" s="181"/>
      <c r="AR250" s="181"/>
      <c r="AS250" s="181"/>
      <c r="AT250" s="181"/>
      <c r="AU250" s="181"/>
      <c r="AV250" s="181"/>
      <c r="AW250" s="181"/>
      <c r="AX250" s="181"/>
      <c r="AY250" s="181"/>
      <c r="AZ250" s="181"/>
      <c r="BA250" s="181"/>
      <c r="BB250" s="181"/>
      <c r="BC250" s="181"/>
      <c r="BD250" s="181"/>
      <c r="BE250" s="181"/>
      <c r="BF250" s="181"/>
      <c r="BG250" s="181"/>
      <c r="BH250" s="181"/>
      <c r="BI250" s="181"/>
      <c r="BJ250" s="181"/>
      <c r="BK250" s="181"/>
      <c r="BL250" s="181"/>
      <c r="BM250" s="181"/>
      <c r="BN250" s="181"/>
      <c r="BO250" s="181"/>
      <c r="BP250" s="181"/>
      <c r="BQ250" s="181"/>
      <c r="BR250" s="181"/>
      <c r="BS250" s="181"/>
      <c r="BT250" s="181"/>
      <c r="BU250" s="181"/>
      <c r="BV250" s="181"/>
      <c r="BW250" s="181"/>
      <c r="BX250" s="181"/>
      <c r="BY250" s="181"/>
      <c r="BZ250" s="181"/>
      <c r="CA250" s="181"/>
      <c r="CB250" s="181"/>
      <c r="CC250" s="181"/>
      <c r="CD250" s="181"/>
      <c r="CE250" s="181"/>
      <c r="CF250" s="181"/>
      <c r="CG250" s="181"/>
      <c r="CH250" s="181"/>
      <c r="CI250" s="181"/>
      <c r="CJ250" s="181"/>
      <c r="CK250" s="181"/>
      <c r="CL250" s="181"/>
      <c r="CM250" s="181"/>
      <c r="CN250" s="181"/>
      <c r="CO250" s="181"/>
      <c r="CP250" s="181"/>
      <c r="CQ250" s="181"/>
      <c r="CR250" s="181"/>
      <c r="CS250" s="181"/>
      <c r="CT250" s="181"/>
      <c r="CU250" s="181"/>
      <c r="CV250" s="181"/>
      <c r="CW250" s="181"/>
      <c r="CX250" s="181"/>
      <c r="CY250" s="181"/>
      <c r="CZ250" s="182"/>
    </row>
    <row r="251" spans="1:104" x14ac:dyDescent="0.25">
      <c r="A251" s="180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  <c r="AA251" s="181"/>
      <c r="AB251" s="181"/>
      <c r="AC251" s="181"/>
      <c r="AD251" s="181"/>
      <c r="AE251" s="181"/>
      <c r="AF251" s="181"/>
      <c r="AG251" s="181"/>
      <c r="AH251" s="181"/>
      <c r="AI251" s="181"/>
      <c r="AJ251" s="181"/>
      <c r="AK251" s="181"/>
      <c r="AL251" s="181"/>
      <c r="AM251" s="181"/>
      <c r="AN251" s="181"/>
      <c r="AO251" s="181"/>
      <c r="AP251" s="181"/>
      <c r="AQ251" s="181"/>
      <c r="AR251" s="181"/>
      <c r="AS251" s="181"/>
      <c r="AT251" s="181"/>
      <c r="AU251" s="181"/>
      <c r="AV251" s="181"/>
      <c r="AW251" s="181"/>
      <c r="AX251" s="181"/>
      <c r="AY251" s="181"/>
      <c r="AZ251" s="181"/>
      <c r="BA251" s="181"/>
      <c r="BB251" s="181"/>
      <c r="BC251" s="181"/>
      <c r="BD251" s="181"/>
      <c r="BE251" s="181"/>
      <c r="BF251" s="181"/>
      <c r="BG251" s="181"/>
      <c r="BH251" s="181"/>
      <c r="BI251" s="181"/>
      <c r="BJ251" s="181"/>
      <c r="BK251" s="181"/>
      <c r="BL251" s="181"/>
      <c r="BM251" s="181"/>
      <c r="BN251" s="181"/>
      <c r="BO251" s="181"/>
      <c r="BP251" s="181"/>
      <c r="BQ251" s="181"/>
      <c r="BR251" s="181"/>
      <c r="BS251" s="181"/>
      <c r="BT251" s="181"/>
      <c r="BU251" s="181"/>
      <c r="BV251" s="181"/>
      <c r="BW251" s="181"/>
      <c r="BX251" s="181"/>
      <c r="BY251" s="181"/>
      <c r="BZ251" s="181"/>
      <c r="CA251" s="181"/>
      <c r="CB251" s="181"/>
      <c r="CC251" s="181"/>
      <c r="CD251" s="181"/>
      <c r="CE251" s="181"/>
      <c r="CF251" s="181"/>
      <c r="CG251" s="181"/>
      <c r="CH251" s="181"/>
      <c r="CI251" s="181"/>
      <c r="CJ251" s="181"/>
      <c r="CK251" s="181"/>
      <c r="CL251" s="181"/>
      <c r="CM251" s="181"/>
      <c r="CN251" s="181"/>
      <c r="CO251" s="181"/>
      <c r="CP251" s="181"/>
      <c r="CQ251" s="181"/>
      <c r="CR251" s="181"/>
      <c r="CS251" s="181"/>
      <c r="CT251" s="181"/>
      <c r="CU251" s="181"/>
      <c r="CV251" s="181"/>
      <c r="CW251" s="181"/>
      <c r="CX251" s="181"/>
      <c r="CY251" s="181"/>
      <c r="CZ251" s="182"/>
    </row>
    <row r="252" spans="1:104" x14ac:dyDescent="0.25">
      <c r="A252" s="180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  <c r="AA252" s="181"/>
      <c r="AB252" s="181"/>
      <c r="AC252" s="181"/>
      <c r="AD252" s="181"/>
      <c r="AE252" s="181"/>
      <c r="AF252" s="181"/>
      <c r="AG252" s="181"/>
      <c r="AH252" s="181"/>
      <c r="AI252" s="181"/>
      <c r="AJ252" s="181"/>
      <c r="AK252" s="181"/>
      <c r="AL252" s="181"/>
      <c r="AM252" s="181"/>
      <c r="AN252" s="181"/>
      <c r="AO252" s="181"/>
      <c r="AP252" s="181"/>
      <c r="AQ252" s="181"/>
      <c r="AR252" s="181"/>
      <c r="AS252" s="181"/>
      <c r="AT252" s="181"/>
      <c r="AU252" s="181"/>
      <c r="AV252" s="181"/>
      <c r="AW252" s="181"/>
      <c r="AX252" s="181"/>
      <c r="AY252" s="181"/>
      <c r="AZ252" s="181"/>
      <c r="BA252" s="181"/>
      <c r="BB252" s="181"/>
      <c r="BC252" s="181"/>
      <c r="BD252" s="181"/>
      <c r="BE252" s="181"/>
      <c r="BF252" s="181"/>
      <c r="BG252" s="181"/>
      <c r="BH252" s="181"/>
      <c r="BI252" s="181"/>
      <c r="BJ252" s="181"/>
      <c r="BK252" s="181"/>
      <c r="BL252" s="181"/>
      <c r="BM252" s="181"/>
      <c r="BN252" s="181"/>
      <c r="BO252" s="181"/>
      <c r="BP252" s="181"/>
      <c r="BQ252" s="181"/>
      <c r="BR252" s="181"/>
      <c r="BS252" s="181"/>
      <c r="BT252" s="181"/>
      <c r="BU252" s="181"/>
      <c r="BV252" s="181"/>
      <c r="BW252" s="181"/>
      <c r="BX252" s="181"/>
      <c r="BY252" s="181"/>
      <c r="BZ252" s="181"/>
      <c r="CA252" s="181"/>
      <c r="CB252" s="181"/>
      <c r="CC252" s="181"/>
      <c r="CD252" s="181"/>
      <c r="CE252" s="181"/>
      <c r="CF252" s="181"/>
      <c r="CG252" s="181"/>
      <c r="CH252" s="181"/>
      <c r="CI252" s="181"/>
      <c r="CJ252" s="181"/>
      <c r="CK252" s="181"/>
      <c r="CL252" s="181"/>
      <c r="CM252" s="181"/>
      <c r="CN252" s="181"/>
      <c r="CO252" s="181"/>
      <c r="CP252" s="181"/>
      <c r="CQ252" s="181"/>
      <c r="CR252" s="181"/>
      <c r="CS252" s="181"/>
      <c r="CT252" s="181"/>
      <c r="CU252" s="181"/>
      <c r="CV252" s="181"/>
      <c r="CW252" s="181"/>
      <c r="CX252" s="181"/>
      <c r="CY252" s="181"/>
      <c r="CZ252" s="182"/>
    </row>
    <row r="253" spans="1:104" x14ac:dyDescent="0.25">
      <c r="A253" s="180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  <c r="AA253" s="181"/>
      <c r="AB253" s="181"/>
      <c r="AC253" s="181"/>
      <c r="AD253" s="181"/>
      <c r="AE253" s="181"/>
      <c r="AF253" s="181"/>
      <c r="AG253" s="181"/>
      <c r="AH253" s="181"/>
      <c r="AI253" s="181"/>
      <c r="AJ253" s="181"/>
      <c r="AK253" s="181"/>
      <c r="AL253" s="181"/>
      <c r="AM253" s="181"/>
      <c r="AN253" s="181"/>
      <c r="AO253" s="181"/>
      <c r="AP253" s="181"/>
      <c r="AQ253" s="181"/>
      <c r="AR253" s="181"/>
      <c r="AS253" s="181"/>
      <c r="AT253" s="181"/>
      <c r="AU253" s="181"/>
      <c r="AV253" s="181"/>
      <c r="AW253" s="181"/>
      <c r="AX253" s="181"/>
      <c r="AY253" s="181"/>
      <c r="AZ253" s="181"/>
      <c r="BA253" s="181"/>
      <c r="BB253" s="181"/>
      <c r="BC253" s="181"/>
      <c r="BD253" s="181"/>
      <c r="BE253" s="181"/>
      <c r="BF253" s="181"/>
      <c r="BG253" s="181"/>
      <c r="BH253" s="181"/>
      <c r="BI253" s="181"/>
      <c r="BJ253" s="181"/>
      <c r="BK253" s="181"/>
      <c r="BL253" s="181"/>
      <c r="BM253" s="181"/>
      <c r="BN253" s="181"/>
      <c r="BO253" s="181"/>
      <c r="BP253" s="181"/>
      <c r="BQ253" s="181"/>
      <c r="BR253" s="181"/>
      <c r="BS253" s="181"/>
      <c r="BT253" s="181"/>
      <c r="BU253" s="181"/>
      <c r="BV253" s="181"/>
      <c r="BW253" s="181"/>
      <c r="BX253" s="181"/>
      <c r="BY253" s="181"/>
      <c r="BZ253" s="181"/>
      <c r="CA253" s="181"/>
      <c r="CB253" s="181"/>
      <c r="CC253" s="181"/>
      <c r="CD253" s="181"/>
      <c r="CE253" s="181"/>
      <c r="CF253" s="181"/>
      <c r="CG253" s="181"/>
      <c r="CH253" s="181"/>
      <c r="CI253" s="181"/>
      <c r="CJ253" s="181"/>
      <c r="CK253" s="181"/>
      <c r="CL253" s="181"/>
      <c r="CM253" s="181"/>
      <c r="CN253" s="181"/>
      <c r="CO253" s="181"/>
      <c r="CP253" s="181"/>
      <c r="CQ253" s="181"/>
      <c r="CR253" s="181"/>
      <c r="CS253" s="181"/>
      <c r="CT253" s="181"/>
      <c r="CU253" s="181"/>
      <c r="CV253" s="181"/>
      <c r="CW253" s="181"/>
      <c r="CX253" s="181"/>
      <c r="CY253" s="181"/>
      <c r="CZ253" s="182"/>
    </row>
    <row r="254" spans="1:104" x14ac:dyDescent="0.25">
      <c r="A254" s="180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  <c r="AA254" s="181"/>
      <c r="AB254" s="181"/>
      <c r="AC254" s="181"/>
      <c r="AD254" s="181"/>
      <c r="AE254" s="181"/>
      <c r="AF254" s="181"/>
      <c r="AG254" s="181"/>
      <c r="AH254" s="181"/>
      <c r="AI254" s="181"/>
      <c r="AJ254" s="181"/>
      <c r="AK254" s="181"/>
      <c r="AL254" s="181"/>
      <c r="AM254" s="181"/>
      <c r="AN254" s="181"/>
      <c r="AO254" s="181"/>
      <c r="AP254" s="181"/>
      <c r="AQ254" s="181"/>
      <c r="AR254" s="181"/>
      <c r="AS254" s="181"/>
      <c r="AT254" s="181"/>
      <c r="AU254" s="181"/>
      <c r="AV254" s="181"/>
      <c r="AW254" s="181"/>
      <c r="AX254" s="181"/>
      <c r="AY254" s="181"/>
      <c r="AZ254" s="181"/>
      <c r="BA254" s="181"/>
      <c r="BB254" s="181"/>
      <c r="BC254" s="181"/>
      <c r="BD254" s="181"/>
      <c r="BE254" s="181"/>
      <c r="BF254" s="181"/>
      <c r="BG254" s="181"/>
      <c r="BH254" s="181"/>
      <c r="BI254" s="181"/>
      <c r="BJ254" s="181"/>
      <c r="BK254" s="181"/>
      <c r="BL254" s="181"/>
      <c r="BM254" s="181"/>
      <c r="BN254" s="181"/>
      <c r="BO254" s="181"/>
      <c r="BP254" s="181"/>
      <c r="BQ254" s="181"/>
      <c r="BR254" s="181"/>
      <c r="BS254" s="181"/>
      <c r="BT254" s="181"/>
      <c r="BU254" s="181"/>
      <c r="BV254" s="181"/>
      <c r="BW254" s="181"/>
      <c r="BX254" s="181"/>
      <c r="BY254" s="181"/>
      <c r="BZ254" s="181"/>
      <c r="CA254" s="181"/>
      <c r="CB254" s="181"/>
      <c r="CC254" s="181"/>
      <c r="CD254" s="181"/>
      <c r="CE254" s="181"/>
      <c r="CF254" s="181"/>
      <c r="CG254" s="181"/>
      <c r="CH254" s="181"/>
      <c r="CI254" s="181"/>
      <c r="CJ254" s="181"/>
      <c r="CK254" s="181"/>
      <c r="CL254" s="181"/>
      <c r="CM254" s="181"/>
      <c r="CN254" s="181"/>
      <c r="CO254" s="181"/>
      <c r="CP254" s="181"/>
      <c r="CQ254" s="181"/>
      <c r="CR254" s="181"/>
      <c r="CS254" s="181"/>
      <c r="CT254" s="181"/>
      <c r="CU254" s="181"/>
      <c r="CV254" s="181"/>
      <c r="CW254" s="181"/>
      <c r="CX254" s="181"/>
      <c r="CY254" s="181"/>
      <c r="CZ254" s="182"/>
    </row>
    <row r="255" spans="1:104" x14ac:dyDescent="0.25">
      <c r="A255" s="180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  <c r="AA255" s="181"/>
      <c r="AB255" s="181"/>
      <c r="AC255" s="181"/>
      <c r="AD255" s="181"/>
      <c r="AE255" s="181"/>
      <c r="AF255" s="181"/>
      <c r="AG255" s="181"/>
      <c r="AH255" s="181"/>
      <c r="AI255" s="181"/>
      <c r="AJ255" s="181"/>
      <c r="AK255" s="181"/>
      <c r="AL255" s="181"/>
      <c r="AM255" s="181"/>
      <c r="AN255" s="181"/>
      <c r="AO255" s="181"/>
      <c r="AP255" s="181"/>
      <c r="AQ255" s="181"/>
      <c r="AR255" s="181"/>
      <c r="AS255" s="181"/>
      <c r="AT255" s="181"/>
      <c r="AU255" s="181"/>
      <c r="AV255" s="181"/>
      <c r="AW255" s="181"/>
      <c r="AX255" s="181"/>
      <c r="AY255" s="181"/>
      <c r="AZ255" s="181"/>
      <c r="BA255" s="181"/>
      <c r="BB255" s="181"/>
      <c r="BC255" s="181"/>
      <c r="BD255" s="181"/>
      <c r="BE255" s="181"/>
      <c r="BF255" s="181"/>
      <c r="BG255" s="181"/>
      <c r="BH255" s="181"/>
      <c r="BI255" s="181"/>
      <c r="BJ255" s="181"/>
      <c r="BK255" s="181"/>
      <c r="BL255" s="181"/>
      <c r="BM255" s="181"/>
      <c r="BN255" s="181"/>
      <c r="BO255" s="181"/>
      <c r="BP255" s="181"/>
      <c r="BQ255" s="181"/>
      <c r="BR255" s="181"/>
      <c r="BS255" s="181"/>
      <c r="BT255" s="181"/>
      <c r="BU255" s="181"/>
      <c r="BV255" s="181"/>
      <c r="BW255" s="181"/>
      <c r="BX255" s="181"/>
      <c r="BY255" s="181"/>
      <c r="BZ255" s="181"/>
      <c r="CA255" s="181"/>
      <c r="CB255" s="181"/>
      <c r="CC255" s="181"/>
      <c r="CD255" s="181"/>
      <c r="CE255" s="181"/>
      <c r="CF255" s="181"/>
      <c r="CG255" s="181"/>
      <c r="CH255" s="181"/>
      <c r="CI255" s="181"/>
      <c r="CJ255" s="181"/>
      <c r="CK255" s="181"/>
      <c r="CL255" s="181"/>
      <c r="CM255" s="181"/>
      <c r="CN255" s="181"/>
      <c r="CO255" s="181"/>
      <c r="CP255" s="181"/>
      <c r="CQ255" s="181"/>
      <c r="CR255" s="181"/>
      <c r="CS255" s="181"/>
      <c r="CT255" s="181"/>
      <c r="CU255" s="181"/>
      <c r="CV255" s="181"/>
      <c r="CW255" s="181"/>
      <c r="CX255" s="181"/>
      <c r="CY255" s="181"/>
      <c r="CZ255" s="182"/>
    </row>
    <row r="256" spans="1:104" x14ac:dyDescent="0.25">
      <c r="A256" s="180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  <c r="AA256" s="181"/>
      <c r="AB256" s="181"/>
      <c r="AC256" s="181"/>
      <c r="AD256" s="181"/>
      <c r="AE256" s="181"/>
      <c r="AF256" s="181"/>
      <c r="AG256" s="181"/>
      <c r="AH256" s="181"/>
      <c r="AI256" s="181"/>
      <c r="AJ256" s="181"/>
      <c r="AK256" s="181"/>
      <c r="AL256" s="181"/>
      <c r="AM256" s="181"/>
      <c r="AN256" s="181"/>
      <c r="AO256" s="181"/>
      <c r="AP256" s="181"/>
      <c r="AQ256" s="181"/>
      <c r="AR256" s="181"/>
      <c r="AS256" s="181"/>
      <c r="AT256" s="181"/>
      <c r="AU256" s="181"/>
      <c r="AV256" s="181"/>
      <c r="AW256" s="181"/>
      <c r="AX256" s="181"/>
      <c r="AY256" s="181"/>
      <c r="AZ256" s="181"/>
      <c r="BA256" s="181"/>
      <c r="BB256" s="181"/>
      <c r="BC256" s="181"/>
      <c r="BD256" s="181"/>
      <c r="BE256" s="181"/>
      <c r="BF256" s="181"/>
      <c r="BG256" s="181"/>
      <c r="BH256" s="181"/>
      <c r="BI256" s="181"/>
      <c r="BJ256" s="181"/>
      <c r="BK256" s="181"/>
      <c r="BL256" s="181"/>
      <c r="BM256" s="181"/>
      <c r="BN256" s="181"/>
      <c r="BO256" s="181"/>
      <c r="BP256" s="181"/>
      <c r="BQ256" s="181"/>
      <c r="BR256" s="181"/>
      <c r="BS256" s="181"/>
      <c r="BT256" s="181"/>
      <c r="BU256" s="181"/>
      <c r="BV256" s="181"/>
      <c r="BW256" s="181"/>
      <c r="BX256" s="181"/>
      <c r="BY256" s="181"/>
      <c r="BZ256" s="181"/>
      <c r="CA256" s="181"/>
      <c r="CB256" s="181"/>
      <c r="CC256" s="181"/>
      <c r="CD256" s="181"/>
      <c r="CE256" s="181"/>
      <c r="CF256" s="181"/>
      <c r="CG256" s="181"/>
      <c r="CH256" s="181"/>
      <c r="CI256" s="181"/>
      <c r="CJ256" s="181"/>
      <c r="CK256" s="181"/>
      <c r="CL256" s="181"/>
      <c r="CM256" s="181"/>
      <c r="CN256" s="181"/>
      <c r="CO256" s="181"/>
      <c r="CP256" s="181"/>
      <c r="CQ256" s="181"/>
      <c r="CR256" s="181"/>
      <c r="CS256" s="181"/>
      <c r="CT256" s="181"/>
      <c r="CU256" s="181"/>
      <c r="CV256" s="181"/>
      <c r="CW256" s="181"/>
      <c r="CX256" s="181"/>
      <c r="CY256" s="181"/>
      <c r="CZ256" s="182"/>
    </row>
    <row r="257" spans="1:104" x14ac:dyDescent="0.25">
      <c r="A257" s="180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  <c r="AA257" s="181"/>
      <c r="AB257" s="181"/>
      <c r="AC257" s="181"/>
      <c r="AD257" s="181"/>
      <c r="AE257" s="181"/>
      <c r="AF257" s="181"/>
      <c r="AG257" s="181"/>
      <c r="AH257" s="181"/>
      <c r="AI257" s="181"/>
      <c r="AJ257" s="181"/>
      <c r="AK257" s="181"/>
      <c r="AL257" s="181"/>
      <c r="AM257" s="181"/>
      <c r="AN257" s="181"/>
      <c r="AO257" s="181"/>
      <c r="AP257" s="181"/>
      <c r="AQ257" s="181"/>
      <c r="AR257" s="181"/>
      <c r="AS257" s="181"/>
      <c r="AT257" s="181"/>
      <c r="AU257" s="181"/>
      <c r="AV257" s="181"/>
      <c r="AW257" s="181"/>
      <c r="AX257" s="181"/>
      <c r="AY257" s="181"/>
      <c r="AZ257" s="181"/>
      <c r="BA257" s="181"/>
      <c r="BB257" s="181"/>
      <c r="BC257" s="181"/>
      <c r="BD257" s="181"/>
      <c r="BE257" s="181"/>
      <c r="BF257" s="181"/>
      <c r="BG257" s="181"/>
      <c r="BH257" s="181"/>
      <c r="BI257" s="181"/>
      <c r="BJ257" s="181"/>
      <c r="BK257" s="181"/>
      <c r="BL257" s="181"/>
      <c r="BM257" s="181"/>
      <c r="BN257" s="181"/>
      <c r="BO257" s="181"/>
      <c r="BP257" s="181"/>
      <c r="BQ257" s="181"/>
      <c r="BR257" s="181"/>
      <c r="BS257" s="181"/>
      <c r="BT257" s="181"/>
      <c r="BU257" s="181"/>
      <c r="BV257" s="181"/>
      <c r="BW257" s="181"/>
      <c r="BX257" s="181"/>
      <c r="BY257" s="181"/>
      <c r="BZ257" s="181"/>
      <c r="CA257" s="181"/>
      <c r="CB257" s="181"/>
      <c r="CC257" s="181"/>
      <c r="CD257" s="181"/>
      <c r="CE257" s="181"/>
      <c r="CF257" s="181"/>
      <c r="CG257" s="181"/>
      <c r="CH257" s="181"/>
      <c r="CI257" s="181"/>
      <c r="CJ257" s="181"/>
      <c r="CK257" s="181"/>
      <c r="CL257" s="181"/>
      <c r="CM257" s="181"/>
      <c r="CN257" s="181"/>
      <c r="CO257" s="181"/>
      <c r="CP257" s="181"/>
      <c r="CQ257" s="181"/>
      <c r="CR257" s="181"/>
      <c r="CS257" s="181"/>
      <c r="CT257" s="181"/>
      <c r="CU257" s="181"/>
      <c r="CV257" s="181"/>
      <c r="CW257" s="181"/>
      <c r="CX257" s="181"/>
      <c r="CY257" s="181"/>
      <c r="CZ257" s="182"/>
    </row>
    <row r="258" spans="1:104" x14ac:dyDescent="0.25">
      <c r="A258" s="180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  <c r="AA258" s="181"/>
      <c r="AB258" s="181"/>
      <c r="AC258" s="181"/>
      <c r="AD258" s="181"/>
      <c r="AE258" s="181"/>
      <c r="AF258" s="181"/>
      <c r="AG258" s="181"/>
      <c r="AH258" s="181"/>
      <c r="AI258" s="181"/>
      <c r="AJ258" s="181"/>
      <c r="AK258" s="181"/>
      <c r="AL258" s="181"/>
      <c r="AM258" s="181"/>
      <c r="AN258" s="181"/>
      <c r="AO258" s="181"/>
      <c r="AP258" s="181"/>
      <c r="AQ258" s="181"/>
      <c r="AR258" s="181"/>
      <c r="AS258" s="181"/>
      <c r="AT258" s="181"/>
      <c r="AU258" s="181"/>
      <c r="AV258" s="181"/>
      <c r="AW258" s="181"/>
      <c r="AX258" s="181"/>
      <c r="AY258" s="181"/>
      <c r="AZ258" s="181"/>
      <c r="BA258" s="181"/>
      <c r="BB258" s="181"/>
      <c r="BC258" s="181"/>
      <c r="BD258" s="181"/>
      <c r="BE258" s="181"/>
      <c r="BF258" s="181"/>
      <c r="BG258" s="181"/>
      <c r="BH258" s="181"/>
      <c r="BI258" s="181"/>
      <c r="BJ258" s="181"/>
      <c r="BK258" s="181"/>
      <c r="BL258" s="181"/>
      <c r="BM258" s="181"/>
      <c r="BN258" s="181"/>
      <c r="BO258" s="181"/>
      <c r="BP258" s="181"/>
      <c r="BQ258" s="181"/>
      <c r="BR258" s="181"/>
      <c r="BS258" s="181"/>
      <c r="BT258" s="181"/>
      <c r="BU258" s="181"/>
      <c r="BV258" s="181"/>
      <c r="BW258" s="181"/>
      <c r="BX258" s="181"/>
      <c r="BY258" s="181"/>
      <c r="BZ258" s="181"/>
      <c r="CA258" s="181"/>
      <c r="CB258" s="181"/>
      <c r="CC258" s="181"/>
      <c r="CD258" s="181"/>
      <c r="CE258" s="181"/>
      <c r="CF258" s="181"/>
      <c r="CG258" s="181"/>
      <c r="CH258" s="181"/>
      <c r="CI258" s="181"/>
      <c r="CJ258" s="181"/>
      <c r="CK258" s="181"/>
      <c r="CL258" s="181"/>
      <c r="CM258" s="181"/>
      <c r="CN258" s="181"/>
      <c r="CO258" s="181"/>
      <c r="CP258" s="181"/>
      <c r="CQ258" s="181"/>
      <c r="CR258" s="181"/>
      <c r="CS258" s="181"/>
      <c r="CT258" s="181"/>
      <c r="CU258" s="181"/>
      <c r="CV258" s="181"/>
      <c r="CW258" s="181"/>
      <c r="CX258" s="181"/>
      <c r="CY258" s="181"/>
      <c r="CZ258" s="182"/>
    </row>
    <row r="259" spans="1:104" x14ac:dyDescent="0.25">
      <c r="A259" s="180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  <c r="AA259" s="181"/>
      <c r="AB259" s="181"/>
      <c r="AC259" s="181"/>
      <c r="AD259" s="181"/>
      <c r="AE259" s="181"/>
      <c r="AF259" s="181"/>
      <c r="AG259" s="181"/>
      <c r="AH259" s="181"/>
      <c r="AI259" s="181"/>
      <c r="AJ259" s="181"/>
      <c r="AK259" s="181"/>
      <c r="AL259" s="181"/>
      <c r="AM259" s="181"/>
      <c r="AN259" s="181"/>
      <c r="AO259" s="181"/>
      <c r="AP259" s="181"/>
      <c r="AQ259" s="181"/>
      <c r="AR259" s="181"/>
      <c r="AS259" s="181"/>
      <c r="AT259" s="181"/>
      <c r="AU259" s="181"/>
      <c r="AV259" s="181"/>
      <c r="AW259" s="181"/>
      <c r="AX259" s="181"/>
      <c r="AY259" s="181"/>
      <c r="AZ259" s="181"/>
      <c r="BA259" s="181"/>
      <c r="BB259" s="181"/>
      <c r="BC259" s="181"/>
      <c r="BD259" s="181"/>
      <c r="BE259" s="181"/>
      <c r="BF259" s="181"/>
      <c r="BG259" s="181"/>
      <c r="BH259" s="181"/>
      <c r="BI259" s="181"/>
      <c r="BJ259" s="181"/>
      <c r="BK259" s="181"/>
      <c r="BL259" s="181"/>
      <c r="BM259" s="181"/>
      <c r="BN259" s="181"/>
      <c r="BO259" s="181"/>
      <c r="BP259" s="181"/>
      <c r="BQ259" s="181"/>
      <c r="BR259" s="181"/>
      <c r="BS259" s="181"/>
      <c r="BT259" s="181"/>
      <c r="BU259" s="181"/>
      <c r="BV259" s="181"/>
      <c r="BW259" s="181"/>
      <c r="BX259" s="181"/>
      <c r="BY259" s="181"/>
      <c r="BZ259" s="181"/>
      <c r="CA259" s="181"/>
      <c r="CB259" s="181"/>
      <c r="CC259" s="181"/>
      <c r="CD259" s="181"/>
      <c r="CE259" s="181"/>
      <c r="CF259" s="181"/>
      <c r="CG259" s="181"/>
      <c r="CH259" s="181"/>
      <c r="CI259" s="181"/>
      <c r="CJ259" s="181"/>
      <c r="CK259" s="181"/>
      <c r="CL259" s="181"/>
      <c r="CM259" s="181"/>
      <c r="CN259" s="181"/>
      <c r="CO259" s="181"/>
      <c r="CP259" s="181"/>
      <c r="CQ259" s="181"/>
      <c r="CR259" s="181"/>
      <c r="CS259" s="181"/>
      <c r="CT259" s="181"/>
      <c r="CU259" s="181"/>
      <c r="CV259" s="181"/>
      <c r="CW259" s="181"/>
      <c r="CX259" s="181"/>
      <c r="CY259" s="181"/>
      <c r="CZ259" s="182"/>
    </row>
    <row r="260" spans="1:104" x14ac:dyDescent="0.25">
      <c r="A260" s="180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  <c r="AA260" s="181"/>
      <c r="AB260" s="181"/>
      <c r="AC260" s="181"/>
      <c r="AD260" s="181"/>
      <c r="AE260" s="181"/>
      <c r="AF260" s="181"/>
      <c r="AG260" s="181"/>
      <c r="AH260" s="181"/>
      <c r="AI260" s="181"/>
      <c r="AJ260" s="181"/>
      <c r="AK260" s="181"/>
      <c r="AL260" s="181"/>
      <c r="AM260" s="181"/>
      <c r="AN260" s="181"/>
      <c r="AO260" s="181"/>
      <c r="AP260" s="181"/>
      <c r="AQ260" s="181"/>
      <c r="AR260" s="181"/>
      <c r="AS260" s="181"/>
      <c r="AT260" s="181"/>
      <c r="AU260" s="181"/>
      <c r="AV260" s="181"/>
      <c r="AW260" s="181"/>
      <c r="AX260" s="181"/>
      <c r="AY260" s="181"/>
      <c r="AZ260" s="181"/>
      <c r="BA260" s="181"/>
      <c r="BB260" s="181"/>
      <c r="BC260" s="181"/>
      <c r="BD260" s="181"/>
      <c r="BE260" s="181"/>
      <c r="BF260" s="181"/>
      <c r="BG260" s="181"/>
      <c r="BH260" s="181"/>
      <c r="BI260" s="181"/>
      <c r="BJ260" s="181"/>
      <c r="BK260" s="181"/>
      <c r="BL260" s="181"/>
      <c r="BM260" s="181"/>
      <c r="BN260" s="181"/>
      <c r="BO260" s="181"/>
      <c r="BP260" s="181"/>
      <c r="BQ260" s="181"/>
      <c r="BR260" s="181"/>
      <c r="BS260" s="181"/>
      <c r="BT260" s="181"/>
      <c r="BU260" s="181"/>
      <c r="BV260" s="181"/>
      <c r="BW260" s="181"/>
      <c r="BX260" s="181"/>
      <c r="BY260" s="181"/>
      <c r="BZ260" s="181"/>
      <c r="CA260" s="181"/>
      <c r="CB260" s="181"/>
      <c r="CC260" s="181"/>
      <c r="CD260" s="181"/>
      <c r="CE260" s="181"/>
      <c r="CF260" s="181"/>
      <c r="CG260" s="181"/>
      <c r="CH260" s="181"/>
      <c r="CI260" s="181"/>
      <c r="CJ260" s="181"/>
      <c r="CK260" s="181"/>
      <c r="CL260" s="181"/>
      <c r="CM260" s="181"/>
      <c r="CN260" s="181"/>
      <c r="CO260" s="181"/>
      <c r="CP260" s="181"/>
      <c r="CQ260" s="181"/>
      <c r="CR260" s="181"/>
      <c r="CS260" s="181"/>
      <c r="CT260" s="181"/>
      <c r="CU260" s="181"/>
      <c r="CV260" s="181"/>
      <c r="CW260" s="181"/>
      <c r="CX260" s="181"/>
      <c r="CY260" s="181"/>
      <c r="CZ260" s="182"/>
    </row>
    <row r="261" spans="1:104" x14ac:dyDescent="0.25">
      <c r="A261" s="180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  <c r="AA261" s="181"/>
      <c r="AB261" s="181"/>
      <c r="AC261" s="181"/>
      <c r="AD261" s="181"/>
      <c r="AE261" s="181"/>
      <c r="AF261" s="181"/>
      <c r="AG261" s="181"/>
      <c r="AH261" s="181"/>
      <c r="AI261" s="181"/>
      <c r="AJ261" s="181"/>
      <c r="AK261" s="181"/>
      <c r="AL261" s="181"/>
      <c r="AM261" s="181"/>
      <c r="AN261" s="181"/>
      <c r="AO261" s="181"/>
      <c r="AP261" s="181"/>
      <c r="AQ261" s="181"/>
      <c r="AR261" s="181"/>
      <c r="AS261" s="181"/>
      <c r="AT261" s="181"/>
      <c r="AU261" s="181"/>
      <c r="AV261" s="181"/>
      <c r="AW261" s="181"/>
      <c r="AX261" s="181"/>
      <c r="AY261" s="181"/>
      <c r="AZ261" s="181"/>
      <c r="BA261" s="181"/>
      <c r="BB261" s="181"/>
      <c r="BC261" s="181"/>
      <c r="BD261" s="181"/>
      <c r="BE261" s="181"/>
      <c r="BF261" s="181"/>
      <c r="BG261" s="181"/>
      <c r="BH261" s="181"/>
      <c r="BI261" s="181"/>
      <c r="BJ261" s="181"/>
      <c r="BK261" s="181"/>
      <c r="BL261" s="181"/>
      <c r="BM261" s="181"/>
      <c r="BN261" s="181"/>
      <c r="BO261" s="181"/>
      <c r="BP261" s="181"/>
      <c r="BQ261" s="181"/>
      <c r="BR261" s="181"/>
      <c r="BS261" s="181"/>
      <c r="BT261" s="181"/>
      <c r="BU261" s="181"/>
      <c r="BV261" s="181"/>
      <c r="BW261" s="181"/>
      <c r="BX261" s="181"/>
      <c r="BY261" s="181"/>
      <c r="BZ261" s="181"/>
      <c r="CA261" s="181"/>
      <c r="CB261" s="181"/>
      <c r="CC261" s="181"/>
      <c r="CD261" s="181"/>
      <c r="CE261" s="181"/>
      <c r="CF261" s="181"/>
      <c r="CG261" s="181"/>
      <c r="CH261" s="181"/>
      <c r="CI261" s="181"/>
      <c r="CJ261" s="181"/>
      <c r="CK261" s="181"/>
      <c r="CL261" s="181"/>
      <c r="CM261" s="181"/>
      <c r="CN261" s="181"/>
      <c r="CO261" s="181"/>
      <c r="CP261" s="181"/>
      <c r="CQ261" s="181"/>
      <c r="CR261" s="181"/>
      <c r="CS261" s="181"/>
      <c r="CT261" s="181"/>
      <c r="CU261" s="181"/>
      <c r="CV261" s="181"/>
      <c r="CW261" s="181"/>
      <c r="CX261" s="181"/>
      <c r="CY261" s="181"/>
      <c r="CZ261" s="182"/>
    </row>
    <row r="262" spans="1:104" x14ac:dyDescent="0.25">
      <c r="A262" s="180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  <c r="AA262" s="181"/>
      <c r="AB262" s="181"/>
      <c r="AC262" s="181"/>
      <c r="AD262" s="181"/>
      <c r="AE262" s="181"/>
      <c r="AF262" s="181"/>
      <c r="AG262" s="181"/>
      <c r="AH262" s="181"/>
      <c r="AI262" s="181"/>
      <c r="AJ262" s="181"/>
      <c r="AK262" s="181"/>
      <c r="AL262" s="181"/>
      <c r="AM262" s="181"/>
      <c r="AN262" s="181"/>
      <c r="AO262" s="181"/>
      <c r="AP262" s="181"/>
      <c r="AQ262" s="181"/>
      <c r="AR262" s="181"/>
      <c r="AS262" s="181"/>
      <c r="AT262" s="181"/>
      <c r="AU262" s="181"/>
      <c r="AV262" s="181"/>
      <c r="AW262" s="181"/>
      <c r="AX262" s="181"/>
      <c r="AY262" s="181"/>
      <c r="AZ262" s="181"/>
      <c r="BA262" s="181"/>
      <c r="BB262" s="181"/>
      <c r="BC262" s="181"/>
      <c r="BD262" s="181"/>
      <c r="BE262" s="181"/>
      <c r="BF262" s="181"/>
      <c r="BG262" s="181"/>
      <c r="BH262" s="181"/>
      <c r="BI262" s="181"/>
      <c r="BJ262" s="181"/>
      <c r="BK262" s="181"/>
      <c r="BL262" s="181"/>
      <c r="BM262" s="181"/>
      <c r="BN262" s="181"/>
      <c r="BO262" s="181"/>
      <c r="BP262" s="181"/>
      <c r="BQ262" s="181"/>
      <c r="BR262" s="181"/>
      <c r="BS262" s="181"/>
      <c r="BT262" s="181"/>
      <c r="BU262" s="181"/>
      <c r="BV262" s="181"/>
      <c r="BW262" s="181"/>
      <c r="BX262" s="181"/>
      <c r="BY262" s="181"/>
      <c r="BZ262" s="181"/>
      <c r="CA262" s="181"/>
      <c r="CB262" s="181"/>
      <c r="CC262" s="181"/>
      <c r="CD262" s="181"/>
      <c r="CE262" s="181"/>
      <c r="CF262" s="181"/>
      <c r="CG262" s="181"/>
      <c r="CH262" s="181"/>
      <c r="CI262" s="181"/>
      <c r="CJ262" s="181"/>
      <c r="CK262" s="181"/>
      <c r="CL262" s="181"/>
      <c r="CM262" s="181"/>
      <c r="CN262" s="181"/>
      <c r="CO262" s="181"/>
      <c r="CP262" s="181"/>
      <c r="CQ262" s="181"/>
      <c r="CR262" s="181"/>
      <c r="CS262" s="181"/>
      <c r="CT262" s="181"/>
      <c r="CU262" s="181"/>
      <c r="CV262" s="181"/>
      <c r="CW262" s="181"/>
      <c r="CX262" s="181"/>
      <c r="CY262" s="181"/>
      <c r="CZ262" s="182"/>
    </row>
    <row r="263" spans="1:104" x14ac:dyDescent="0.25">
      <c r="A263" s="180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  <c r="AA263" s="181"/>
      <c r="AB263" s="181"/>
      <c r="AC263" s="181"/>
      <c r="AD263" s="181"/>
      <c r="AE263" s="181"/>
      <c r="AF263" s="181"/>
      <c r="AG263" s="181"/>
      <c r="AH263" s="181"/>
      <c r="AI263" s="181"/>
      <c r="AJ263" s="181"/>
      <c r="AK263" s="181"/>
      <c r="AL263" s="181"/>
      <c r="AM263" s="181"/>
      <c r="AN263" s="181"/>
      <c r="AO263" s="181"/>
      <c r="AP263" s="181"/>
      <c r="AQ263" s="181"/>
      <c r="AR263" s="181"/>
      <c r="AS263" s="181"/>
      <c r="AT263" s="181"/>
      <c r="AU263" s="181"/>
      <c r="AV263" s="181"/>
      <c r="AW263" s="181"/>
      <c r="AX263" s="181"/>
      <c r="AY263" s="181"/>
      <c r="AZ263" s="181"/>
      <c r="BA263" s="181"/>
      <c r="BB263" s="181"/>
      <c r="BC263" s="181"/>
      <c r="BD263" s="181"/>
      <c r="BE263" s="181"/>
      <c r="BF263" s="181"/>
      <c r="BG263" s="181"/>
      <c r="BH263" s="181"/>
      <c r="BI263" s="181"/>
      <c r="BJ263" s="181"/>
      <c r="BK263" s="181"/>
      <c r="BL263" s="181"/>
      <c r="BM263" s="181"/>
      <c r="BN263" s="181"/>
      <c r="BO263" s="181"/>
      <c r="BP263" s="181"/>
      <c r="BQ263" s="181"/>
      <c r="BR263" s="181"/>
      <c r="BS263" s="181"/>
      <c r="BT263" s="181"/>
      <c r="BU263" s="181"/>
      <c r="BV263" s="181"/>
      <c r="BW263" s="181"/>
      <c r="BX263" s="181"/>
      <c r="BY263" s="181"/>
      <c r="BZ263" s="181"/>
      <c r="CA263" s="181"/>
      <c r="CB263" s="181"/>
      <c r="CC263" s="181"/>
      <c r="CD263" s="181"/>
      <c r="CE263" s="181"/>
      <c r="CF263" s="181"/>
      <c r="CG263" s="181"/>
      <c r="CH263" s="181"/>
      <c r="CI263" s="181"/>
      <c r="CJ263" s="181"/>
      <c r="CK263" s="181"/>
      <c r="CL263" s="181"/>
      <c r="CM263" s="181"/>
      <c r="CN263" s="181"/>
      <c r="CO263" s="181"/>
      <c r="CP263" s="181"/>
      <c r="CQ263" s="181"/>
      <c r="CR263" s="181"/>
      <c r="CS263" s="181"/>
      <c r="CT263" s="181"/>
      <c r="CU263" s="181"/>
      <c r="CV263" s="181"/>
      <c r="CW263" s="181"/>
      <c r="CX263" s="181"/>
      <c r="CY263" s="181"/>
      <c r="CZ263" s="182"/>
    </row>
    <row r="264" spans="1:104" x14ac:dyDescent="0.25">
      <c r="A264" s="180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  <c r="AA264" s="181"/>
      <c r="AB264" s="181"/>
      <c r="AC264" s="181"/>
      <c r="AD264" s="181"/>
      <c r="AE264" s="181"/>
      <c r="AF264" s="181"/>
      <c r="AG264" s="181"/>
      <c r="AH264" s="181"/>
      <c r="AI264" s="181"/>
      <c r="AJ264" s="181"/>
      <c r="AK264" s="181"/>
      <c r="AL264" s="181"/>
      <c r="AM264" s="181"/>
      <c r="AN264" s="181"/>
      <c r="AO264" s="181"/>
      <c r="AP264" s="181"/>
      <c r="AQ264" s="181"/>
      <c r="AR264" s="181"/>
      <c r="AS264" s="181"/>
      <c r="AT264" s="181"/>
      <c r="AU264" s="181"/>
      <c r="AV264" s="181"/>
      <c r="AW264" s="181"/>
      <c r="AX264" s="181"/>
      <c r="AY264" s="181"/>
      <c r="AZ264" s="181"/>
      <c r="BA264" s="181"/>
      <c r="BB264" s="181"/>
      <c r="BC264" s="181"/>
      <c r="BD264" s="181"/>
      <c r="BE264" s="181"/>
      <c r="BF264" s="181"/>
      <c r="BG264" s="181"/>
      <c r="BH264" s="181"/>
      <c r="BI264" s="181"/>
      <c r="BJ264" s="181"/>
      <c r="BK264" s="181"/>
      <c r="BL264" s="181"/>
      <c r="BM264" s="181"/>
      <c r="BN264" s="181"/>
      <c r="BO264" s="181"/>
      <c r="BP264" s="181"/>
      <c r="BQ264" s="181"/>
      <c r="BR264" s="181"/>
      <c r="BS264" s="181"/>
      <c r="BT264" s="181"/>
      <c r="BU264" s="181"/>
      <c r="BV264" s="181"/>
      <c r="BW264" s="181"/>
      <c r="BX264" s="181"/>
      <c r="BY264" s="181"/>
      <c r="BZ264" s="181"/>
      <c r="CA264" s="181"/>
      <c r="CB264" s="181"/>
      <c r="CC264" s="181"/>
      <c r="CD264" s="181"/>
      <c r="CE264" s="181"/>
      <c r="CF264" s="181"/>
      <c r="CG264" s="181"/>
      <c r="CH264" s="181"/>
      <c r="CI264" s="181"/>
      <c r="CJ264" s="181"/>
      <c r="CK264" s="181"/>
      <c r="CL264" s="181"/>
      <c r="CM264" s="181"/>
      <c r="CN264" s="181"/>
      <c r="CO264" s="181"/>
      <c r="CP264" s="181"/>
      <c r="CQ264" s="181"/>
      <c r="CR264" s="181"/>
      <c r="CS264" s="181"/>
      <c r="CT264" s="181"/>
      <c r="CU264" s="181"/>
      <c r="CV264" s="181"/>
      <c r="CW264" s="181"/>
      <c r="CX264" s="181"/>
      <c r="CY264" s="181"/>
      <c r="CZ264" s="182"/>
    </row>
    <row r="265" spans="1:104" x14ac:dyDescent="0.25">
      <c r="A265" s="180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  <c r="AA265" s="181"/>
      <c r="AB265" s="181"/>
      <c r="AC265" s="181"/>
      <c r="AD265" s="181"/>
      <c r="AE265" s="181"/>
      <c r="AF265" s="181"/>
      <c r="AG265" s="181"/>
      <c r="AH265" s="181"/>
      <c r="AI265" s="181"/>
      <c r="AJ265" s="181"/>
      <c r="AK265" s="181"/>
      <c r="AL265" s="181"/>
      <c r="AM265" s="181"/>
      <c r="AN265" s="181"/>
      <c r="AO265" s="181"/>
      <c r="AP265" s="181"/>
      <c r="AQ265" s="181"/>
      <c r="AR265" s="181"/>
      <c r="AS265" s="181"/>
      <c r="AT265" s="181"/>
      <c r="AU265" s="181"/>
      <c r="AV265" s="181"/>
      <c r="AW265" s="181"/>
      <c r="AX265" s="181"/>
      <c r="AY265" s="181"/>
      <c r="AZ265" s="181"/>
      <c r="BA265" s="181"/>
      <c r="BB265" s="181"/>
      <c r="BC265" s="181"/>
      <c r="BD265" s="181"/>
      <c r="BE265" s="181"/>
      <c r="BF265" s="181"/>
      <c r="BG265" s="181"/>
      <c r="BH265" s="181"/>
      <c r="BI265" s="181"/>
      <c r="BJ265" s="181"/>
      <c r="BK265" s="181"/>
      <c r="BL265" s="181"/>
      <c r="BM265" s="181"/>
      <c r="BN265" s="181"/>
      <c r="BO265" s="181"/>
      <c r="BP265" s="181"/>
      <c r="BQ265" s="181"/>
      <c r="BR265" s="181"/>
      <c r="BS265" s="181"/>
      <c r="BT265" s="181"/>
      <c r="BU265" s="181"/>
      <c r="BV265" s="181"/>
      <c r="BW265" s="181"/>
      <c r="BX265" s="181"/>
      <c r="BY265" s="181"/>
      <c r="BZ265" s="181"/>
      <c r="CA265" s="181"/>
      <c r="CB265" s="181"/>
      <c r="CC265" s="181"/>
      <c r="CD265" s="181"/>
      <c r="CE265" s="181"/>
      <c r="CF265" s="181"/>
      <c r="CG265" s="181"/>
      <c r="CH265" s="181"/>
      <c r="CI265" s="181"/>
      <c r="CJ265" s="181"/>
      <c r="CK265" s="181"/>
      <c r="CL265" s="181"/>
      <c r="CM265" s="181"/>
      <c r="CN265" s="181"/>
      <c r="CO265" s="181"/>
      <c r="CP265" s="181"/>
      <c r="CQ265" s="181"/>
      <c r="CR265" s="181"/>
      <c r="CS265" s="181"/>
      <c r="CT265" s="181"/>
      <c r="CU265" s="181"/>
      <c r="CV265" s="181"/>
      <c r="CW265" s="181"/>
      <c r="CX265" s="181"/>
      <c r="CY265" s="181"/>
      <c r="CZ265" s="182"/>
    </row>
    <row r="266" spans="1:104" x14ac:dyDescent="0.25">
      <c r="A266" s="180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  <c r="AA266" s="181"/>
      <c r="AB266" s="181"/>
      <c r="AC266" s="181"/>
      <c r="AD266" s="181"/>
      <c r="AE266" s="181"/>
      <c r="AF266" s="181"/>
      <c r="AG266" s="181"/>
      <c r="AH266" s="181"/>
      <c r="AI266" s="181"/>
      <c r="AJ266" s="181"/>
      <c r="AK266" s="181"/>
      <c r="AL266" s="181"/>
      <c r="AM266" s="181"/>
      <c r="AN266" s="181"/>
      <c r="AO266" s="181"/>
      <c r="AP266" s="181"/>
      <c r="AQ266" s="181"/>
      <c r="AR266" s="181"/>
      <c r="AS266" s="181"/>
      <c r="AT266" s="181"/>
      <c r="AU266" s="181"/>
      <c r="AV266" s="181"/>
      <c r="AW266" s="181"/>
      <c r="AX266" s="181"/>
      <c r="AY266" s="181"/>
      <c r="AZ266" s="181"/>
      <c r="BA266" s="181"/>
      <c r="BB266" s="181"/>
      <c r="BC266" s="181"/>
      <c r="BD266" s="181"/>
      <c r="BE266" s="181"/>
      <c r="BF266" s="181"/>
      <c r="BG266" s="181"/>
      <c r="BH266" s="181"/>
      <c r="BI266" s="181"/>
      <c r="BJ266" s="181"/>
      <c r="BK266" s="181"/>
      <c r="BL266" s="181"/>
      <c r="BM266" s="181"/>
      <c r="BN266" s="181"/>
      <c r="BO266" s="181"/>
      <c r="BP266" s="181"/>
      <c r="BQ266" s="181"/>
      <c r="BR266" s="181"/>
      <c r="BS266" s="181"/>
      <c r="BT266" s="181"/>
      <c r="BU266" s="181"/>
      <c r="BV266" s="181"/>
      <c r="BW266" s="181"/>
      <c r="BX266" s="181"/>
      <c r="BY266" s="181"/>
      <c r="BZ266" s="181"/>
      <c r="CA266" s="181"/>
      <c r="CB266" s="181"/>
      <c r="CC266" s="181"/>
      <c r="CD266" s="181"/>
      <c r="CE266" s="181"/>
      <c r="CF266" s="181"/>
      <c r="CG266" s="181"/>
      <c r="CH266" s="181"/>
      <c r="CI266" s="181"/>
      <c r="CJ266" s="181"/>
      <c r="CK266" s="181"/>
      <c r="CL266" s="181"/>
      <c r="CM266" s="181"/>
      <c r="CN266" s="181"/>
      <c r="CO266" s="181"/>
      <c r="CP266" s="181"/>
      <c r="CQ266" s="181"/>
      <c r="CR266" s="181"/>
      <c r="CS266" s="181"/>
      <c r="CT266" s="181"/>
      <c r="CU266" s="181"/>
      <c r="CV266" s="181"/>
      <c r="CW266" s="181"/>
      <c r="CX266" s="181"/>
      <c r="CY266" s="181"/>
      <c r="CZ266" s="182"/>
    </row>
    <row r="267" spans="1:104" x14ac:dyDescent="0.25">
      <c r="A267" s="180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  <c r="AA267" s="181"/>
      <c r="AB267" s="181"/>
      <c r="AC267" s="181"/>
      <c r="AD267" s="181"/>
      <c r="AE267" s="181"/>
      <c r="AF267" s="181"/>
      <c r="AG267" s="181"/>
      <c r="AH267" s="181"/>
      <c r="AI267" s="181"/>
      <c r="AJ267" s="181"/>
      <c r="AK267" s="181"/>
      <c r="AL267" s="181"/>
      <c r="AM267" s="181"/>
      <c r="AN267" s="181"/>
      <c r="AO267" s="181"/>
      <c r="AP267" s="181"/>
      <c r="AQ267" s="181"/>
      <c r="AR267" s="181"/>
      <c r="AS267" s="181"/>
      <c r="AT267" s="181"/>
      <c r="AU267" s="181"/>
      <c r="AV267" s="181"/>
      <c r="AW267" s="181"/>
      <c r="AX267" s="181"/>
      <c r="AY267" s="181"/>
      <c r="AZ267" s="181"/>
      <c r="BA267" s="181"/>
      <c r="BB267" s="181"/>
      <c r="BC267" s="181"/>
      <c r="BD267" s="181"/>
      <c r="BE267" s="181"/>
      <c r="BF267" s="181"/>
      <c r="BG267" s="181"/>
      <c r="BH267" s="181"/>
      <c r="BI267" s="181"/>
      <c r="BJ267" s="181"/>
      <c r="BK267" s="181"/>
      <c r="BL267" s="181"/>
      <c r="BM267" s="181"/>
      <c r="BN267" s="181"/>
      <c r="BO267" s="181"/>
      <c r="BP267" s="181"/>
      <c r="BQ267" s="181"/>
      <c r="BR267" s="181"/>
      <c r="BS267" s="181"/>
      <c r="BT267" s="181"/>
      <c r="BU267" s="181"/>
      <c r="BV267" s="181"/>
      <c r="BW267" s="181"/>
      <c r="BX267" s="181"/>
      <c r="BY267" s="181"/>
      <c r="BZ267" s="181"/>
      <c r="CA267" s="181"/>
      <c r="CB267" s="181"/>
      <c r="CC267" s="181"/>
      <c r="CD267" s="181"/>
      <c r="CE267" s="181"/>
      <c r="CF267" s="181"/>
      <c r="CG267" s="181"/>
      <c r="CH267" s="181"/>
      <c r="CI267" s="181"/>
      <c r="CJ267" s="181"/>
      <c r="CK267" s="181"/>
      <c r="CL267" s="181"/>
      <c r="CM267" s="181"/>
      <c r="CN267" s="181"/>
      <c r="CO267" s="181"/>
      <c r="CP267" s="181"/>
      <c r="CQ267" s="181"/>
      <c r="CR267" s="181"/>
      <c r="CS267" s="181"/>
      <c r="CT267" s="181"/>
      <c r="CU267" s="181"/>
      <c r="CV267" s="181"/>
      <c r="CW267" s="181"/>
      <c r="CX267" s="181"/>
      <c r="CY267" s="181"/>
      <c r="CZ267" s="182"/>
    </row>
    <row r="268" spans="1:104" x14ac:dyDescent="0.25">
      <c r="A268" s="180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  <c r="AA268" s="181"/>
      <c r="AB268" s="181"/>
      <c r="AC268" s="181"/>
      <c r="AD268" s="181"/>
      <c r="AE268" s="181"/>
      <c r="AF268" s="181"/>
      <c r="AG268" s="181"/>
      <c r="AH268" s="181"/>
      <c r="AI268" s="181"/>
      <c r="AJ268" s="181"/>
      <c r="AK268" s="181"/>
      <c r="AL268" s="181"/>
      <c r="AM268" s="181"/>
      <c r="AN268" s="181"/>
      <c r="AO268" s="181"/>
      <c r="AP268" s="181"/>
      <c r="AQ268" s="181"/>
      <c r="AR268" s="181"/>
      <c r="AS268" s="181"/>
      <c r="AT268" s="181"/>
      <c r="AU268" s="181"/>
      <c r="AV268" s="181"/>
      <c r="AW268" s="181"/>
      <c r="AX268" s="181"/>
      <c r="AY268" s="181"/>
      <c r="AZ268" s="181"/>
      <c r="BA268" s="181"/>
      <c r="BB268" s="181"/>
      <c r="BC268" s="181"/>
      <c r="BD268" s="181"/>
      <c r="BE268" s="181"/>
      <c r="BF268" s="181"/>
      <c r="BG268" s="181"/>
      <c r="BH268" s="181"/>
      <c r="BI268" s="181"/>
      <c r="BJ268" s="181"/>
      <c r="BK268" s="181"/>
      <c r="BL268" s="181"/>
      <c r="BM268" s="181"/>
      <c r="BN268" s="181"/>
      <c r="BO268" s="181"/>
      <c r="BP268" s="181"/>
      <c r="BQ268" s="181"/>
      <c r="BR268" s="181"/>
      <c r="BS268" s="181"/>
      <c r="BT268" s="181"/>
      <c r="BU268" s="181"/>
      <c r="BV268" s="181"/>
      <c r="BW268" s="181"/>
      <c r="BX268" s="181"/>
      <c r="BY268" s="181"/>
      <c r="BZ268" s="181"/>
      <c r="CA268" s="181"/>
      <c r="CB268" s="181"/>
      <c r="CC268" s="181"/>
      <c r="CD268" s="181"/>
      <c r="CE268" s="181"/>
      <c r="CF268" s="181"/>
      <c r="CG268" s="181"/>
      <c r="CH268" s="181"/>
      <c r="CI268" s="181"/>
      <c r="CJ268" s="181"/>
      <c r="CK268" s="181"/>
      <c r="CL268" s="181"/>
      <c r="CM268" s="181"/>
      <c r="CN268" s="181"/>
      <c r="CO268" s="181"/>
      <c r="CP268" s="181"/>
      <c r="CQ268" s="181"/>
      <c r="CR268" s="181"/>
      <c r="CS268" s="181"/>
      <c r="CT268" s="181"/>
      <c r="CU268" s="181"/>
      <c r="CV268" s="181"/>
      <c r="CW268" s="181"/>
      <c r="CX268" s="181"/>
      <c r="CY268" s="181"/>
      <c r="CZ268" s="182"/>
    </row>
    <row r="269" spans="1:104" x14ac:dyDescent="0.25">
      <c r="A269" s="180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  <c r="AA269" s="181"/>
      <c r="AB269" s="181"/>
      <c r="AC269" s="181"/>
      <c r="AD269" s="181"/>
      <c r="AE269" s="181"/>
      <c r="AF269" s="181"/>
      <c r="AG269" s="181"/>
      <c r="AH269" s="181"/>
      <c r="AI269" s="181"/>
      <c r="AJ269" s="181"/>
      <c r="AK269" s="181"/>
      <c r="AL269" s="181"/>
      <c r="AM269" s="181"/>
      <c r="AN269" s="181"/>
      <c r="AO269" s="181"/>
      <c r="AP269" s="181"/>
      <c r="AQ269" s="181"/>
      <c r="AR269" s="181"/>
      <c r="AS269" s="181"/>
      <c r="AT269" s="181"/>
      <c r="AU269" s="181"/>
      <c r="AV269" s="181"/>
      <c r="AW269" s="181"/>
      <c r="AX269" s="181"/>
      <c r="AY269" s="181"/>
      <c r="AZ269" s="181"/>
      <c r="BA269" s="181"/>
      <c r="BB269" s="181"/>
      <c r="BC269" s="181"/>
      <c r="BD269" s="181"/>
      <c r="BE269" s="181"/>
      <c r="BF269" s="181"/>
      <c r="BG269" s="181"/>
      <c r="BH269" s="181"/>
      <c r="BI269" s="181"/>
      <c r="BJ269" s="181"/>
      <c r="BK269" s="181"/>
      <c r="BL269" s="181"/>
      <c r="BM269" s="181"/>
      <c r="BN269" s="181"/>
      <c r="BO269" s="181"/>
      <c r="BP269" s="181"/>
      <c r="BQ269" s="181"/>
      <c r="BR269" s="181"/>
      <c r="BS269" s="181"/>
      <c r="BT269" s="181"/>
      <c r="BU269" s="181"/>
      <c r="BV269" s="181"/>
      <c r="BW269" s="181"/>
      <c r="BX269" s="181"/>
      <c r="BY269" s="181"/>
      <c r="BZ269" s="181"/>
      <c r="CA269" s="181"/>
      <c r="CB269" s="181"/>
      <c r="CC269" s="181"/>
      <c r="CD269" s="181"/>
      <c r="CE269" s="181"/>
      <c r="CF269" s="181"/>
      <c r="CG269" s="181"/>
      <c r="CH269" s="181"/>
      <c r="CI269" s="181"/>
      <c r="CJ269" s="181"/>
      <c r="CK269" s="181"/>
      <c r="CL269" s="181"/>
      <c r="CM269" s="181"/>
      <c r="CN269" s="181"/>
      <c r="CO269" s="181"/>
      <c r="CP269" s="181"/>
      <c r="CQ269" s="181"/>
      <c r="CR269" s="181"/>
      <c r="CS269" s="181"/>
      <c r="CT269" s="181"/>
      <c r="CU269" s="181"/>
      <c r="CV269" s="181"/>
      <c r="CW269" s="181"/>
      <c r="CX269" s="181"/>
      <c r="CY269" s="181"/>
      <c r="CZ269" s="182"/>
    </row>
    <row r="270" spans="1:104" x14ac:dyDescent="0.25">
      <c r="A270" s="180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  <c r="AA270" s="181"/>
      <c r="AB270" s="181"/>
      <c r="AC270" s="181"/>
      <c r="AD270" s="181"/>
      <c r="AE270" s="181"/>
      <c r="AF270" s="181"/>
      <c r="AG270" s="181"/>
      <c r="AH270" s="181"/>
      <c r="AI270" s="181"/>
      <c r="AJ270" s="181"/>
      <c r="AK270" s="181"/>
      <c r="AL270" s="181"/>
      <c r="AM270" s="181"/>
      <c r="AN270" s="181"/>
      <c r="AO270" s="181"/>
      <c r="AP270" s="181"/>
      <c r="AQ270" s="181"/>
      <c r="AR270" s="181"/>
      <c r="AS270" s="181"/>
      <c r="AT270" s="181"/>
      <c r="AU270" s="181"/>
      <c r="AV270" s="181"/>
      <c r="AW270" s="181"/>
      <c r="AX270" s="181"/>
      <c r="AY270" s="181"/>
      <c r="AZ270" s="181"/>
      <c r="BA270" s="181"/>
      <c r="BB270" s="181"/>
      <c r="BC270" s="181"/>
      <c r="BD270" s="181"/>
      <c r="BE270" s="181"/>
      <c r="BF270" s="181"/>
      <c r="BG270" s="181"/>
      <c r="BH270" s="181"/>
      <c r="BI270" s="181"/>
      <c r="BJ270" s="181"/>
      <c r="BK270" s="181"/>
      <c r="BL270" s="181"/>
      <c r="BM270" s="181"/>
      <c r="BN270" s="181"/>
      <c r="BO270" s="181"/>
      <c r="BP270" s="181"/>
      <c r="BQ270" s="181"/>
      <c r="BR270" s="181"/>
      <c r="BS270" s="181"/>
      <c r="BT270" s="181"/>
      <c r="BU270" s="181"/>
      <c r="BV270" s="181"/>
      <c r="BW270" s="181"/>
      <c r="BX270" s="181"/>
      <c r="BY270" s="181"/>
      <c r="BZ270" s="181"/>
      <c r="CA270" s="181"/>
      <c r="CB270" s="181"/>
      <c r="CC270" s="181"/>
      <c r="CD270" s="181"/>
      <c r="CE270" s="181"/>
      <c r="CF270" s="181"/>
      <c r="CG270" s="181"/>
      <c r="CH270" s="181"/>
      <c r="CI270" s="181"/>
      <c r="CJ270" s="181"/>
      <c r="CK270" s="181"/>
      <c r="CL270" s="181"/>
      <c r="CM270" s="181"/>
      <c r="CN270" s="181"/>
      <c r="CO270" s="181"/>
      <c r="CP270" s="181"/>
      <c r="CQ270" s="181"/>
      <c r="CR270" s="181"/>
      <c r="CS270" s="181"/>
      <c r="CT270" s="181"/>
      <c r="CU270" s="181"/>
      <c r="CV270" s="181"/>
      <c r="CW270" s="181"/>
      <c r="CX270" s="181"/>
      <c r="CY270" s="181"/>
      <c r="CZ270" s="182"/>
    </row>
    <row r="271" spans="1:104" x14ac:dyDescent="0.25">
      <c r="A271" s="180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  <c r="AA271" s="181"/>
      <c r="AB271" s="181"/>
      <c r="AC271" s="181"/>
      <c r="AD271" s="181"/>
      <c r="AE271" s="181"/>
      <c r="AF271" s="181"/>
      <c r="AG271" s="181"/>
      <c r="AH271" s="181"/>
      <c r="AI271" s="181"/>
      <c r="AJ271" s="181"/>
      <c r="AK271" s="181"/>
      <c r="AL271" s="181"/>
      <c r="AM271" s="181"/>
      <c r="AN271" s="181"/>
      <c r="AO271" s="181"/>
      <c r="AP271" s="181"/>
      <c r="AQ271" s="181"/>
      <c r="AR271" s="181"/>
      <c r="AS271" s="181"/>
      <c r="AT271" s="181"/>
      <c r="AU271" s="181"/>
      <c r="AV271" s="181"/>
      <c r="AW271" s="181"/>
      <c r="AX271" s="181"/>
      <c r="AY271" s="181"/>
      <c r="AZ271" s="181"/>
      <c r="BA271" s="181"/>
      <c r="BB271" s="181"/>
      <c r="BC271" s="181"/>
      <c r="BD271" s="181"/>
      <c r="BE271" s="181"/>
      <c r="BF271" s="181"/>
      <c r="BG271" s="181"/>
      <c r="BH271" s="181"/>
      <c r="BI271" s="181"/>
      <c r="BJ271" s="181"/>
      <c r="BK271" s="181"/>
      <c r="BL271" s="181"/>
      <c r="BM271" s="181"/>
      <c r="BN271" s="181"/>
      <c r="BO271" s="181"/>
      <c r="BP271" s="181"/>
      <c r="BQ271" s="181"/>
      <c r="BR271" s="181"/>
      <c r="BS271" s="181"/>
      <c r="BT271" s="181"/>
      <c r="BU271" s="181"/>
      <c r="BV271" s="181"/>
      <c r="BW271" s="181"/>
      <c r="BX271" s="181"/>
      <c r="BY271" s="181"/>
      <c r="BZ271" s="181"/>
      <c r="CA271" s="181"/>
      <c r="CB271" s="181"/>
      <c r="CC271" s="181"/>
      <c r="CD271" s="181"/>
      <c r="CE271" s="181"/>
      <c r="CF271" s="181"/>
      <c r="CG271" s="181"/>
      <c r="CH271" s="181"/>
      <c r="CI271" s="181"/>
      <c r="CJ271" s="181"/>
      <c r="CK271" s="181"/>
      <c r="CL271" s="181"/>
      <c r="CM271" s="181"/>
      <c r="CN271" s="181"/>
      <c r="CO271" s="181"/>
      <c r="CP271" s="181"/>
      <c r="CQ271" s="181"/>
      <c r="CR271" s="181"/>
      <c r="CS271" s="181"/>
      <c r="CT271" s="181"/>
      <c r="CU271" s="181"/>
      <c r="CV271" s="181"/>
      <c r="CW271" s="181"/>
      <c r="CX271" s="181"/>
      <c r="CY271" s="181"/>
      <c r="CZ271" s="182"/>
    </row>
    <row r="272" spans="1:104" x14ac:dyDescent="0.25">
      <c r="A272" s="180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  <c r="AA272" s="181"/>
      <c r="AB272" s="181"/>
      <c r="AC272" s="181"/>
      <c r="AD272" s="181"/>
      <c r="AE272" s="181"/>
      <c r="AF272" s="181"/>
      <c r="AG272" s="181"/>
      <c r="AH272" s="181"/>
      <c r="AI272" s="181"/>
      <c r="AJ272" s="181"/>
      <c r="AK272" s="181"/>
      <c r="AL272" s="181"/>
      <c r="AM272" s="181"/>
      <c r="AN272" s="181"/>
      <c r="AO272" s="181"/>
      <c r="AP272" s="181"/>
      <c r="AQ272" s="181"/>
      <c r="AR272" s="181"/>
      <c r="AS272" s="181"/>
      <c r="AT272" s="181"/>
      <c r="AU272" s="181"/>
      <c r="AV272" s="181"/>
      <c r="AW272" s="181"/>
      <c r="AX272" s="181"/>
      <c r="AY272" s="181"/>
      <c r="AZ272" s="181"/>
      <c r="BA272" s="181"/>
      <c r="BB272" s="181"/>
      <c r="BC272" s="181"/>
      <c r="BD272" s="181"/>
      <c r="BE272" s="181"/>
      <c r="BF272" s="181"/>
      <c r="BG272" s="181"/>
      <c r="BH272" s="181"/>
      <c r="BI272" s="181"/>
      <c r="BJ272" s="181"/>
      <c r="BK272" s="181"/>
      <c r="BL272" s="181"/>
      <c r="BM272" s="181"/>
      <c r="BN272" s="181"/>
      <c r="BO272" s="181"/>
      <c r="BP272" s="181"/>
      <c r="BQ272" s="181"/>
      <c r="BR272" s="181"/>
      <c r="BS272" s="181"/>
      <c r="BT272" s="181"/>
      <c r="BU272" s="181"/>
      <c r="BV272" s="181"/>
      <c r="BW272" s="181"/>
      <c r="BX272" s="181"/>
      <c r="BY272" s="181"/>
      <c r="BZ272" s="181"/>
      <c r="CA272" s="181"/>
      <c r="CB272" s="181"/>
      <c r="CC272" s="181"/>
      <c r="CD272" s="181"/>
      <c r="CE272" s="181"/>
      <c r="CF272" s="181"/>
      <c r="CG272" s="181"/>
      <c r="CH272" s="181"/>
      <c r="CI272" s="181"/>
      <c r="CJ272" s="181"/>
      <c r="CK272" s="181"/>
      <c r="CL272" s="181"/>
      <c r="CM272" s="181"/>
      <c r="CN272" s="181"/>
      <c r="CO272" s="181"/>
      <c r="CP272" s="181"/>
      <c r="CQ272" s="181"/>
      <c r="CR272" s="181"/>
      <c r="CS272" s="181"/>
      <c r="CT272" s="181"/>
      <c r="CU272" s="181"/>
      <c r="CV272" s="181"/>
      <c r="CW272" s="181"/>
      <c r="CX272" s="181"/>
      <c r="CY272" s="181"/>
      <c r="CZ272" s="182"/>
    </row>
    <row r="273" spans="1:104" x14ac:dyDescent="0.25">
      <c r="A273" s="180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  <c r="AA273" s="181"/>
      <c r="AB273" s="181"/>
      <c r="AC273" s="181"/>
      <c r="AD273" s="181"/>
      <c r="AE273" s="181"/>
      <c r="AF273" s="181"/>
      <c r="AG273" s="181"/>
      <c r="AH273" s="181"/>
      <c r="AI273" s="181"/>
      <c r="AJ273" s="181"/>
      <c r="AK273" s="181"/>
      <c r="AL273" s="181"/>
      <c r="AM273" s="181"/>
      <c r="AN273" s="181"/>
      <c r="AO273" s="181"/>
      <c r="AP273" s="181"/>
      <c r="AQ273" s="181"/>
      <c r="AR273" s="181"/>
      <c r="AS273" s="181"/>
      <c r="AT273" s="181"/>
      <c r="AU273" s="181"/>
      <c r="AV273" s="181"/>
      <c r="AW273" s="181"/>
      <c r="AX273" s="181"/>
      <c r="AY273" s="181"/>
      <c r="AZ273" s="181"/>
      <c r="BA273" s="181"/>
      <c r="BB273" s="181"/>
      <c r="BC273" s="181"/>
      <c r="BD273" s="181"/>
      <c r="BE273" s="181"/>
      <c r="BF273" s="181"/>
      <c r="BG273" s="181"/>
      <c r="BH273" s="181"/>
      <c r="BI273" s="181"/>
      <c r="BJ273" s="181"/>
      <c r="BK273" s="181"/>
      <c r="BL273" s="181"/>
      <c r="BM273" s="181"/>
      <c r="BN273" s="181"/>
      <c r="BO273" s="181"/>
      <c r="BP273" s="181"/>
      <c r="BQ273" s="181"/>
      <c r="BR273" s="181"/>
      <c r="BS273" s="181"/>
      <c r="BT273" s="181"/>
      <c r="BU273" s="181"/>
      <c r="BV273" s="181"/>
      <c r="BW273" s="181"/>
      <c r="BX273" s="181"/>
      <c r="BY273" s="181"/>
      <c r="BZ273" s="181"/>
      <c r="CA273" s="181"/>
      <c r="CB273" s="181"/>
      <c r="CC273" s="181"/>
      <c r="CD273" s="181"/>
      <c r="CE273" s="181"/>
      <c r="CF273" s="181"/>
      <c r="CG273" s="181"/>
      <c r="CH273" s="181"/>
      <c r="CI273" s="181"/>
      <c r="CJ273" s="181"/>
      <c r="CK273" s="181"/>
      <c r="CL273" s="181"/>
      <c r="CM273" s="181"/>
      <c r="CN273" s="181"/>
      <c r="CO273" s="181"/>
      <c r="CP273" s="181"/>
      <c r="CQ273" s="181"/>
      <c r="CR273" s="181"/>
      <c r="CS273" s="181"/>
      <c r="CT273" s="181"/>
      <c r="CU273" s="181"/>
      <c r="CV273" s="181"/>
      <c r="CW273" s="181"/>
      <c r="CX273" s="181"/>
      <c r="CY273" s="181"/>
      <c r="CZ273" s="182"/>
    </row>
    <row r="274" spans="1:104" x14ac:dyDescent="0.25">
      <c r="A274" s="180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  <c r="AA274" s="181"/>
      <c r="AB274" s="181"/>
      <c r="AC274" s="181"/>
      <c r="AD274" s="181"/>
      <c r="AE274" s="181"/>
      <c r="AF274" s="181"/>
      <c r="AG274" s="181"/>
      <c r="AH274" s="181"/>
      <c r="AI274" s="181"/>
      <c r="AJ274" s="181"/>
      <c r="AK274" s="181"/>
      <c r="AL274" s="181"/>
      <c r="AM274" s="181"/>
      <c r="AN274" s="181"/>
      <c r="AO274" s="181"/>
      <c r="AP274" s="181"/>
      <c r="AQ274" s="181"/>
      <c r="AR274" s="181"/>
      <c r="AS274" s="181"/>
      <c r="AT274" s="181"/>
      <c r="AU274" s="181"/>
      <c r="AV274" s="181"/>
      <c r="AW274" s="181"/>
      <c r="AX274" s="181"/>
      <c r="AY274" s="181"/>
      <c r="AZ274" s="181"/>
      <c r="BA274" s="181"/>
      <c r="BB274" s="181"/>
      <c r="BC274" s="181"/>
      <c r="BD274" s="181"/>
      <c r="BE274" s="181"/>
      <c r="BF274" s="181"/>
      <c r="BG274" s="181"/>
      <c r="BH274" s="181"/>
      <c r="BI274" s="181"/>
      <c r="BJ274" s="181"/>
      <c r="BK274" s="181"/>
      <c r="BL274" s="181"/>
      <c r="BM274" s="181"/>
      <c r="BN274" s="181"/>
      <c r="BO274" s="181"/>
      <c r="BP274" s="181"/>
      <c r="BQ274" s="181"/>
      <c r="BR274" s="181"/>
      <c r="BS274" s="181"/>
      <c r="BT274" s="181"/>
      <c r="BU274" s="181"/>
      <c r="BV274" s="181"/>
      <c r="BW274" s="181"/>
      <c r="BX274" s="181"/>
      <c r="BY274" s="181"/>
      <c r="BZ274" s="181"/>
      <c r="CA274" s="181"/>
      <c r="CB274" s="181"/>
      <c r="CC274" s="181"/>
      <c r="CD274" s="181"/>
      <c r="CE274" s="181"/>
      <c r="CF274" s="181"/>
      <c r="CG274" s="181"/>
      <c r="CH274" s="181"/>
      <c r="CI274" s="181"/>
      <c r="CJ274" s="181"/>
      <c r="CK274" s="181"/>
      <c r="CL274" s="181"/>
      <c r="CM274" s="181"/>
      <c r="CN274" s="181"/>
      <c r="CO274" s="181"/>
      <c r="CP274" s="181"/>
      <c r="CQ274" s="181"/>
      <c r="CR274" s="181"/>
      <c r="CS274" s="181"/>
      <c r="CT274" s="181"/>
      <c r="CU274" s="181"/>
      <c r="CV274" s="181"/>
      <c r="CW274" s="181"/>
      <c r="CX274" s="181"/>
      <c r="CY274" s="181"/>
      <c r="CZ274" s="182"/>
    </row>
    <row r="275" spans="1:104" x14ac:dyDescent="0.25">
      <c r="A275" s="180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  <c r="AA275" s="181"/>
      <c r="AB275" s="181"/>
      <c r="AC275" s="181"/>
      <c r="AD275" s="181"/>
      <c r="AE275" s="181"/>
      <c r="AF275" s="181"/>
      <c r="AG275" s="181"/>
      <c r="AH275" s="181"/>
      <c r="AI275" s="181"/>
      <c r="AJ275" s="181"/>
      <c r="AK275" s="181"/>
      <c r="AL275" s="181"/>
      <c r="AM275" s="181"/>
      <c r="AN275" s="181"/>
      <c r="AO275" s="181"/>
      <c r="AP275" s="181"/>
      <c r="AQ275" s="181"/>
      <c r="AR275" s="181"/>
      <c r="AS275" s="181"/>
      <c r="AT275" s="181"/>
      <c r="AU275" s="181"/>
      <c r="AV275" s="181"/>
      <c r="AW275" s="181"/>
      <c r="AX275" s="181"/>
      <c r="AY275" s="181"/>
      <c r="AZ275" s="181"/>
      <c r="BA275" s="181"/>
      <c r="BB275" s="181"/>
      <c r="BC275" s="181"/>
      <c r="BD275" s="181"/>
      <c r="BE275" s="181"/>
      <c r="BF275" s="181"/>
      <c r="BG275" s="181"/>
      <c r="BH275" s="181"/>
      <c r="BI275" s="181"/>
      <c r="BJ275" s="181"/>
      <c r="BK275" s="181"/>
      <c r="BL275" s="181"/>
      <c r="BM275" s="181"/>
      <c r="BN275" s="181"/>
      <c r="BO275" s="181"/>
      <c r="BP275" s="181"/>
      <c r="BQ275" s="181"/>
      <c r="BR275" s="181"/>
      <c r="BS275" s="181"/>
      <c r="BT275" s="181"/>
      <c r="BU275" s="181"/>
      <c r="BV275" s="181"/>
      <c r="BW275" s="181"/>
      <c r="BX275" s="181"/>
      <c r="BY275" s="181"/>
      <c r="BZ275" s="181"/>
      <c r="CA275" s="181"/>
      <c r="CB275" s="181"/>
      <c r="CC275" s="181"/>
      <c r="CD275" s="181"/>
      <c r="CE275" s="181"/>
      <c r="CF275" s="181"/>
      <c r="CG275" s="181"/>
      <c r="CH275" s="181"/>
      <c r="CI275" s="181"/>
      <c r="CJ275" s="181"/>
      <c r="CK275" s="181"/>
      <c r="CL275" s="181"/>
      <c r="CM275" s="181"/>
      <c r="CN275" s="181"/>
      <c r="CO275" s="181"/>
      <c r="CP275" s="181"/>
      <c r="CQ275" s="181"/>
      <c r="CR275" s="181"/>
      <c r="CS275" s="181"/>
      <c r="CT275" s="181"/>
      <c r="CU275" s="181"/>
      <c r="CV275" s="181"/>
      <c r="CW275" s="181"/>
      <c r="CX275" s="181"/>
      <c r="CY275" s="181"/>
      <c r="CZ275" s="182"/>
    </row>
    <row r="276" spans="1:104" x14ac:dyDescent="0.25">
      <c r="A276" s="180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  <c r="AA276" s="181"/>
      <c r="AB276" s="181"/>
      <c r="AC276" s="181"/>
      <c r="AD276" s="181"/>
      <c r="AE276" s="181"/>
      <c r="AF276" s="181"/>
      <c r="AG276" s="181"/>
      <c r="AH276" s="181"/>
      <c r="AI276" s="181"/>
      <c r="AJ276" s="181"/>
      <c r="AK276" s="181"/>
      <c r="AL276" s="181"/>
      <c r="AM276" s="181"/>
      <c r="AN276" s="181"/>
      <c r="AO276" s="181"/>
      <c r="AP276" s="181"/>
      <c r="AQ276" s="181"/>
      <c r="AR276" s="181"/>
      <c r="AS276" s="181"/>
      <c r="AT276" s="181"/>
      <c r="AU276" s="181"/>
      <c r="AV276" s="181"/>
      <c r="AW276" s="181"/>
      <c r="AX276" s="181"/>
      <c r="AY276" s="181"/>
      <c r="AZ276" s="181"/>
      <c r="BA276" s="181"/>
      <c r="BB276" s="181"/>
      <c r="BC276" s="181"/>
      <c r="BD276" s="181"/>
      <c r="BE276" s="181"/>
      <c r="BF276" s="181"/>
      <c r="BG276" s="181"/>
      <c r="BH276" s="181"/>
      <c r="BI276" s="181"/>
      <c r="BJ276" s="181"/>
      <c r="BK276" s="181"/>
      <c r="BL276" s="181"/>
      <c r="BM276" s="181"/>
      <c r="BN276" s="181"/>
      <c r="BO276" s="181"/>
      <c r="BP276" s="181"/>
      <c r="BQ276" s="181"/>
      <c r="BR276" s="181"/>
      <c r="BS276" s="181"/>
      <c r="BT276" s="181"/>
      <c r="BU276" s="181"/>
      <c r="BV276" s="181"/>
      <c r="BW276" s="181"/>
      <c r="BX276" s="181"/>
      <c r="BY276" s="181"/>
      <c r="BZ276" s="181"/>
      <c r="CA276" s="181"/>
      <c r="CB276" s="181"/>
      <c r="CC276" s="181"/>
      <c r="CD276" s="181"/>
      <c r="CE276" s="181"/>
      <c r="CF276" s="181"/>
      <c r="CG276" s="181"/>
      <c r="CH276" s="181"/>
      <c r="CI276" s="181"/>
      <c r="CJ276" s="181"/>
      <c r="CK276" s="181"/>
      <c r="CL276" s="181"/>
      <c r="CM276" s="181"/>
      <c r="CN276" s="181"/>
      <c r="CO276" s="181"/>
      <c r="CP276" s="181"/>
      <c r="CQ276" s="181"/>
      <c r="CR276" s="181"/>
      <c r="CS276" s="181"/>
      <c r="CT276" s="181"/>
      <c r="CU276" s="181"/>
      <c r="CV276" s="181"/>
      <c r="CW276" s="181"/>
      <c r="CX276" s="181"/>
      <c r="CY276" s="181"/>
      <c r="CZ276" s="182"/>
    </row>
    <row r="277" spans="1:104" x14ac:dyDescent="0.25">
      <c r="A277" s="180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  <c r="AA277" s="181"/>
      <c r="AB277" s="181"/>
      <c r="AC277" s="181"/>
      <c r="AD277" s="181"/>
      <c r="AE277" s="181"/>
      <c r="AF277" s="181"/>
      <c r="AG277" s="181"/>
      <c r="AH277" s="181"/>
      <c r="AI277" s="181"/>
      <c r="AJ277" s="181"/>
      <c r="AK277" s="181"/>
      <c r="AL277" s="181"/>
      <c r="AM277" s="181"/>
      <c r="AN277" s="181"/>
      <c r="AO277" s="181"/>
      <c r="AP277" s="181"/>
      <c r="AQ277" s="181"/>
      <c r="AR277" s="181"/>
      <c r="AS277" s="181"/>
      <c r="AT277" s="181"/>
      <c r="AU277" s="181"/>
      <c r="AV277" s="181"/>
      <c r="AW277" s="181"/>
      <c r="AX277" s="181"/>
      <c r="AY277" s="181"/>
      <c r="AZ277" s="181"/>
      <c r="BA277" s="181"/>
      <c r="BB277" s="181"/>
      <c r="BC277" s="181"/>
      <c r="BD277" s="181"/>
      <c r="BE277" s="181"/>
      <c r="BF277" s="181"/>
      <c r="BG277" s="181"/>
      <c r="BH277" s="181"/>
      <c r="BI277" s="181"/>
      <c r="BJ277" s="181"/>
      <c r="BK277" s="181"/>
      <c r="BL277" s="181"/>
      <c r="BM277" s="181"/>
      <c r="BN277" s="181"/>
      <c r="BO277" s="181"/>
      <c r="BP277" s="181"/>
      <c r="BQ277" s="181"/>
      <c r="BR277" s="181"/>
      <c r="BS277" s="181"/>
      <c r="BT277" s="181"/>
      <c r="BU277" s="181"/>
      <c r="BV277" s="181"/>
      <c r="BW277" s="181"/>
      <c r="BX277" s="181"/>
      <c r="BY277" s="181"/>
      <c r="BZ277" s="181"/>
      <c r="CA277" s="181"/>
      <c r="CB277" s="181"/>
      <c r="CC277" s="181"/>
      <c r="CD277" s="181"/>
      <c r="CE277" s="181"/>
      <c r="CF277" s="181"/>
      <c r="CG277" s="181"/>
      <c r="CH277" s="181"/>
      <c r="CI277" s="181"/>
      <c r="CJ277" s="181"/>
      <c r="CK277" s="181"/>
      <c r="CL277" s="181"/>
      <c r="CM277" s="181"/>
      <c r="CN277" s="181"/>
      <c r="CO277" s="181"/>
      <c r="CP277" s="181"/>
      <c r="CQ277" s="181"/>
      <c r="CR277" s="181"/>
      <c r="CS277" s="181"/>
      <c r="CT277" s="181"/>
      <c r="CU277" s="181"/>
      <c r="CV277" s="181"/>
      <c r="CW277" s="181"/>
      <c r="CX277" s="181"/>
      <c r="CY277" s="181"/>
      <c r="CZ277" s="182"/>
    </row>
    <row r="278" spans="1:104" x14ac:dyDescent="0.25">
      <c r="A278" s="180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  <c r="AA278" s="181"/>
      <c r="AB278" s="181"/>
      <c r="AC278" s="181"/>
      <c r="AD278" s="181"/>
      <c r="AE278" s="181"/>
      <c r="AF278" s="181"/>
      <c r="AG278" s="181"/>
      <c r="AH278" s="181"/>
      <c r="AI278" s="181"/>
      <c r="AJ278" s="181"/>
      <c r="AK278" s="181"/>
      <c r="AL278" s="181"/>
      <c r="AM278" s="181"/>
      <c r="AN278" s="181"/>
      <c r="AO278" s="181"/>
      <c r="AP278" s="181"/>
      <c r="AQ278" s="181"/>
      <c r="AR278" s="181"/>
      <c r="AS278" s="181"/>
      <c r="AT278" s="181"/>
      <c r="AU278" s="181"/>
      <c r="AV278" s="181"/>
      <c r="AW278" s="181"/>
      <c r="AX278" s="181"/>
      <c r="AY278" s="181"/>
      <c r="AZ278" s="181"/>
      <c r="BA278" s="181"/>
      <c r="BB278" s="181"/>
      <c r="BC278" s="181"/>
      <c r="BD278" s="181"/>
      <c r="BE278" s="181"/>
      <c r="BF278" s="181"/>
      <c r="BG278" s="181"/>
      <c r="BH278" s="181"/>
      <c r="BI278" s="181"/>
      <c r="BJ278" s="181"/>
      <c r="BK278" s="181"/>
      <c r="BL278" s="181"/>
      <c r="BM278" s="181"/>
      <c r="BN278" s="181"/>
      <c r="BO278" s="181"/>
      <c r="BP278" s="181"/>
      <c r="BQ278" s="181"/>
      <c r="BR278" s="181"/>
      <c r="BS278" s="181"/>
      <c r="BT278" s="181"/>
      <c r="BU278" s="181"/>
      <c r="BV278" s="181"/>
      <c r="BW278" s="181"/>
      <c r="BX278" s="181"/>
      <c r="BY278" s="181"/>
      <c r="BZ278" s="181"/>
      <c r="CA278" s="181"/>
      <c r="CB278" s="181"/>
      <c r="CC278" s="181"/>
      <c r="CD278" s="181"/>
      <c r="CE278" s="181"/>
      <c r="CF278" s="181"/>
      <c r="CG278" s="181"/>
      <c r="CH278" s="181"/>
      <c r="CI278" s="181"/>
      <c r="CJ278" s="181"/>
      <c r="CK278" s="181"/>
      <c r="CL278" s="181"/>
      <c r="CM278" s="181"/>
      <c r="CN278" s="181"/>
      <c r="CO278" s="181"/>
      <c r="CP278" s="181"/>
      <c r="CQ278" s="181"/>
      <c r="CR278" s="181"/>
      <c r="CS278" s="181"/>
      <c r="CT278" s="181"/>
      <c r="CU278" s="181"/>
      <c r="CV278" s="181"/>
      <c r="CW278" s="181"/>
      <c r="CX278" s="181"/>
      <c r="CY278" s="181"/>
      <c r="CZ278" s="182"/>
    </row>
    <row r="279" spans="1:104" x14ac:dyDescent="0.25">
      <c r="A279" s="180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  <c r="AA279" s="181"/>
      <c r="AB279" s="181"/>
      <c r="AC279" s="181"/>
      <c r="AD279" s="181"/>
      <c r="AE279" s="181"/>
      <c r="AF279" s="181"/>
      <c r="AG279" s="181"/>
      <c r="AH279" s="181"/>
      <c r="AI279" s="181"/>
      <c r="AJ279" s="181"/>
      <c r="AK279" s="181"/>
      <c r="AL279" s="181"/>
      <c r="AM279" s="181"/>
      <c r="AN279" s="181"/>
      <c r="AO279" s="181"/>
      <c r="AP279" s="181"/>
      <c r="AQ279" s="181"/>
      <c r="AR279" s="181"/>
      <c r="AS279" s="181"/>
      <c r="AT279" s="181"/>
      <c r="AU279" s="181"/>
      <c r="AV279" s="181"/>
      <c r="AW279" s="181"/>
      <c r="AX279" s="181"/>
      <c r="AY279" s="181"/>
      <c r="AZ279" s="181"/>
      <c r="BA279" s="181"/>
      <c r="BB279" s="181"/>
      <c r="BC279" s="181"/>
      <c r="BD279" s="181"/>
      <c r="BE279" s="181"/>
      <c r="BF279" s="181"/>
      <c r="BG279" s="181"/>
      <c r="BH279" s="181"/>
      <c r="BI279" s="181"/>
      <c r="BJ279" s="181"/>
      <c r="BK279" s="181"/>
      <c r="BL279" s="181"/>
      <c r="BM279" s="181"/>
      <c r="BN279" s="181"/>
      <c r="BO279" s="181"/>
      <c r="BP279" s="181"/>
      <c r="BQ279" s="181"/>
      <c r="BR279" s="181"/>
      <c r="BS279" s="181"/>
      <c r="BT279" s="181"/>
      <c r="BU279" s="181"/>
      <c r="BV279" s="181"/>
      <c r="BW279" s="181"/>
      <c r="BX279" s="181"/>
      <c r="BY279" s="181"/>
      <c r="BZ279" s="181"/>
      <c r="CA279" s="181"/>
      <c r="CB279" s="181"/>
      <c r="CC279" s="181"/>
      <c r="CD279" s="181"/>
      <c r="CE279" s="181"/>
      <c r="CF279" s="181"/>
      <c r="CG279" s="181"/>
      <c r="CH279" s="181"/>
      <c r="CI279" s="181"/>
      <c r="CJ279" s="181"/>
      <c r="CK279" s="181"/>
      <c r="CL279" s="181"/>
      <c r="CM279" s="181"/>
      <c r="CN279" s="181"/>
      <c r="CO279" s="181"/>
      <c r="CP279" s="181"/>
      <c r="CQ279" s="181"/>
      <c r="CR279" s="181"/>
      <c r="CS279" s="181"/>
      <c r="CT279" s="181"/>
      <c r="CU279" s="181"/>
      <c r="CV279" s="181"/>
      <c r="CW279" s="181"/>
      <c r="CX279" s="181"/>
      <c r="CY279" s="181"/>
      <c r="CZ279" s="182"/>
    </row>
    <row r="280" spans="1:104" x14ac:dyDescent="0.25">
      <c r="A280" s="180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  <c r="AA280" s="181"/>
      <c r="AB280" s="181"/>
      <c r="AC280" s="181"/>
      <c r="AD280" s="181"/>
      <c r="AE280" s="181"/>
      <c r="AF280" s="181"/>
      <c r="AG280" s="181"/>
      <c r="AH280" s="181"/>
      <c r="AI280" s="181"/>
      <c r="AJ280" s="181"/>
      <c r="AK280" s="181"/>
      <c r="AL280" s="181"/>
      <c r="AM280" s="181"/>
      <c r="AN280" s="181"/>
      <c r="AO280" s="181"/>
      <c r="AP280" s="181"/>
      <c r="AQ280" s="181"/>
      <c r="AR280" s="181"/>
      <c r="AS280" s="181"/>
      <c r="AT280" s="181"/>
      <c r="AU280" s="181"/>
      <c r="AV280" s="181"/>
      <c r="AW280" s="181"/>
      <c r="AX280" s="181"/>
      <c r="AY280" s="181"/>
      <c r="AZ280" s="181"/>
      <c r="BA280" s="181"/>
      <c r="BB280" s="181"/>
      <c r="BC280" s="181"/>
      <c r="BD280" s="181"/>
      <c r="BE280" s="181"/>
      <c r="BF280" s="181"/>
      <c r="BG280" s="181"/>
      <c r="BH280" s="181"/>
      <c r="BI280" s="181"/>
      <c r="BJ280" s="181"/>
      <c r="BK280" s="181"/>
      <c r="BL280" s="181"/>
      <c r="BM280" s="181"/>
      <c r="BN280" s="181"/>
      <c r="BO280" s="181"/>
      <c r="BP280" s="181"/>
      <c r="BQ280" s="181"/>
      <c r="BR280" s="181"/>
      <c r="BS280" s="181"/>
      <c r="BT280" s="181"/>
      <c r="BU280" s="181"/>
      <c r="BV280" s="181"/>
      <c r="BW280" s="181"/>
      <c r="BX280" s="181"/>
      <c r="BY280" s="181"/>
      <c r="BZ280" s="181"/>
      <c r="CA280" s="181"/>
      <c r="CB280" s="181"/>
      <c r="CC280" s="181"/>
      <c r="CD280" s="181"/>
      <c r="CE280" s="181"/>
      <c r="CF280" s="181"/>
      <c r="CG280" s="181"/>
      <c r="CH280" s="181"/>
      <c r="CI280" s="181"/>
      <c r="CJ280" s="181"/>
      <c r="CK280" s="181"/>
      <c r="CL280" s="181"/>
      <c r="CM280" s="181"/>
      <c r="CN280" s="181"/>
      <c r="CO280" s="181"/>
      <c r="CP280" s="181"/>
      <c r="CQ280" s="181"/>
      <c r="CR280" s="181"/>
      <c r="CS280" s="181"/>
      <c r="CT280" s="181"/>
      <c r="CU280" s="181"/>
      <c r="CV280" s="181"/>
      <c r="CW280" s="181"/>
      <c r="CX280" s="181"/>
      <c r="CY280" s="181"/>
      <c r="CZ280" s="182"/>
    </row>
    <row r="281" spans="1:104" x14ac:dyDescent="0.25">
      <c r="A281" s="180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  <c r="AA281" s="181"/>
      <c r="AB281" s="181"/>
      <c r="AC281" s="181"/>
      <c r="AD281" s="181"/>
      <c r="AE281" s="181"/>
      <c r="AF281" s="181"/>
      <c r="AG281" s="181"/>
      <c r="AH281" s="181"/>
      <c r="AI281" s="181"/>
      <c r="AJ281" s="181"/>
      <c r="AK281" s="181"/>
      <c r="AL281" s="181"/>
      <c r="AM281" s="181"/>
      <c r="AN281" s="181"/>
      <c r="AO281" s="181"/>
      <c r="AP281" s="181"/>
      <c r="AQ281" s="181"/>
      <c r="AR281" s="181"/>
      <c r="AS281" s="181"/>
      <c r="AT281" s="181"/>
      <c r="AU281" s="181"/>
      <c r="AV281" s="181"/>
      <c r="AW281" s="181"/>
      <c r="AX281" s="181"/>
      <c r="AY281" s="181"/>
      <c r="AZ281" s="181"/>
      <c r="BA281" s="181"/>
      <c r="BB281" s="181"/>
      <c r="BC281" s="181"/>
      <c r="BD281" s="181"/>
      <c r="BE281" s="181"/>
      <c r="BF281" s="181"/>
      <c r="BG281" s="181"/>
      <c r="BH281" s="181"/>
      <c r="BI281" s="181"/>
      <c r="BJ281" s="181"/>
      <c r="BK281" s="181"/>
      <c r="BL281" s="181"/>
      <c r="BM281" s="181"/>
      <c r="BN281" s="181"/>
      <c r="BO281" s="181"/>
      <c r="BP281" s="181"/>
      <c r="BQ281" s="181"/>
      <c r="BR281" s="181"/>
      <c r="BS281" s="181"/>
      <c r="BT281" s="181"/>
      <c r="BU281" s="181"/>
      <c r="BV281" s="181"/>
      <c r="BW281" s="181"/>
      <c r="BX281" s="181"/>
      <c r="BY281" s="181"/>
      <c r="BZ281" s="181"/>
      <c r="CA281" s="181"/>
      <c r="CB281" s="181"/>
      <c r="CC281" s="181"/>
      <c r="CD281" s="181"/>
      <c r="CE281" s="181"/>
      <c r="CF281" s="181"/>
      <c r="CG281" s="181"/>
      <c r="CH281" s="181"/>
      <c r="CI281" s="181"/>
      <c r="CJ281" s="181"/>
      <c r="CK281" s="181"/>
      <c r="CL281" s="181"/>
      <c r="CM281" s="181"/>
      <c r="CN281" s="181"/>
      <c r="CO281" s="181"/>
      <c r="CP281" s="181"/>
      <c r="CQ281" s="181"/>
      <c r="CR281" s="181"/>
      <c r="CS281" s="181"/>
      <c r="CT281" s="181"/>
      <c r="CU281" s="181"/>
      <c r="CV281" s="181"/>
      <c r="CW281" s="181"/>
      <c r="CX281" s="181"/>
      <c r="CY281" s="181"/>
      <c r="CZ281" s="182"/>
    </row>
    <row r="282" spans="1:104" x14ac:dyDescent="0.25">
      <c r="A282" s="180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  <c r="AA282" s="181"/>
      <c r="AB282" s="181"/>
      <c r="AC282" s="181"/>
      <c r="AD282" s="181"/>
      <c r="AE282" s="181"/>
      <c r="AF282" s="181"/>
      <c r="AG282" s="181"/>
      <c r="AH282" s="181"/>
      <c r="AI282" s="181"/>
      <c r="AJ282" s="181"/>
      <c r="AK282" s="181"/>
      <c r="AL282" s="181"/>
      <c r="AM282" s="181"/>
      <c r="AN282" s="181"/>
      <c r="AO282" s="181"/>
      <c r="AP282" s="181"/>
      <c r="AQ282" s="181"/>
      <c r="AR282" s="181"/>
      <c r="AS282" s="181"/>
      <c r="AT282" s="181"/>
      <c r="AU282" s="181"/>
      <c r="AV282" s="181"/>
      <c r="AW282" s="181"/>
      <c r="AX282" s="181"/>
      <c r="AY282" s="181"/>
      <c r="AZ282" s="181"/>
      <c r="BA282" s="181"/>
      <c r="BB282" s="181"/>
      <c r="BC282" s="181"/>
      <c r="BD282" s="181"/>
      <c r="BE282" s="181"/>
      <c r="BF282" s="181"/>
      <c r="BG282" s="181"/>
      <c r="BH282" s="181"/>
      <c r="BI282" s="181"/>
      <c r="BJ282" s="181"/>
      <c r="BK282" s="181"/>
      <c r="BL282" s="181"/>
      <c r="BM282" s="181"/>
      <c r="BN282" s="181"/>
      <c r="BO282" s="181"/>
      <c r="BP282" s="181"/>
      <c r="BQ282" s="181"/>
      <c r="BR282" s="181"/>
      <c r="BS282" s="181"/>
      <c r="BT282" s="181"/>
      <c r="BU282" s="181"/>
      <c r="BV282" s="181"/>
      <c r="BW282" s="181"/>
      <c r="BX282" s="181"/>
      <c r="BY282" s="181"/>
      <c r="BZ282" s="181"/>
      <c r="CA282" s="181"/>
      <c r="CB282" s="181"/>
      <c r="CC282" s="181"/>
      <c r="CD282" s="181"/>
      <c r="CE282" s="181"/>
      <c r="CF282" s="181"/>
      <c r="CG282" s="181"/>
      <c r="CH282" s="181"/>
      <c r="CI282" s="181"/>
      <c r="CJ282" s="181"/>
      <c r="CK282" s="181"/>
      <c r="CL282" s="181"/>
      <c r="CM282" s="181"/>
      <c r="CN282" s="181"/>
      <c r="CO282" s="181"/>
      <c r="CP282" s="181"/>
      <c r="CQ282" s="181"/>
      <c r="CR282" s="181"/>
      <c r="CS282" s="181"/>
      <c r="CT282" s="181"/>
      <c r="CU282" s="181"/>
      <c r="CV282" s="181"/>
      <c r="CW282" s="181"/>
      <c r="CX282" s="181"/>
      <c r="CY282" s="181"/>
      <c r="CZ282" s="182"/>
    </row>
    <row r="283" spans="1:104" x14ac:dyDescent="0.25">
      <c r="A283" s="180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  <c r="AA283" s="181"/>
      <c r="AB283" s="181"/>
      <c r="AC283" s="181"/>
      <c r="AD283" s="181"/>
      <c r="AE283" s="181"/>
      <c r="AF283" s="181"/>
      <c r="AG283" s="181"/>
      <c r="AH283" s="181"/>
      <c r="AI283" s="181"/>
      <c r="AJ283" s="181"/>
      <c r="AK283" s="181"/>
      <c r="AL283" s="181"/>
      <c r="AM283" s="181"/>
      <c r="AN283" s="181"/>
      <c r="AO283" s="181"/>
      <c r="AP283" s="181"/>
      <c r="AQ283" s="181"/>
      <c r="AR283" s="181"/>
      <c r="AS283" s="181"/>
      <c r="AT283" s="181"/>
      <c r="AU283" s="181"/>
      <c r="AV283" s="181"/>
      <c r="AW283" s="181"/>
      <c r="AX283" s="181"/>
      <c r="AY283" s="181"/>
      <c r="AZ283" s="181"/>
      <c r="BA283" s="181"/>
      <c r="BB283" s="181"/>
      <c r="BC283" s="181"/>
      <c r="BD283" s="181"/>
      <c r="BE283" s="181"/>
      <c r="BF283" s="181"/>
      <c r="BG283" s="181"/>
      <c r="BH283" s="181"/>
      <c r="BI283" s="181"/>
      <c r="BJ283" s="181"/>
      <c r="BK283" s="181"/>
      <c r="BL283" s="181"/>
      <c r="BM283" s="181"/>
      <c r="BN283" s="181"/>
      <c r="BO283" s="181"/>
      <c r="BP283" s="181"/>
      <c r="BQ283" s="181"/>
      <c r="BR283" s="181"/>
      <c r="BS283" s="181"/>
      <c r="BT283" s="181"/>
      <c r="BU283" s="181"/>
      <c r="BV283" s="181"/>
      <c r="BW283" s="181"/>
      <c r="BX283" s="181"/>
      <c r="BY283" s="181"/>
      <c r="BZ283" s="181"/>
      <c r="CA283" s="181"/>
      <c r="CB283" s="181"/>
      <c r="CC283" s="181"/>
      <c r="CD283" s="181"/>
      <c r="CE283" s="181"/>
      <c r="CF283" s="181"/>
      <c r="CG283" s="181"/>
      <c r="CH283" s="181"/>
      <c r="CI283" s="181"/>
      <c r="CJ283" s="181"/>
      <c r="CK283" s="181"/>
      <c r="CL283" s="181"/>
      <c r="CM283" s="181"/>
      <c r="CN283" s="181"/>
      <c r="CO283" s="181"/>
      <c r="CP283" s="181"/>
      <c r="CQ283" s="181"/>
      <c r="CR283" s="181"/>
      <c r="CS283" s="181"/>
      <c r="CT283" s="181"/>
      <c r="CU283" s="181"/>
      <c r="CV283" s="181"/>
      <c r="CW283" s="181"/>
      <c r="CX283" s="181"/>
      <c r="CY283" s="181"/>
      <c r="CZ283" s="182"/>
    </row>
    <row r="284" spans="1:104" x14ac:dyDescent="0.25">
      <c r="A284" s="180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  <c r="AA284" s="181"/>
      <c r="AB284" s="181"/>
      <c r="AC284" s="181"/>
      <c r="AD284" s="181"/>
      <c r="AE284" s="181"/>
      <c r="AF284" s="181"/>
      <c r="AG284" s="181"/>
      <c r="AH284" s="181"/>
      <c r="AI284" s="181"/>
      <c r="AJ284" s="181"/>
      <c r="AK284" s="181"/>
      <c r="AL284" s="181"/>
      <c r="AM284" s="181"/>
      <c r="AN284" s="181"/>
      <c r="AO284" s="181"/>
      <c r="AP284" s="181"/>
      <c r="AQ284" s="181"/>
      <c r="AR284" s="181"/>
      <c r="AS284" s="181"/>
      <c r="AT284" s="181"/>
      <c r="AU284" s="181"/>
      <c r="AV284" s="181"/>
      <c r="AW284" s="181"/>
      <c r="AX284" s="181"/>
      <c r="AY284" s="181"/>
      <c r="AZ284" s="181"/>
      <c r="BA284" s="181"/>
      <c r="BB284" s="181"/>
      <c r="BC284" s="181"/>
      <c r="BD284" s="181"/>
      <c r="BE284" s="181"/>
      <c r="BF284" s="181"/>
      <c r="BG284" s="181"/>
      <c r="BH284" s="181"/>
      <c r="BI284" s="181"/>
      <c r="BJ284" s="181"/>
      <c r="BK284" s="181"/>
      <c r="BL284" s="181"/>
      <c r="BM284" s="181"/>
      <c r="BN284" s="181"/>
      <c r="BO284" s="181"/>
      <c r="BP284" s="181"/>
      <c r="BQ284" s="181"/>
      <c r="BR284" s="181"/>
      <c r="BS284" s="181"/>
      <c r="BT284" s="181"/>
      <c r="BU284" s="181"/>
      <c r="BV284" s="181"/>
      <c r="BW284" s="181"/>
      <c r="BX284" s="181"/>
      <c r="BY284" s="181"/>
      <c r="BZ284" s="181"/>
      <c r="CA284" s="181"/>
      <c r="CB284" s="181"/>
      <c r="CC284" s="181"/>
      <c r="CD284" s="181"/>
      <c r="CE284" s="181"/>
      <c r="CF284" s="181"/>
      <c r="CG284" s="181"/>
      <c r="CH284" s="181"/>
      <c r="CI284" s="181"/>
      <c r="CJ284" s="181"/>
      <c r="CK284" s="181"/>
      <c r="CL284" s="181"/>
      <c r="CM284" s="181"/>
      <c r="CN284" s="181"/>
      <c r="CO284" s="181"/>
      <c r="CP284" s="181"/>
      <c r="CQ284" s="181"/>
      <c r="CR284" s="181"/>
      <c r="CS284" s="181"/>
      <c r="CT284" s="181"/>
      <c r="CU284" s="181"/>
      <c r="CV284" s="181"/>
      <c r="CW284" s="181"/>
      <c r="CX284" s="181"/>
      <c r="CY284" s="181"/>
      <c r="CZ284" s="182"/>
    </row>
    <row r="285" spans="1:104" x14ac:dyDescent="0.25">
      <c r="A285" s="180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  <c r="AA285" s="181"/>
      <c r="AB285" s="181"/>
      <c r="AC285" s="181"/>
      <c r="AD285" s="181"/>
      <c r="AE285" s="181"/>
      <c r="AF285" s="181"/>
      <c r="AG285" s="181"/>
      <c r="AH285" s="181"/>
      <c r="AI285" s="181"/>
      <c r="AJ285" s="181"/>
      <c r="AK285" s="181"/>
      <c r="AL285" s="181"/>
      <c r="AM285" s="181"/>
      <c r="AN285" s="181"/>
      <c r="AO285" s="181"/>
      <c r="AP285" s="181"/>
      <c r="AQ285" s="181"/>
      <c r="AR285" s="181"/>
      <c r="AS285" s="181"/>
      <c r="AT285" s="181"/>
      <c r="AU285" s="181"/>
      <c r="AV285" s="181"/>
      <c r="AW285" s="181"/>
      <c r="AX285" s="181"/>
      <c r="AY285" s="181"/>
      <c r="AZ285" s="181"/>
      <c r="BA285" s="181"/>
      <c r="BB285" s="181"/>
      <c r="BC285" s="181"/>
      <c r="BD285" s="181"/>
      <c r="BE285" s="181"/>
      <c r="BF285" s="181"/>
      <c r="BG285" s="181"/>
      <c r="BH285" s="181"/>
      <c r="BI285" s="181"/>
      <c r="BJ285" s="181"/>
      <c r="BK285" s="181"/>
      <c r="BL285" s="181"/>
      <c r="BM285" s="181"/>
      <c r="BN285" s="181"/>
      <c r="BO285" s="181"/>
      <c r="BP285" s="181"/>
      <c r="BQ285" s="181"/>
      <c r="BR285" s="181"/>
      <c r="BS285" s="181"/>
      <c r="BT285" s="181"/>
      <c r="BU285" s="181"/>
      <c r="BV285" s="181"/>
      <c r="BW285" s="181"/>
      <c r="BX285" s="181"/>
      <c r="BY285" s="181"/>
      <c r="BZ285" s="181"/>
      <c r="CA285" s="181"/>
      <c r="CB285" s="181"/>
      <c r="CC285" s="181"/>
      <c r="CD285" s="181"/>
      <c r="CE285" s="181"/>
      <c r="CF285" s="181"/>
      <c r="CG285" s="181"/>
      <c r="CH285" s="181"/>
      <c r="CI285" s="181"/>
      <c r="CJ285" s="181"/>
      <c r="CK285" s="181"/>
      <c r="CL285" s="181"/>
      <c r="CM285" s="181"/>
      <c r="CN285" s="181"/>
      <c r="CO285" s="181"/>
      <c r="CP285" s="181"/>
      <c r="CQ285" s="181"/>
      <c r="CR285" s="181"/>
      <c r="CS285" s="181"/>
      <c r="CT285" s="181"/>
      <c r="CU285" s="181"/>
      <c r="CV285" s="181"/>
      <c r="CW285" s="181"/>
      <c r="CX285" s="181"/>
      <c r="CY285" s="181"/>
      <c r="CZ285" s="182"/>
    </row>
    <row r="286" spans="1:104" x14ac:dyDescent="0.25">
      <c r="A286" s="180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  <c r="AA286" s="181"/>
      <c r="AB286" s="181"/>
      <c r="AC286" s="181"/>
      <c r="AD286" s="181"/>
      <c r="AE286" s="181"/>
      <c r="AF286" s="181"/>
      <c r="AG286" s="181"/>
      <c r="AH286" s="181"/>
      <c r="AI286" s="181"/>
      <c r="AJ286" s="181"/>
      <c r="AK286" s="181"/>
      <c r="AL286" s="181"/>
      <c r="AM286" s="181"/>
      <c r="AN286" s="181"/>
      <c r="AO286" s="181"/>
      <c r="AP286" s="181"/>
      <c r="AQ286" s="181"/>
      <c r="AR286" s="181"/>
      <c r="AS286" s="181"/>
      <c r="AT286" s="181"/>
      <c r="AU286" s="181"/>
      <c r="AV286" s="181"/>
      <c r="AW286" s="181"/>
      <c r="AX286" s="181"/>
      <c r="AY286" s="181"/>
      <c r="AZ286" s="181"/>
      <c r="BA286" s="181"/>
      <c r="BB286" s="181"/>
      <c r="BC286" s="181"/>
      <c r="BD286" s="181"/>
      <c r="BE286" s="181"/>
      <c r="BF286" s="181"/>
      <c r="BG286" s="181"/>
      <c r="BH286" s="181"/>
      <c r="BI286" s="181"/>
      <c r="BJ286" s="181"/>
      <c r="BK286" s="181"/>
      <c r="BL286" s="181"/>
      <c r="BM286" s="181"/>
      <c r="BN286" s="181"/>
      <c r="BO286" s="181"/>
      <c r="BP286" s="181"/>
      <c r="BQ286" s="181"/>
      <c r="BR286" s="181"/>
      <c r="BS286" s="181"/>
      <c r="BT286" s="181"/>
      <c r="BU286" s="181"/>
      <c r="BV286" s="181"/>
      <c r="BW286" s="181"/>
      <c r="BX286" s="181"/>
      <c r="BY286" s="181"/>
      <c r="BZ286" s="181"/>
      <c r="CA286" s="181"/>
      <c r="CB286" s="181"/>
      <c r="CC286" s="181"/>
      <c r="CD286" s="181"/>
      <c r="CE286" s="181"/>
      <c r="CF286" s="181"/>
      <c r="CG286" s="181"/>
      <c r="CH286" s="181"/>
      <c r="CI286" s="181"/>
      <c r="CJ286" s="181"/>
      <c r="CK286" s="181"/>
      <c r="CL286" s="181"/>
      <c r="CM286" s="181"/>
      <c r="CN286" s="181"/>
      <c r="CO286" s="181"/>
      <c r="CP286" s="181"/>
      <c r="CQ286" s="181"/>
      <c r="CR286" s="181"/>
      <c r="CS286" s="181"/>
      <c r="CT286" s="181"/>
      <c r="CU286" s="181"/>
      <c r="CV286" s="181"/>
      <c r="CW286" s="181"/>
      <c r="CX286" s="181"/>
      <c r="CY286" s="181"/>
      <c r="CZ286" s="182"/>
    </row>
    <row r="287" spans="1:104" x14ac:dyDescent="0.25">
      <c r="A287" s="180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  <c r="AA287" s="181"/>
      <c r="AB287" s="181"/>
      <c r="AC287" s="181"/>
      <c r="AD287" s="181"/>
      <c r="AE287" s="181"/>
      <c r="AF287" s="181"/>
      <c r="AG287" s="181"/>
      <c r="AH287" s="181"/>
      <c r="AI287" s="181"/>
      <c r="AJ287" s="181"/>
      <c r="AK287" s="181"/>
      <c r="AL287" s="181"/>
      <c r="AM287" s="181"/>
      <c r="AN287" s="181"/>
      <c r="AO287" s="181"/>
      <c r="AP287" s="181"/>
      <c r="AQ287" s="181"/>
      <c r="AR287" s="181"/>
      <c r="AS287" s="181"/>
      <c r="AT287" s="181"/>
      <c r="AU287" s="181"/>
      <c r="AV287" s="181"/>
      <c r="AW287" s="181"/>
      <c r="AX287" s="181"/>
      <c r="AY287" s="181"/>
      <c r="AZ287" s="181"/>
      <c r="BA287" s="181"/>
      <c r="BB287" s="181"/>
      <c r="BC287" s="181"/>
      <c r="BD287" s="181"/>
      <c r="BE287" s="181"/>
      <c r="BF287" s="181"/>
      <c r="BG287" s="181"/>
      <c r="BH287" s="181"/>
      <c r="BI287" s="181"/>
      <c r="BJ287" s="181"/>
      <c r="BK287" s="181"/>
      <c r="BL287" s="181"/>
      <c r="BM287" s="181"/>
      <c r="BN287" s="181"/>
      <c r="BO287" s="181"/>
      <c r="BP287" s="181"/>
      <c r="BQ287" s="181"/>
      <c r="BR287" s="181"/>
      <c r="BS287" s="181"/>
      <c r="BT287" s="181"/>
      <c r="BU287" s="181"/>
      <c r="BV287" s="181"/>
      <c r="BW287" s="181"/>
      <c r="BX287" s="181"/>
      <c r="BY287" s="181"/>
      <c r="BZ287" s="181"/>
      <c r="CA287" s="181"/>
      <c r="CB287" s="181"/>
      <c r="CC287" s="181"/>
      <c r="CD287" s="181"/>
      <c r="CE287" s="181"/>
      <c r="CF287" s="181"/>
      <c r="CG287" s="181"/>
      <c r="CH287" s="181"/>
      <c r="CI287" s="181"/>
      <c r="CJ287" s="181"/>
      <c r="CK287" s="181"/>
      <c r="CL287" s="181"/>
      <c r="CM287" s="181"/>
      <c r="CN287" s="181"/>
      <c r="CO287" s="181"/>
      <c r="CP287" s="181"/>
      <c r="CQ287" s="181"/>
      <c r="CR287" s="181"/>
      <c r="CS287" s="181"/>
      <c r="CT287" s="181"/>
      <c r="CU287" s="181"/>
      <c r="CV287" s="181"/>
      <c r="CW287" s="181"/>
      <c r="CX287" s="181"/>
      <c r="CY287" s="181"/>
      <c r="CZ287" s="182"/>
    </row>
    <row r="288" spans="1:104" x14ac:dyDescent="0.25">
      <c r="A288" s="180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  <c r="AA288" s="181"/>
      <c r="AB288" s="181"/>
      <c r="AC288" s="181"/>
      <c r="AD288" s="181"/>
      <c r="AE288" s="181"/>
      <c r="AF288" s="181"/>
      <c r="AG288" s="181"/>
      <c r="AH288" s="181"/>
      <c r="AI288" s="181"/>
      <c r="AJ288" s="181"/>
      <c r="AK288" s="181"/>
      <c r="AL288" s="181"/>
      <c r="AM288" s="181"/>
      <c r="AN288" s="181"/>
      <c r="AO288" s="181"/>
      <c r="AP288" s="181"/>
      <c r="AQ288" s="181"/>
      <c r="AR288" s="181"/>
      <c r="AS288" s="181"/>
      <c r="AT288" s="181"/>
      <c r="AU288" s="181"/>
      <c r="AV288" s="181"/>
      <c r="AW288" s="181"/>
      <c r="AX288" s="181"/>
      <c r="AY288" s="181"/>
      <c r="AZ288" s="181"/>
      <c r="BA288" s="181"/>
      <c r="BB288" s="181"/>
      <c r="BC288" s="181"/>
      <c r="BD288" s="181"/>
      <c r="BE288" s="181"/>
      <c r="BF288" s="181"/>
      <c r="BG288" s="181"/>
      <c r="BH288" s="181"/>
      <c r="BI288" s="181"/>
      <c r="BJ288" s="181"/>
      <c r="BK288" s="181"/>
      <c r="BL288" s="181"/>
      <c r="BM288" s="181"/>
      <c r="BN288" s="181"/>
      <c r="BO288" s="181"/>
      <c r="BP288" s="181"/>
      <c r="BQ288" s="181"/>
      <c r="BR288" s="181"/>
      <c r="BS288" s="181"/>
      <c r="BT288" s="181"/>
      <c r="BU288" s="181"/>
      <c r="BV288" s="181"/>
      <c r="BW288" s="181"/>
      <c r="BX288" s="181"/>
      <c r="BY288" s="181"/>
      <c r="BZ288" s="181"/>
      <c r="CA288" s="181"/>
      <c r="CB288" s="181"/>
      <c r="CC288" s="181"/>
      <c r="CD288" s="181"/>
      <c r="CE288" s="181"/>
      <c r="CF288" s="181"/>
      <c r="CG288" s="181"/>
      <c r="CH288" s="181"/>
      <c r="CI288" s="181"/>
      <c r="CJ288" s="181"/>
      <c r="CK288" s="181"/>
      <c r="CL288" s="181"/>
      <c r="CM288" s="181"/>
      <c r="CN288" s="181"/>
      <c r="CO288" s="181"/>
      <c r="CP288" s="181"/>
      <c r="CQ288" s="181"/>
      <c r="CR288" s="181"/>
      <c r="CS288" s="181"/>
      <c r="CT288" s="181"/>
      <c r="CU288" s="181"/>
      <c r="CV288" s="181"/>
      <c r="CW288" s="181"/>
      <c r="CX288" s="181"/>
      <c r="CY288" s="181"/>
      <c r="CZ288" s="182"/>
    </row>
    <row r="289" spans="1:104" x14ac:dyDescent="0.25">
      <c r="A289" s="180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  <c r="AA289" s="181"/>
      <c r="AB289" s="181"/>
      <c r="AC289" s="181"/>
      <c r="AD289" s="181"/>
      <c r="AE289" s="181"/>
      <c r="AF289" s="181"/>
      <c r="AG289" s="181"/>
      <c r="AH289" s="181"/>
      <c r="AI289" s="181"/>
      <c r="AJ289" s="181"/>
      <c r="AK289" s="181"/>
      <c r="AL289" s="181"/>
      <c r="AM289" s="181"/>
      <c r="AN289" s="181"/>
      <c r="AO289" s="181"/>
      <c r="AP289" s="181"/>
      <c r="AQ289" s="181"/>
      <c r="AR289" s="181"/>
      <c r="AS289" s="181"/>
      <c r="AT289" s="181"/>
      <c r="AU289" s="181"/>
      <c r="AV289" s="181"/>
      <c r="AW289" s="181"/>
      <c r="AX289" s="181"/>
      <c r="AY289" s="181"/>
      <c r="AZ289" s="181"/>
      <c r="BA289" s="181"/>
      <c r="BB289" s="181"/>
      <c r="BC289" s="181"/>
      <c r="BD289" s="181"/>
      <c r="BE289" s="181"/>
      <c r="BF289" s="181"/>
      <c r="BG289" s="181"/>
      <c r="BH289" s="181"/>
      <c r="BI289" s="181"/>
      <c r="BJ289" s="181"/>
      <c r="BK289" s="181"/>
      <c r="BL289" s="181"/>
      <c r="BM289" s="181"/>
      <c r="BN289" s="181"/>
      <c r="BO289" s="181"/>
      <c r="BP289" s="181"/>
      <c r="BQ289" s="181"/>
      <c r="BR289" s="181"/>
      <c r="BS289" s="181"/>
      <c r="BT289" s="181"/>
      <c r="BU289" s="181"/>
      <c r="BV289" s="181"/>
      <c r="BW289" s="181"/>
      <c r="BX289" s="181"/>
      <c r="BY289" s="181"/>
      <c r="BZ289" s="181"/>
      <c r="CA289" s="181"/>
      <c r="CB289" s="181"/>
      <c r="CC289" s="181"/>
      <c r="CD289" s="181"/>
      <c r="CE289" s="181"/>
      <c r="CF289" s="181"/>
      <c r="CG289" s="181"/>
      <c r="CH289" s="181"/>
      <c r="CI289" s="181"/>
      <c r="CJ289" s="181"/>
      <c r="CK289" s="181"/>
      <c r="CL289" s="181"/>
      <c r="CM289" s="181"/>
      <c r="CN289" s="181"/>
      <c r="CO289" s="181"/>
      <c r="CP289" s="181"/>
      <c r="CQ289" s="181"/>
      <c r="CR289" s="181"/>
      <c r="CS289" s="181"/>
      <c r="CT289" s="181"/>
      <c r="CU289" s="181"/>
      <c r="CV289" s="181"/>
      <c r="CW289" s="181"/>
      <c r="CX289" s="181"/>
      <c r="CY289" s="181"/>
      <c r="CZ289" s="182"/>
    </row>
    <row r="290" spans="1:104" x14ac:dyDescent="0.25">
      <c r="A290" s="180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  <c r="AA290" s="181"/>
      <c r="AB290" s="181"/>
      <c r="AC290" s="181"/>
      <c r="AD290" s="181"/>
      <c r="AE290" s="181"/>
      <c r="AF290" s="181"/>
      <c r="AG290" s="181"/>
      <c r="AH290" s="181"/>
      <c r="AI290" s="181"/>
      <c r="AJ290" s="181"/>
      <c r="AK290" s="181"/>
      <c r="AL290" s="181"/>
      <c r="AM290" s="181"/>
      <c r="AN290" s="181"/>
      <c r="AO290" s="181"/>
      <c r="AP290" s="181"/>
      <c r="AQ290" s="181"/>
      <c r="AR290" s="181"/>
      <c r="AS290" s="181"/>
      <c r="AT290" s="181"/>
      <c r="AU290" s="181"/>
      <c r="AV290" s="181"/>
      <c r="AW290" s="181"/>
      <c r="AX290" s="181"/>
      <c r="AY290" s="181"/>
      <c r="AZ290" s="181"/>
      <c r="BA290" s="181"/>
      <c r="BB290" s="181"/>
      <c r="BC290" s="181"/>
      <c r="BD290" s="181"/>
      <c r="BE290" s="181"/>
      <c r="BF290" s="181"/>
      <c r="BG290" s="181"/>
      <c r="BH290" s="181"/>
      <c r="BI290" s="181"/>
      <c r="BJ290" s="181"/>
      <c r="BK290" s="181"/>
      <c r="BL290" s="181"/>
      <c r="BM290" s="181"/>
      <c r="BN290" s="181"/>
      <c r="BO290" s="181"/>
      <c r="BP290" s="181"/>
      <c r="BQ290" s="181"/>
      <c r="BR290" s="181"/>
      <c r="BS290" s="181"/>
      <c r="BT290" s="181"/>
      <c r="BU290" s="181"/>
      <c r="BV290" s="181"/>
      <c r="BW290" s="181"/>
      <c r="BX290" s="181"/>
      <c r="BY290" s="181"/>
      <c r="BZ290" s="181"/>
      <c r="CA290" s="181"/>
      <c r="CB290" s="181"/>
      <c r="CC290" s="181"/>
      <c r="CD290" s="181"/>
      <c r="CE290" s="181"/>
      <c r="CF290" s="181"/>
      <c r="CG290" s="181"/>
      <c r="CH290" s="181"/>
      <c r="CI290" s="181"/>
      <c r="CJ290" s="181"/>
      <c r="CK290" s="181"/>
      <c r="CL290" s="181"/>
      <c r="CM290" s="181"/>
      <c r="CN290" s="181"/>
      <c r="CO290" s="181"/>
      <c r="CP290" s="181"/>
      <c r="CQ290" s="181"/>
      <c r="CR290" s="181"/>
      <c r="CS290" s="181"/>
      <c r="CT290" s="181"/>
      <c r="CU290" s="181"/>
      <c r="CV290" s="181"/>
      <c r="CW290" s="181"/>
      <c r="CX290" s="181"/>
      <c r="CY290" s="181"/>
      <c r="CZ290" s="182"/>
    </row>
    <row r="291" spans="1:104" x14ac:dyDescent="0.25">
      <c r="A291" s="180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  <c r="AA291" s="181"/>
      <c r="AB291" s="181"/>
      <c r="AC291" s="181"/>
      <c r="AD291" s="181"/>
      <c r="AE291" s="181"/>
      <c r="AF291" s="181"/>
      <c r="AG291" s="181"/>
      <c r="AH291" s="181"/>
      <c r="AI291" s="181"/>
      <c r="AJ291" s="181"/>
      <c r="AK291" s="181"/>
      <c r="AL291" s="181"/>
      <c r="AM291" s="181"/>
      <c r="AN291" s="181"/>
      <c r="AO291" s="181"/>
      <c r="AP291" s="181"/>
      <c r="AQ291" s="181"/>
      <c r="AR291" s="181"/>
      <c r="AS291" s="181"/>
      <c r="AT291" s="181"/>
      <c r="AU291" s="181"/>
      <c r="AV291" s="181"/>
      <c r="AW291" s="181"/>
      <c r="AX291" s="181"/>
      <c r="AY291" s="181"/>
      <c r="AZ291" s="181"/>
      <c r="BA291" s="181"/>
      <c r="BB291" s="181"/>
      <c r="BC291" s="181"/>
      <c r="BD291" s="181"/>
      <c r="BE291" s="181"/>
      <c r="BF291" s="181"/>
      <c r="BG291" s="181"/>
      <c r="BH291" s="181"/>
      <c r="BI291" s="181"/>
      <c r="BJ291" s="181"/>
      <c r="BK291" s="181"/>
      <c r="BL291" s="181"/>
      <c r="BM291" s="181"/>
      <c r="BN291" s="181"/>
      <c r="BO291" s="181"/>
      <c r="BP291" s="181"/>
      <c r="BQ291" s="181"/>
      <c r="BR291" s="181"/>
      <c r="BS291" s="181"/>
      <c r="BT291" s="181"/>
      <c r="BU291" s="181"/>
      <c r="BV291" s="181"/>
      <c r="BW291" s="181"/>
      <c r="BX291" s="181"/>
      <c r="BY291" s="181"/>
      <c r="BZ291" s="181"/>
      <c r="CA291" s="181"/>
      <c r="CB291" s="181"/>
      <c r="CC291" s="181"/>
      <c r="CD291" s="181"/>
      <c r="CE291" s="181"/>
      <c r="CF291" s="181"/>
      <c r="CG291" s="181"/>
      <c r="CH291" s="181"/>
      <c r="CI291" s="181"/>
      <c r="CJ291" s="181"/>
      <c r="CK291" s="181"/>
      <c r="CL291" s="181"/>
      <c r="CM291" s="181"/>
      <c r="CN291" s="181"/>
      <c r="CO291" s="181"/>
      <c r="CP291" s="181"/>
      <c r="CQ291" s="181"/>
      <c r="CR291" s="181"/>
      <c r="CS291" s="181"/>
      <c r="CT291" s="181"/>
      <c r="CU291" s="181"/>
      <c r="CV291" s="181"/>
      <c r="CW291" s="181"/>
      <c r="CX291" s="181"/>
      <c r="CY291" s="181"/>
      <c r="CZ291" s="182"/>
    </row>
    <row r="292" spans="1:104" x14ac:dyDescent="0.25">
      <c r="A292" s="180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  <c r="AB292" s="181"/>
      <c r="AC292" s="181"/>
      <c r="AD292" s="181"/>
      <c r="AE292" s="181"/>
      <c r="AF292" s="181"/>
      <c r="AG292" s="181"/>
      <c r="AH292" s="181"/>
      <c r="AI292" s="181"/>
      <c r="AJ292" s="181"/>
      <c r="AK292" s="181"/>
      <c r="AL292" s="181"/>
      <c r="AM292" s="181"/>
      <c r="AN292" s="181"/>
      <c r="AO292" s="181"/>
      <c r="AP292" s="181"/>
      <c r="AQ292" s="181"/>
      <c r="AR292" s="181"/>
      <c r="AS292" s="181"/>
      <c r="AT292" s="181"/>
      <c r="AU292" s="181"/>
      <c r="AV292" s="181"/>
      <c r="AW292" s="181"/>
      <c r="AX292" s="181"/>
      <c r="AY292" s="181"/>
      <c r="AZ292" s="181"/>
      <c r="BA292" s="181"/>
      <c r="BB292" s="181"/>
      <c r="BC292" s="181"/>
      <c r="BD292" s="181"/>
      <c r="BE292" s="181"/>
      <c r="BF292" s="181"/>
      <c r="BG292" s="181"/>
      <c r="BH292" s="181"/>
      <c r="BI292" s="181"/>
      <c r="BJ292" s="181"/>
      <c r="BK292" s="181"/>
      <c r="BL292" s="181"/>
      <c r="BM292" s="181"/>
      <c r="BN292" s="181"/>
      <c r="BO292" s="181"/>
      <c r="BP292" s="181"/>
      <c r="BQ292" s="181"/>
      <c r="BR292" s="181"/>
      <c r="BS292" s="181"/>
      <c r="BT292" s="181"/>
      <c r="BU292" s="181"/>
      <c r="BV292" s="181"/>
      <c r="BW292" s="181"/>
      <c r="BX292" s="181"/>
      <c r="BY292" s="181"/>
      <c r="BZ292" s="181"/>
      <c r="CA292" s="181"/>
      <c r="CB292" s="181"/>
      <c r="CC292" s="181"/>
      <c r="CD292" s="181"/>
      <c r="CE292" s="181"/>
      <c r="CF292" s="181"/>
      <c r="CG292" s="181"/>
      <c r="CH292" s="181"/>
      <c r="CI292" s="181"/>
      <c r="CJ292" s="181"/>
      <c r="CK292" s="181"/>
      <c r="CL292" s="181"/>
      <c r="CM292" s="181"/>
      <c r="CN292" s="181"/>
      <c r="CO292" s="181"/>
      <c r="CP292" s="181"/>
      <c r="CQ292" s="181"/>
      <c r="CR292" s="181"/>
      <c r="CS292" s="181"/>
      <c r="CT292" s="181"/>
      <c r="CU292" s="181"/>
      <c r="CV292" s="181"/>
      <c r="CW292" s="181"/>
      <c r="CX292" s="181"/>
      <c r="CY292" s="181"/>
      <c r="CZ292" s="182"/>
    </row>
    <row r="293" spans="1:104" x14ac:dyDescent="0.25">
      <c r="A293" s="180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  <c r="AB293" s="181"/>
      <c r="AC293" s="181"/>
      <c r="AD293" s="181"/>
      <c r="AE293" s="181"/>
      <c r="AF293" s="181"/>
      <c r="AG293" s="181"/>
      <c r="AH293" s="181"/>
      <c r="AI293" s="181"/>
      <c r="AJ293" s="181"/>
      <c r="AK293" s="181"/>
      <c r="AL293" s="181"/>
      <c r="AM293" s="181"/>
      <c r="AN293" s="181"/>
      <c r="AO293" s="181"/>
      <c r="AP293" s="181"/>
      <c r="AQ293" s="181"/>
      <c r="AR293" s="181"/>
      <c r="AS293" s="181"/>
      <c r="AT293" s="181"/>
      <c r="AU293" s="181"/>
      <c r="AV293" s="181"/>
      <c r="AW293" s="181"/>
      <c r="AX293" s="181"/>
      <c r="AY293" s="181"/>
      <c r="AZ293" s="181"/>
      <c r="BA293" s="181"/>
      <c r="BB293" s="181"/>
      <c r="BC293" s="181"/>
      <c r="BD293" s="181"/>
      <c r="BE293" s="181"/>
      <c r="BF293" s="181"/>
      <c r="BG293" s="181"/>
      <c r="BH293" s="181"/>
      <c r="BI293" s="181"/>
      <c r="BJ293" s="181"/>
      <c r="BK293" s="181"/>
      <c r="BL293" s="181"/>
      <c r="BM293" s="181"/>
      <c r="BN293" s="181"/>
      <c r="BO293" s="181"/>
      <c r="BP293" s="181"/>
      <c r="BQ293" s="181"/>
      <c r="BR293" s="181"/>
      <c r="BS293" s="181"/>
      <c r="BT293" s="181"/>
      <c r="BU293" s="181"/>
      <c r="BV293" s="181"/>
      <c r="BW293" s="181"/>
      <c r="BX293" s="181"/>
      <c r="BY293" s="181"/>
      <c r="BZ293" s="181"/>
      <c r="CA293" s="181"/>
      <c r="CB293" s="181"/>
      <c r="CC293" s="181"/>
      <c r="CD293" s="181"/>
      <c r="CE293" s="181"/>
      <c r="CF293" s="181"/>
      <c r="CG293" s="181"/>
      <c r="CH293" s="181"/>
      <c r="CI293" s="181"/>
      <c r="CJ293" s="181"/>
      <c r="CK293" s="181"/>
      <c r="CL293" s="181"/>
      <c r="CM293" s="181"/>
      <c r="CN293" s="181"/>
      <c r="CO293" s="181"/>
      <c r="CP293" s="181"/>
      <c r="CQ293" s="181"/>
      <c r="CR293" s="181"/>
      <c r="CS293" s="181"/>
      <c r="CT293" s="181"/>
      <c r="CU293" s="181"/>
      <c r="CV293" s="181"/>
      <c r="CW293" s="181"/>
      <c r="CX293" s="181"/>
      <c r="CY293" s="181"/>
      <c r="CZ293" s="182"/>
    </row>
    <row r="294" spans="1:104" x14ac:dyDescent="0.25">
      <c r="A294" s="180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  <c r="AA294" s="181"/>
      <c r="AB294" s="181"/>
      <c r="AC294" s="181"/>
      <c r="AD294" s="181"/>
      <c r="AE294" s="181"/>
      <c r="AF294" s="181"/>
      <c r="AG294" s="181"/>
      <c r="AH294" s="181"/>
      <c r="AI294" s="181"/>
      <c r="AJ294" s="181"/>
      <c r="AK294" s="181"/>
      <c r="AL294" s="181"/>
      <c r="AM294" s="181"/>
      <c r="AN294" s="181"/>
      <c r="AO294" s="181"/>
      <c r="AP294" s="181"/>
      <c r="AQ294" s="181"/>
      <c r="AR294" s="181"/>
      <c r="AS294" s="181"/>
      <c r="AT294" s="181"/>
      <c r="AU294" s="181"/>
      <c r="AV294" s="181"/>
      <c r="AW294" s="181"/>
      <c r="AX294" s="181"/>
      <c r="AY294" s="181"/>
      <c r="AZ294" s="181"/>
      <c r="BA294" s="181"/>
      <c r="BB294" s="181"/>
      <c r="BC294" s="181"/>
      <c r="BD294" s="181"/>
      <c r="BE294" s="181"/>
      <c r="BF294" s="181"/>
      <c r="BG294" s="181"/>
      <c r="BH294" s="181"/>
      <c r="BI294" s="181"/>
      <c r="BJ294" s="181"/>
      <c r="BK294" s="181"/>
      <c r="BL294" s="181"/>
      <c r="BM294" s="181"/>
      <c r="BN294" s="181"/>
      <c r="BO294" s="181"/>
      <c r="BP294" s="181"/>
      <c r="BQ294" s="181"/>
      <c r="BR294" s="181"/>
      <c r="BS294" s="181"/>
      <c r="BT294" s="181"/>
      <c r="BU294" s="181"/>
      <c r="BV294" s="181"/>
      <c r="BW294" s="181"/>
      <c r="BX294" s="181"/>
      <c r="BY294" s="181"/>
      <c r="BZ294" s="181"/>
      <c r="CA294" s="181"/>
      <c r="CB294" s="181"/>
      <c r="CC294" s="181"/>
      <c r="CD294" s="181"/>
      <c r="CE294" s="181"/>
      <c r="CF294" s="181"/>
      <c r="CG294" s="181"/>
      <c r="CH294" s="181"/>
      <c r="CI294" s="181"/>
      <c r="CJ294" s="181"/>
      <c r="CK294" s="181"/>
      <c r="CL294" s="181"/>
      <c r="CM294" s="181"/>
      <c r="CN294" s="181"/>
      <c r="CO294" s="181"/>
      <c r="CP294" s="181"/>
      <c r="CQ294" s="181"/>
      <c r="CR294" s="181"/>
      <c r="CS294" s="181"/>
      <c r="CT294" s="181"/>
      <c r="CU294" s="181"/>
      <c r="CV294" s="181"/>
      <c r="CW294" s="181"/>
      <c r="CX294" s="181"/>
      <c r="CY294" s="181"/>
      <c r="CZ294" s="182"/>
    </row>
    <row r="295" spans="1:104" x14ac:dyDescent="0.25">
      <c r="A295" s="180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  <c r="AA295" s="181"/>
      <c r="AB295" s="181"/>
      <c r="AC295" s="181"/>
      <c r="AD295" s="181"/>
      <c r="AE295" s="181"/>
      <c r="AF295" s="181"/>
      <c r="AG295" s="181"/>
      <c r="AH295" s="181"/>
      <c r="AI295" s="181"/>
      <c r="AJ295" s="181"/>
      <c r="AK295" s="181"/>
      <c r="AL295" s="181"/>
      <c r="AM295" s="181"/>
      <c r="AN295" s="181"/>
      <c r="AO295" s="181"/>
      <c r="AP295" s="181"/>
      <c r="AQ295" s="181"/>
      <c r="AR295" s="181"/>
      <c r="AS295" s="181"/>
      <c r="AT295" s="181"/>
      <c r="AU295" s="181"/>
      <c r="AV295" s="181"/>
      <c r="AW295" s="181"/>
      <c r="AX295" s="181"/>
      <c r="AY295" s="181"/>
      <c r="AZ295" s="181"/>
      <c r="BA295" s="181"/>
      <c r="BB295" s="181"/>
      <c r="BC295" s="181"/>
      <c r="BD295" s="181"/>
      <c r="BE295" s="181"/>
      <c r="BF295" s="181"/>
      <c r="BG295" s="181"/>
      <c r="BH295" s="181"/>
      <c r="BI295" s="181"/>
      <c r="BJ295" s="181"/>
      <c r="BK295" s="181"/>
      <c r="BL295" s="181"/>
      <c r="BM295" s="181"/>
      <c r="BN295" s="181"/>
      <c r="BO295" s="181"/>
      <c r="BP295" s="181"/>
      <c r="BQ295" s="181"/>
      <c r="BR295" s="181"/>
      <c r="BS295" s="181"/>
      <c r="BT295" s="181"/>
      <c r="BU295" s="181"/>
      <c r="BV295" s="181"/>
      <c r="BW295" s="181"/>
      <c r="BX295" s="181"/>
      <c r="BY295" s="181"/>
      <c r="BZ295" s="181"/>
      <c r="CA295" s="181"/>
      <c r="CB295" s="181"/>
      <c r="CC295" s="181"/>
      <c r="CD295" s="181"/>
      <c r="CE295" s="181"/>
      <c r="CF295" s="181"/>
      <c r="CG295" s="181"/>
      <c r="CH295" s="181"/>
      <c r="CI295" s="181"/>
      <c r="CJ295" s="181"/>
      <c r="CK295" s="181"/>
      <c r="CL295" s="181"/>
      <c r="CM295" s="181"/>
      <c r="CN295" s="181"/>
      <c r="CO295" s="181"/>
      <c r="CP295" s="181"/>
      <c r="CQ295" s="181"/>
      <c r="CR295" s="181"/>
      <c r="CS295" s="181"/>
      <c r="CT295" s="181"/>
      <c r="CU295" s="181"/>
      <c r="CV295" s="181"/>
      <c r="CW295" s="181"/>
      <c r="CX295" s="181"/>
      <c r="CY295" s="181"/>
      <c r="CZ295" s="182"/>
    </row>
    <row r="296" spans="1:104" x14ac:dyDescent="0.25">
      <c r="A296" s="180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  <c r="AA296" s="181"/>
      <c r="AB296" s="181"/>
      <c r="AC296" s="181"/>
      <c r="AD296" s="181"/>
      <c r="AE296" s="181"/>
      <c r="AF296" s="181"/>
      <c r="AG296" s="181"/>
      <c r="AH296" s="181"/>
      <c r="AI296" s="181"/>
      <c r="AJ296" s="181"/>
      <c r="AK296" s="181"/>
      <c r="AL296" s="181"/>
      <c r="AM296" s="181"/>
      <c r="AN296" s="181"/>
      <c r="AO296" s="181"/>
      <c r="AP296" s="181"/>
      <c r="AQ296" s="181"/>
      <c r="AR296" s="181"/>
      <c r="AS296" s="181"/>
      <c r="AT296" s="181"/>
      <c r="AU296" s="181"/>
      <c r="AV296" s="181"/>
      <c r="AW296" s="181"/>
      <c r="AX296" s="181"/>
      <c r="AY296" s="181"/>
      <c r="AZ296" s="181"/>
      <c r="BA296" s="181"/>
      <c r="BB296" s="181"/>
      <c r="BC296" s="181"/>
      <c r="BD296" s="181"/>
      <c r="BE296" s="181"/>
      <c r="BF296" s="181"/>
      <c r="BG296" s="181"/>
      <c r="BH296" s="181"/>
      <c r="BI296" s="181"/>
      <c r="BJ296" s="181"/>
      <c r="BK296" s="181"/>
      <c r="BL296" s="181"/>
      <c r="BM296" s="181"/>
      <c r="BN296" s="181"/>
      <c r="BO296" s="181"/>
      <c r="BP296" s="181"/>
      <c r="BQ296" s="181"/>
      <c r="BR296" s="181"/>
      <c r="BS296" s="181"/>
      <c r="BT296" s="181"/>
      <c r="BU296" s="181"/>
      <c r="BV296" s="181"/>
      <c r="BW296" s="181"/>
      <c r="BX296" s="181"/>
      <c r="BY296" s="181"/>
      <c r="BZ296" s="181"/>
      <c r="CA296" s="181"/>
      <c r="CB296" s="181"/>
      <c r="CC296" s="181"/>
      <c r="CD296" s="181"/>
      <c r="CE296" s="181"/>
      <c r="CF296" s="181"/>
      <c r="CG296" s="181"/>
      <c r="CH296" s="181"/>
      <c r="CI296" s="181"/>
      <c r="CJ296" s="181"/>
      <c r="CK296" s="181"/>
      <c r="CL296" s="181"/>
      <c r="CM296" s="181"/>
      <c r="CN296" s="181"/>
      <c r="CO296" s="181"/>
      <c r="CP296" s="181"/>
      <c r="CQ296" s="181"/>
      <c r="CR296" s="181"/>
      <c r="CS296" s="181"/>
      <c r="CT296" s="181"/>
      <c r="CU296" s="181"/>
      <c r="CV296" s="181"/>
      <c r="CW296" s="181"/>
      <c r="CX296" s="181"/>
      <c r="CY296" s="181"/>
      <c r="CZ296" s="182"/>
    </row>
    <row r="297" spans="1:104" x14ac:dyDescent="0.25">
      <c r="A297" s="180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  <c r="AA297" s="181"/>
      <c r="AB297" s="181"/>
      <c r="AC297" s="181"/>
      <c r="AD297" s="181"/>
      <c r="AE297" s="181"/>
      <c r="AF297" s="181"/>
      <c r="AG297" s="181"/>
      <c r="AH297" s="181"/>
      <c r="AI297" s="181"/>
      <c r="AJ297" s="181"/>
      <c r="AK297" s="181"/>
      <c r="AL297" s="181"/>
      <c r="AM297" s="181"/>
      <c r="AN297" s="181"/>
      <c r="AO297" s="181"/>
      <c r="AP297" s="181"/>
      <c r="AQ297" s="181"/>
      <c r="AR297" s="181"/>
      <c r="AS297" s="181"/>
      <c r="AT297" s="181"/>
      <c r="AU297" s="181"/>
      <c r="AV297" s="181"/>
      <c r="AW297" s="181"/>
      <c r="AX297" s="181"/>
      <c r="AY297" s="181"/>
      <c r="AZ297" s="181"/>
      <c r="BA297" s="181"/>
      <c r="BB297" s="181"/>
      <c r="BC297" s="181"/>
      <c r="BD297" s="181"/>
      <c r="BE297" s="181"/>
      <c r="BF297" s="181"/>
      <c r="BG297" s="181"/>
      <c r="BH297" s="181"/>
      <c r="BI297" s="181"/>
      <c r="BJ297" s="181"/>
      <c r="BK297" s="181"/>
      <c r="BL297" s="181"/>
      <c r="BM297" s="181"/>
      <c r="BN297" s="181"/>
      <c r="BO297" s="181"/>
      <c r="BP297" s="181"/>
      <c r="BQ297" s="181"/>
      <c r="BR297" s="181"/>
      <c r="BS297" s="181"/>
      <c r="BT297" s="181"/>
      <c r="BU297" s="181"/>
      <c r="BV297" s="181"/>
      <c r="BW297" s="181"/>
      <c r="BX297" s="181"/>
      <c r="BY297" s="181"/>
      <c r="BZ297" s="181"/>
      <c r="CA297" s="181"/>
      <c r="CB297" s="181"/>
      <c r="CC297" s="181"/>
      <c r="CD297" s="181"/>
      <c r="CE297" s="181"/>
      <c r="CF297" s="181"/>
      <c r="CG297" s="181"/>
      <c r="CH297" s="181"/>
      <c r="CI297" s="181"/>
      <c r="CJ297" s="181"/>
      <c r="CK297" s="181"/>
      <c r="CL297" s="181"/>
      <c r="CM297" s="181"/>
      <c r="CN297" s="181"/>
      <c r="CO297" s="181"/>
      <c r="CP297" s="181"/>
      <c r="CQ297" s="181"/>
      <c r="CR297" s="181"/>
      <c r="CS297" s="181"/>
      <c r="CT297" s="181"/>
      <c r="CU297" s="181"/>
      <c r="CV297" s="181"/>
      <c r="CW297" s="181"/>
      <c r="CX297" s="181"/>
      <c r="CY297" s="181"/>
      <c r="CZ297" s="182"/>
    </row>
    <row r="298" spans="1:104" x14ac:dyDescent="0.25">
      <c r="A298" s="180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  <c r="AA298" s="181"/>
      <c r="AB298" s="181"/>
      <c r="AC298" s="181"/>
      <c r="AD298" s="181"/>
      <c r="AE298" s="181"/>
      <c r="AF298" s="181"/>
      <c r="AG298" s="181"/>
      <c r="AH298" s="181"/>
      <c r="AI298" s="181"/>
      <c r="AJ298" s="181"/>
      <c r="AK298" s="181"/>
      <c r="AL298" s="181"/>
      <c r="AM298" s="181"/>
      <c r="AN298" s="181"/>
      <c r="AO298" s="181"/>
      <c r="AP298" s="181"/>
      <c r="AQ298" s="181"/>
      <c r="AR298" s="181"/>
      <c r="AS298" s="181"/>
      <c r="AT298" s="181"/>
      <c r="AU298" s="181"/>
      <c r="AV298" s="181"/>
      <c r="AW298" s="181"/>
      <c r="AX298" s="181"/>
      <c r="AY298" s="181"/>
      <c r="AZ298" s="181"/>
      <c r="BA298" s="181"/>
      <c r="BB298" s="181"/>
      <c r="BC298" s="181"/>
      <c r="BD298" s="181"/>
      <c r="BE298" s="181"/>
      <c r="BF298" s="181"/>
      <c r="BG298" s="181"/>
      <c r="BH298" s="181"/>
      <c r="BI298" s="181"/>
      <c r="BJ298" s="181"/>
      <c r="BK298" s="181"/>
      <c r="BL298" s="181"/>
      <c r="BM298" s="181"/>
      <c r="BN298" s="181"/>
      <c r="BO298" s="181"/>
      <c r="BP298" s="181"/>
      <c r="BQ298" s="181"/>
      <c r="BR298" s="181"/>
      <c r="BS298" s="181"/>
      <c r="BT298" s="181"/>
      <c r="BU298" s="181"/>
      <c r="BV298" s="181"/>
      <c r="BW298" s="181"/>
      <c r="BX298" s="181"/>
      <c r="BY298" s="181"/>
      <c r="BZ298" s="181"/>
      <c r="CA298" s="181"/>
      <c r="CB298" s="181"/>
      <c r="CC298" s="181"/>
      <c r="CD298" s="181"/>
      <c r="CE298" s="181"/>
      <c r="CF298" s="181"/>
      <c r="CG298" s="181"/>
      <c r="CH298" s="181"/>
      <c r="CI298" s="181"/>
      <c r="CJ298" s="181"/>
      <c r="CK298" s="181"/>
      <c r="CL298" s="181"/>
      <c r="CM298" s="181"/>
      <c r="CN298" s="181"/>
      <c r="CO298" s="181"/>
      <c r="CP298" s="181"/>
      <c r="CQ298" s="181"/>
      <c r="CR298" s="181"/>
      <c r="CS298" s="181"/>
      <c r="CT298" s="181"/>
      <c r="CU298" s="181"/>
      <c r="CV298" s="181"/>
      <c r="CW298" s="181"/>
      <c r="CX298" s="181"/>
      <c r="CY298" s="181"/>
      <c r="CZ298" s="182"/>
    </row>
    <row r="299" spans="1:104" x14ac:dyDescent="0.25">
      <c r="A299" s="180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  <c r="AA299" s="181"/>
      <c r="AB299" s="181"/>
      <c r="AC299" s="181"/>
      <c r="AD299" s="181"/>
      <c r="AE299" s="181"/>
      <c r="AF299" s="181"/>
      <c r="AG299" s="181"/>
      <c r="AH299" s="181"/>
      <c r="AI299" s="181"/>
      <c r="AJ299" s="181"/>
      <c r="AK299" s="181"/>
      <c r="AL299" s="181"/>
      <c r="AM299" s="181"/>
      <c r="AN299" s="181"/>
      <c r="AO299" s="181"/>
      <c r="AP299" s="181"/>
      <c r="AQ299" s="181"/>
      <c r="AR299" s="181"/>
      <c r="AS299" s="181"/>
      <c r="AT299" s="181"/>
      <c r="AU299" s="181"/>
      <c r="AV299" s="181"/>
      <c r="AW299" s="181"/>
      <c r="AX299" s="181"/>
      <c r="AY299" s="181"/>
      <c r="AZ299" s="181"/>
      <c r="BA299" s="181"/>
      <c r="BB299" s="181"/>
      <c r="BC299" s="181"/>
      <c r="BD299" s="181"/>
      <c r="BE299" s="181"/>
      <c r="BF299" s="181"/>
      <c r="BG299" s="181"/>
      <c r="BH299" s="181"/>
      <c r="BI299" s="181"/>
      <c r="BJ299" s="181"/>
      <c r="BK299" s="181"/>
      <c r="BL299" s="181"/>
      <c r="BM299" s="181"/>
      <c r="BN299" s="181"/>
      <c r="BO299" s="181"/>
      <c r="BP299" s="181"/>
      <c r="BQ299" s="181"/>
      <c r="BR299" s="181"/>
      <c r="BS299" s="181"/>
      <c r="BT299" s="181"/>
      <c r="BU299" s="181"/>
      <c r="BV299" s="181"/>
      <c r="BW299" s="181"/>
      <c r="BX299" s="181"/>
      <c r="BY299" s="181"/>
      <c r="BZ299" s="181"/>
      <c r="CA299" s="181"/>
      <c r="CB299" s="181"/>
      <c r="CC299" s="181"/>
      <c r="CD299" s="181"/>
      <c r="CE299" s="181"/>
      <c r="CF299" s="181"/>
      <c r="CG299" s="181"/>
      <c r="CH299" s="181"/>
      <c r="CI299" s="181"/>
      <c r="CJ299" s="181"/>
      <c r="CK299" s="181"/>
      <c r="CL299" s="181"/>
      <c r="CM299" s="181"/>
      <c r="CN299" s="181"/>
      <c r="CO299" s="181"/>
      <c r="CP299" s="181"/>
      <c r="CQ299" s="181"/>
      <c r="CR299" s="181"/>
      <c r="CS299" s="181"/>
      <c r="CT299" s="181"/>
      <c r="CU299" s="181"/>
      <c r="CV299" s="181"/>
      <c r="CW299" s="181"/>
      <c r="CX299" s="181"/>
      <c r="CY299" s="181"/>
      <c r="CZ299" s="182"/>
    </row>
    <row r="300" spans="1:104" x14ac:dyDescent="0.25">
      <c r="A300" s="180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  <c r="AA300" s="181"/>
      <c r="AB300" s="181"/>
      <c r="AC300" s="181"/>
      <c r="AD300" s="181"/>
      <c r="AE300" s="181"/>
      <c r="AF300" s="181"/>
      <c r="AG300" s="181"/>
      <c r="AH300" s="181"/>
      <c r="AI300" s="181"/>
      <c r="AJ300" s="181"/>
      <c r="AK300" s="181"/>
      <c r="AL300" s="181"/>
      <c r="AM300" s="181"/>
      <c r="AN300" s="181"/>
      <c r="AO300" s="181"/>
      <c r="AP300" s="181"/>
      <c r="AQ300" s="181"/>
      <c r="AR300" s="181"/>
      <c r="AS300" s="181"/>
      <c r="AT300" s="181"/>
      <c r="AU300" s="181"/>
      <c r="AV300" s="181"/>
      <c r="AW300" s="181"/>
      <c r="AX300" s="181"/>
      <c r="AY300" s="181"/>
      <c r="AZ300" s="181"/>
      <c r="BA300" s="181"/>
      <c r="BB300" s="181"/>
      <c r="BC300" s="181"/>
      <c r="BD300" s="181"/>
      <c r="BE300" s="181"/>
      <c r="BF300" s="181"/>
      <c r="BG300" s="181"/>
      <c r="BH300" s="181"/>
      <c r="BI300" s="181"/>
      <c r="BJ300" s="181"/>
      <c r="BK300" s="181"/>
      <c r="BL300" s="181"/>
      <c r="BM300" s="181"/>
      <c r="BN300" s="181"/>
      <c r="BO300" s="181"/>
      <c r="BP300" s="181"/>
      <c r="BQ300" s="181"/>
      <c r="BR300" s="181"/>
      <c r="BS300" s="181"/>
      <c r="BT300" s="181"/>
      <c r="BU300" s="181"/>
      <c r="BV300" s="181"/>
      <c r="BW300" s="181"/>
      <c r="BX300" s="181"/>
      <c r="BY300" s="181"/>
      <c r="BZ300" s="181"/>
      <c r="CA300" s="181"/>
      <c r="CB300" s="181"/>
      <c r="CC300" s="181"/>
      <c r="CD300" s="181"/>
      <c r="CE300" s="181"/>
      <c r="CF300" s="181"/>
      <c r="CG300" s="181"/>
      <c r="CH300" s="181"/>
      <c r="CI300" s="181"/>
      <c r="CJ300" s="181"/>
      <c r="CK300" s="181"/>
      <c r="CL300" s="181"/>
      <c r="CM300" s="181"/>
      <c r="CN300" s="181"/>
      <c r="CO300" s="181"/>
      <c r="CP300" s="181"/>
      <c r="CQ300" s="181"/>
      <c r="CR300" s="181"/>
      <c r="CS300" s="181"/>
      <c r="CT300" s="181"/>
      <c r="CU300" s="181"/>
      <c r="CV300" s="181"/>
      <c r="CW300" s="181"/>
      <c r="CX300" s="181"/>
      <c r="CY300" s="181"/>
      <c r="CZ300" s="182"/>
    </row>
    <row r="301" spans="1:104" x14ac:dyDescent="0.25">
      <c r="A301" s="180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  <c r="AA301" s="181"/>
      <c r="AB301" s="181"/>
      <c r="AC301" s="181"/>
      <c r="AD301" s="181"/>
      <c r="AE301" s="181"/>
      <c r="AF301" s="181"/>
      <c r="AG301" s="181"/>
      <c r="AH301" s="181"/>
      <c r="AI301" s="181"/>
      <c r="AJ301" s="181"/>
      <c r="AK301" s="181"/>
      <c r="AL301" s="181"/>
      <c r="AM301" s="181"/>
      <c r="AN301" s="181"/>
      <c r="AO301" s="181"/>
      <c r="AP301" s="181"/>
      <c r="AQ301" s="181"/>
      <c r="AR301" s="181"/>
      <c r="AS301" s="181"/>
      <c r="AT301" s="181"/>
      <c r="AU301" s="181"/>
      <c r="AV301" s="181"/>
      <c r="AW301" s="181"/>
      <c r="AX301" s="181"/>
      <c r="AY301" s="181"/>
      <c r="AZ301" s="181"/>
      <c r="BA301" s="181"/>
      <c r="BB301" s="181"/>
      <c r="BC301" s="181"/>
      <c r="BD301" s="181"/>
      <c r="BE301" s="181"/>
      <c r="BF301" s="181"/>
      <c r="BG301" s="181"/>
      <c r="BH301" s="181"/>
      <c r="BI301" s="181"/>
      <c r="BJ301" s="181"/>
      <c r="BK301" s="181"/>
      <c r="BL301" s="181"/>
      <c r="BM301" s="181"/>
      <c r="BN301" s="181"/>
      <c r="BO301" s="181"/>
      <c r="BP301" s="181"/>
      <c r="BQ301" s="181"/>
      <c r="BR301" s="181"/>
      <c r="BS301" s="181"/>
      <c r="BT301" s="181"/>
      <c r="BU301" s="181"/>
      <c r="BV301" s="181"/>
      <c r="BW301" s="181"/>
      <c r="BX301" s="181"/>
      <c r="BY301" s="181"/>
      <c r="BZ301" s="181"/>
      <c r="CA301" s="181"/>
      <c r="CB301" s="181"/>
      <c r="CC301" s="181"/>
      <c r="CD301" s="181"/>
      <c r="CE301" s="181"/>
      <c r="CF301" s="181"/>
      <c r="CG301" s="181"/>
      <c r="CH301" s="181"/>
      <c r="CI301" s="181"/>
      <c r="CJ301" s="181"/>
      <c r="CK301" s="181"/>
      <c r="CL301" s="181"/>
      <c r="CM301" s="181"/>
      <c r="CN301" s="181"/>
      <c r="CO301" s="181"/>
      <c r="CP301" s="181"/>
      <c r="CQ301" s="181"/>
      <c r="CR301" s="181"/>
      <c r="CS301" s="181"/>
      <c r="CT301" s="181"/>
      <c r="CU301" s="181"/>
      <c r="CV301" s="181"/>
      <c r="CW301" s="181"/>
      <c r="CX301" s="181"/>
      <c r="CY301" s="181"/>
      <c r="CZ301" s="182"/>
    </row>
    <row r="302" spans="1:104" x14ac:dyDescent="0.25">
      <c r="A302" s="180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  <c r="AA302" s="181"/>
      <c r="AB302" s="181"/>
      <c r="AC302" s="181"/>
      <c r="AD302" s="181"/>
      <c r="AE302" s="181"/>
      <c r="AF302" s="181"/>
      <c r="AG302" s="181"/>
      <c r="AH302" s="181"/>
      <c r="AI302" s="181"/>
      <c r="AJ302" s="181"/>
      <c r="AK302" s="181"/>
      <c r="AL302" s="181"/>
      <c r="AM302" s="181"/>
      <c r="AN302" s="181"/>
      <c r="AO302" s="181"/>
      <c r="AP302" s="181"/>
      <c r="AQ302" s="181"/>
      <c r="AR302" s="181"/>
      <c r="AS302" s="181"/>
      <c r="AT302" s="181"/>
      <c r="AU302" s="181"/>
      <c r="AV302" s="181"/>
      <c r="AW302" s="181"/>
      <c r="AX302" s="181"/>
      <c r="AY302" s="181"/>
      <c r="AZ302" s="181"/>
      <c r="BA302" s="181"/>
      <c r="BB302" s="181"/>
      <c r="BC302" s="181"/>
      <c r="BD302" s="181"/>
      <c r="BE302" s="181"/>
      <c r="BF302" s="181"/>
      <c r="BG302" s="181"/>
      <c r="BH302" s="181"/>
      <c r="BI302" s="181"/>
      <c r="BJ302" s="181"/>
      <c r="BK302" s="181"/>
      <c r="BL302" s="181"/>
      <c r="BM302" s="181"/>
      <c r="BN302" s="181"/>
      <c r="BO302" s="181"/>
      <c r="BP302" s="181"/>
      <c r="BQ302" s="181"/>
      <c r="BR302" s="181"/>
      <c r="BS302" s="181"/>
      <c r="BT302" s="181"/>
      <c r="BU302" s="181"/>
      <c r="BV302" s="181"/>
      <c r="BW302" s="181"/>
      <c r="BX302" s="181"/>
      <c r="BY302" s="181"/>
      <c r="BZ302" s="181"/>
      <c r="CA302" s="181"/>
      <c r="CB302" s="181"/>
      <c r="CC302" s="181"/>
      <c r="CD302" s="181"/>
      <c r="CE302" s="181"/>
      <c r="CF302" s="181"/>
      <c r="CG302" s="181"/>
      <c r="CH302" s="181"/>
      <c r="CI302" s="181"/>
      <c r="CJ302" s="181"/>
      <c r="CK302" s="181"/>
      <c r="CL302" s="181"/>
      <c r="CM302" s="181"/>
      <c r="CN302" s="181"/>
      <c r="CO302" s="181"/>
      <c r="CP302" s="181"/>
      <c r="CQ302" s="181"/>
      <c r="CR302" s="181"/>
      <c r="CS302" s="181"/>
      <c r="CT302" s="181"/>
      <c r="CU302" s="181"/>
      <c r="CV302" s="181"/>
      <c r="CW302" s="181"/>
      <c r="CX302" s="181"/>
      <c r="CY302" s="181"/>
      <c r="CZ302" s="182"/>
    </row>
    <row r="303" spans="1:104" x14ac:dyDescent="0.25">
      <c r="A303" s="180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  <c r="AA303" s="181"/>
      <c r="AB303" s="181"/>
      <c r="AC303" s="181"/>
      <c r="AD303" s="181"/>
      <c r="AE303" s="181"/>
      <c r="AF303" s="181"/>
      <c r="AG303" s="181"/>
      <c r="AH303" s="181"/>
      <c r="AI303" s="181"/>
      <c r="AJ303" s="181"/>
      <c r="AK303" s="181"/>
      <c r="AL303" s="181"/>
      <c r="AM303" s="181"/>
      <c r="AN303" s="181"/>
      <c r="AO303" s="181"/>
      <c r="AP303" s="181"/>
      <c r="AQ303" s="181"/>
      <c r="AR303" s="181"/>
      <c r="AS303" s="181"/>
      <c r="AT303" s="181"/>
      <c r="AU303" s="181"/>
      <c r="AV303" s="181"/>
      <c r="AW303" s="181"/>
      <c r="AX303" s="181"/>
      <c r="AY303" s="181"/>
      <c r="AZ303" s="181"/>
      <c r="BA303" s="181"/>
      <c r="BB303" s="181"/>
      <c r="BC303" s="181"/>
      <c r="BD303" s="181"/>
      <c r="BE303" s="181"/>
      <c r="BF303" s="181"/>
      <c r="BG303" s="181"/>
      <c r="BH303" s="181"/>
      <c r="BI303" s="181"/>
      <c r="BJ303" s="181"/>
      <c r="BK303" s="181"/>
      <c r="BL303" s="181"/>
      <c r="BM303" s="181"/>
      <c r="BN303" s="181"/>
      <c r="BO303" s="181"/>
      <c r="BP303" s="181"/>
      <c r="BQ303" s="181"/>
      <c r="BR303" s="181"/>
      <c r="BS303" s="181"/>
      <c r="BT303" s="181"/>
      <c r="BU303" s="181"/>
      <c r="BV303" s="181"/>
      <c r="BW303" s="181"/>
      <c r="BX303" s="181"/>
      <c r="BY303" s="181"/>
      <c r="BZ303" s="181"/>
      <c r="CA303" s="181"/>
      <c r="CB303" s="181"/>
      <c r="CC303" s="181"/>
      <c r="CD303" s="181"/>
      <c r="CE303" s="181"/>
      <c r="CF303" s="181"/>
      <c r="CG303" s="181"/>
      <c r="CH303" s="181"/>
      <c r="CI303" s="181"/>
      <c r="CJ303" s="181"/>
      <c r="CK303" s="181"/>
      <c r="CL303" s="181"/>
      <c r="CM303" s="181"/>
      <c r="CN303" s="181"/>
      <c r="CO303" s="181"/>
      <c r="CP303" s="181"/>
      <c r="CQ303" s="181"/>
      <c r="CR303" s="181"/>
      <c r="CS303" s="181"/>
      <c r="CT303" s="181"/>
      <c r="CU303" s="181"/>
      <c r="CV303" s="181"/>
      <c r="CW303" s="181"/>
      <c r="CX303" s="181"/>
      <c r="CY303" s="181"/>
      <c r="CZ303" s="182"/>
    </row>
    <row r="304" spans="1:104" x14ac:dyDescent="0.25">
      <c r="A304" s="180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  <c r="AA304" s="181"/>
      <c r="AB304" s="181"/>
      <c r="AC304" s="181"/>
      <c r="AD304" s="181"/>
      <c r="AE304" s="181"/>
      <c r="AF304" s="181"/>
      <c r="AG304" s="181"/>
      <c r="AH304" s="181"/>
      <c r="AI304" s="181"/>
      <c r="AJ304" s="181"/>
      <c r="AK304" s="181"/>
      <c r="AL304" s="181"/>
      <c r="AM304" s="181"/>
      <c r="AN304" s="181"/>
      <c r="AO304" s="181"/>
      <c r="AP304" s="181"/>
      <c r="AQ304" s="181"/>
      <c r="AR304" s="181"/>
      <c r="AS304" s="181"/>
      <c r="AT304" s="181"/>
      <c r="AU304" s="181"/>
      <c r="AV304" s="181"/>
      <c r="AW304" s="181"/>
      <c r="AX304" s="181"/>
      <c r="AY304" s="181"/>
      <c r="AZ304" s="181"/>
      <c r="BA304" s="181"/>
      <c r="BB304" s="181"/>
      <c r="BC304" s="181"/>
      <c r="BD304" s="181"/>
      <c r="BE304" s="181"/>
      <c r="BF304" s="181"/>
      <c r="BG304" s="181"/>
      <c r="BH304" s="181"/>
      <c r="BI304" s="181"/>
      <c r="BJ304" s="181"/>
      <c r="BK304" s="181"/>
      <c r="BL304" s="181"/>
      <c r="BM304" s="181"/>
      <c r="BN304" s="181"/>
      <c r="BO304" s="181"/>
      <c r="BP304" s="181"/>
      <c r="BQ304" s="181"/>
      <c r="BR304" s="181"/>
      <c r="BS304" s="181"/>
      <c r="BT304" s="181"/>
      <c r="BU304" s="181"/>
      <c r="BV304" s="181"/>
      <c r="BW304" s="181"/>
      <c r="BX304" s="181"/>
      <c r="BY304" s="181"/>
      <c r="BZ304" s="181"/>
      <c r="CA304" s="181"/>
      <c r="CB304" s="181"/>
      <c r="CC304" s="181"/>
      <c r="CD304" s="181"/>
      <c r="CE304" s="181"/>
      <c r="CF304" s="181"/>
      <c r="CG304" s="181"/>
      <c r="CH304" s="181"/>
      <c r="CI304" s="181"/>
      <c r="CJ304" s="181"/>
      <c r="CK304" s="181"/>
      <c r="CL304" s="181"/>
      <c r="CM304" s="181"/>
      <c r="CN304" s="181"/>
      <c r="CO304" s="181"/>
      <c r="CP304" s="181"/>
      <c r="CQ304" s="181"/>
      <c r="CR304" s="181"/>
      <c r="CS304" s="181"/>
      <c r="CT304" s="181"/>
      <c r="CU304" s="181"/>
      <c r="CV304" s="181"/>
      <c r="CW304" s="181"/>
      <c r="CX304" s="181"/>
      <c r="CY304" s="181"/>
      <c r="CZ304" s="182"/>
    </row>
    <row r="305" spans="1:104" x14ac:dyDescent="0.25">
      <c r="A305" s="180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  <c r="AA305" s="181"/>
      <c r="AB305" s="181"/>
      <c r="AC305" s="181"/>
      <c r="AD305" s="181"/>
      <c r="AE305" s="181"/>
      <c r="AF305" s="181"/>
      <c r="AG305" s="181"/>
      <c r="AH305" s="181"/>
      <c r="AI305" s="181"/>
      <c r="AJ305" s="181"/>
      <c r="AK305" s="181"/>
      <c r="AL305" s="181"/>
      <c r="AM305" s="181"/>
      <c r="AN305" s="181"/>
      <c r="AO305" s="181"/>
      <c r="AP305" s="181"/>
      <c r="AQ305" s="181"/>
      <c r="AR305" s="181"/>
      <c r="AS305" s="181"/>
      <c r="AT305" s="181"/>
      <c r="AU305" s="181"/>
      <c r="AV305" s="181"/>
      <c r="AW305" s="181"/>
      <c r="AX305" s="181"/>
      <c r="AY305" s="181"/>
      <c r="AZ305" s="181"/>
      <c r="BA305" s="181"/>
      <c r="BB305" s="181"/>
      <c r="BC305" s="181"/>
      <c r="BD305" s="181"/>
      <c r="BE305" s="181"/>
      <c r="BF305" s="181"/>
      <c r="BG305" s="181"/>
      <c r="BH305" s="181"/>
      <c r="BI305" s="181"/>
      <c r="BJ305" s="181"/>
      <c r="BK305" s="181"/>
      <c r="BL305" s="181"/>
      <c r="BM305" s="181"/>
      <c r="BN305" s="181"/>
      <c r="BO305" s="181"/>
      <c r="BP305" s="181"/>
      <c r="BQ305" s="181"/>
      <c r="BR305" s="181"/>
      <c r="BS305" s="181"/>
      <c r="BT305" s="181"/>
      <c r="BU305" s="181"/>
      <c r="BV305" s="181"/>
      <c r="BW305" s="181"/>
      <c r="BX305" s="181"/>
      <c r="BY305" s="181"/>
      <c r="BZ305" s="181"/>
      <c r="CA305" s="181"/>
      <c r="CB305" s="181"/>
      <c r="CC305" s="181"/>
      <c r="CD305" s="181"/>
      <c r="CE305" s="181"/>
      <c r="CF305" s="181"/>
      <c r="CG305" s="181"/>
      <c r="CH305" s="181"/>
      <c r="CI305" s="181"/>
      <c r="CJ305" s="181"/>
      <c r="CK305" s="181"/>
      <c r="CL305" s="181"/>
      <c r="CM305" s="181"/>
      <c r="CN305" s="181"/>
      <c r="CO305" s="181"/>
      <c r="CP305" s="181"/>
      <c r="CQ305" s="181"/>
      <c r="CR305" s="181"/>
      <c r="CS305" s="181"/>
      <c r="CT305" s="181"/>
      <c r="CU305" s="181"/>
      <c r="CV305" s="181"/>
      <c r="CW305" s="181"/>
      <c r="CX305" s="181"/>
      <c r="CY305" s="181"/>
      <c r="CZ305" s="182"/>
    </row>
    <row r="306" spans="1:104" x14ac:dyDescent="0.25">
      <c r="A306" s="180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  <c r="AA306" s="181"/>
      <c r="AB306" s="181"/>
      <c r="AC306" s="181"/>
      <c r="AD306" s="181"/>
      <c r="AE306" s="181"/>
      <c r="AF306" s="181"/>
      <c r="AG306" s="181"/>
      <c r="AH306" s="181"/>
      <c r="AI306" s="181"/>
      <c r="AJ306" s="181"/>
      <c r="AK306" s="181"/>
      <c r="AL306" s="181"/>
      <c r="AM306" s="181"/>
      <c r="AN306" s="181"/>
      <c r="AO306" s="181"/>
      <c r="AP306" s="181"/>
      <c r="AQ306" s="181"/>
      <c r="AR306" s="181"/>
      <c r="AS306" s="181"/>
      <c r="AT306" s="181"/>
      <c r="AU306" s="181"/>
      <c r="AV306" s="181"/>
      <c r="AW306" s="181"/>
      <c r="AX306" s="181"/>
      <c r="AY306" s="181"/>
      <c r="AZ306" s="181"/>
      <c r="BA306" s="181"/>
      <c r="BB306" s="181"/>
      <c r="BC306" s="181"/>
      <c r="BD306" s="181"/>
      <c r="BE306" s="181"/>
      <c r="BF306" s="181"/>
      <c r="BG306" s="181"/>
      <c r="BH306" s="181"/>
      <c r="BI306" s="181"/>
      <c r="BJ306" s="181"/>
      <c r="BK306" s="181"/>
      <c r="BL306" s="181"/>
      <c r="BM306" s="181"/>
      <c r="BN306" s="181"/>
      <c r="BO306" s="181"/>
      <c r="BP306" s="181"/>
      <c r="BQ306" s="181"/>
      <c r="BR306" s="181"/>
      <c r="BS306" s="181"/>
      <c r="BT306" s="181"/>
      <c r="BU306" s="181"/>
      <c r="BV306" s="181"/>
      <c r="BW306" s="181"/>
      <c r="BX306" s="181"/>
      <c r="BY306" s="181"/>
      <c r="BZ306" s="181"/>
      <c r="CA306" s="181"/>
      <c r="CB306" s="181"/>
      <c r="CC306" s="181"/>
      <c r="CD306" s="181"/>
      <c r="CE306" s="181"/>
      <c r="CF306" s="181"/>
      <c r="CG306" s="181"/>
      <c r="CH306" s="181"/>
      <c r="CI306" s="181"/>
      <c r="CJ306" s="181"/>
      <c r="CK306" s="181"/>
      <c r="CL306" s="181"/>
      <c r="CM306" s="181"/>
      <c r="CN306" s="181"/>
      <c r="CO306" s="181"/>
      <c r="CP306" s="181"/>
      <c r="CQ306" s="181"/>
      <c r="CR306" s="181"/>
      <c r="CS306" s="181"/>
      <c r="CT306" s="181"/>
      <c r="CU306" s="181"/>
      <c r="CV306" s="181"/>
      <c r="CW306" s="181"/>
      <c r="CX306" s="181"/>
      <c r="CY306" s="181"/>
      <c r="CZ306" s="182"/>
    </row>
    <row r="307" spans="1:104" x14ac:dyDescent="0.25">
      <c r="A307" s="180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  <c r="AA307" s="181"/>
      <c r="AB307" s="181"/>
      <c r="AC307" s="181"/>
      <c r="AD307" s="181"/>
      <c r="AE307" s="181"/>
      <c r="AF307" s="181"/>
      <c r="AG307" s="181"/>
      <c r="AH307" s="181"/>
      <c r="AI307" s="181"/>
      <c r="AJ307" s="181"/>
      <c r="AK307" s="181"/>
      <c r="AL307" s="181"/>
      <c r="AM307" s="181"/>
      <c r="AN307" s="181"/>
      <c r="AO307" s="181"/>
      <c r="AP307" s="181"/>
      <c r="AQ307" s="181"/>
      <c r="AR307" s="181"/>
      <c r="AS307" s="181"/>
      <c r="AT307" s="181"/>
      <c r="AU307" s="181"/>
      <c r="AV307" s="181"/>
      <c r="AW307" s="181"/>
      <c r="AX307" s="181"/>
      <c r="AY307" s="181"/>
      <c r="AZ307" s="181"/>
      <c r="BA307" s="181"/>
      <c r="BB307" s="181"/>
      <c r="BC307" s="181"/>
      <c r="BD307" s="181"/>
      <c r="BE307" s="181"/>
      <c r="BF307" s="181"/>
      <c r="BG307" s="181"/>
      <c r="BH307" s="181"/>
      <c r="BI307" s="181"/>
      <c r="BJ307" s="181"/>
      <c r="BK307" s="181"/>
      <c r="BL307" s="181"/>
      <c r="BM307" s="181"/>
      <c r="BN307" s="181"/>
      <c r="BO307" s="181"/>
      <c r="BP307" s="181"/>
      <c r="BQ307" s="181"/>
      <c r="BR307" s="181"/>
      <c r="BS307" s="181"/>
      <c r="BT307" s="181"/>
      <c r="BU307" s="181"/>
      <c r="BV307" s="181"/>
      <c r="BW307" s="181"/>
      <c r="BX307" s="181"/>
      <c r="BY307" s="181"/>
      <c r="BZ307" s="181"/>
      <c r="CA307" s="181"/>
      <c r="CB307" s="181"/>
      <c r="CC307" s="181"/>
      <c r="CD307" s="181"/>
      <c r="CE307" s="181"/>
      <c r="CF307" s="181"/>
      <c r="CG307" s="181"/>
      <c r="CH307" s="181"/>
      <c r="CI307" s="181"/>
      <c r="CJ307" s="181"/>
      <c r="CK307" s="181"/>
      <c r="CL307" s="181"/>
      <c r="CM307" s="181"/>
      <c r="CN307" s="181"/>
      <c r="CO307" s="181"/>
      <c r="CP307" s="181"/>
      <c r="CQ307" s="181"/>
      <c r="CR307" s="181"/>
      <c r="CS307" s="181"/>
      <c r="CT307" s="181"/>
      <c r="CU307" s="181"/>
      <c r="CV307" s="181"/>
      <c r="CW307" s="181"/>
      <c r="CX307" s="181"/>
      <c r="CY307" s="181"/>
      <c r="CZ307" s="182"/>
    </row>
    <row r="308" spans="1:104" x14ac:dyDescent="0.25">
      <c r="A308" s="180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  <c r="AA308" s="181"/>
      <c r="AB308" s="181"/>
      <c r="AC308" s="181"/>
      <c r="AD308" s="181"/>
      <c r="AE308" s="181"/>
      <c r="AF308" s="181"/>
      <c r="AG308" s="181"/>
      <c r="AH308" s="181"/>
      <c r="AI308" s="181"/>
      <c r="AJ308" s="181"/>
      <c r="AK308" s="181"/>
      <c r="AL308" s="181"/>
      <c r="AM308" s="181"/>
      <c r="AN308" s="181"/>
      <c r="AO308" s="181"/>
      <c r="AP308" s="181"/>
      <c r="AQ308" s="181"/>
      <c r="AR308" s="181"/>
      <c r="AS308" s="181"/>
      <c r="AT308" s="181"/>
      <c r="AU308" s="181"/>
      <c r="AV308" s="181"/>
      <c r="AW308" s="181"/>
      <c r="AX308" s="181"/>
      <c r="AY308" s="181"/>
      <c r="AZ308" s="181"/>
      <c r="BA308" s="181"/>
      <c r="BB308" s="181"/>
      <c r="BC308" s="181"/>
      <c r="BD308" s="181"/>
      <c r="BE308" s="181"/>
      <c r="BF308" s="181"/>
      <c r="BG308" s="181"/>
      <c r="BH308" s="181"/>
      <c r="BI308" s="181"/>
      <c r="BJ308" s="181"/>
      <c r="BK308" s="181"/>
      <c r="BL308" s="181"/>
      <c r="BM308" s="181"/>
      <c r="BN308" s="181"/>
      <c r="BO308" s="181"/>
      <c r="BP308" s="181"/>
      <c r="BQ308" s="181"/>
      <c r="BR308" s="181"/>
      <c r="BS308" s="181"/>
      <c r="BT308" s="181"/>
      <c r="BU308" s="181"/>
      <c r="BV308" s="181"/>
      <c r="BW308" s="181"/>
      <c r="BX308" s="181"/>
      <c r="BY308" s="181"/>
      <c r="BZ308" s="181"/>
      <c r="CA308" s="181"/>
      <c r="CB308" s="181"/>
      <c r="CC308" s="181"/>
      <c r="CD308" s="181"/>
      <c r="CE308" s="181"/>
      <c r="CF308" s="181"/>
      <c r="CG308" s="181"/>
      <c r="CH308" s="181"/>
      <c r="CI308" s="181"/>
      <c r="CJ308" s="181"/>
      <c r="CK308" s="181"/>
      <c r="CL308" s="181"/>
      <c r="CM308" s="181"/>
      <c r="CN308" s="181"/>
      <c r="CO308" s="181"/>
      <c r="CP308" s="181"/>
      <c r="CQ308" s="181"/>
      <c r="CR308" s="181"/>
      <c r="CS308" s="181"/>
      <c r="CT308" s="181"/>
      <c r="CU308" s="181"/>
      <c r="CV308" s="181"/>
      <c r="CW308" s="181"/>
      <c r="CX308" s="181"/>
      <c r="CY308" s="181"/>
      <c r="CZ308" s="182"/>
    </row>
    <row r="309" spans="1:104" x14ac:dyDescent="0.25">
      <c r="A309" s="180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  <c r="AA309" s="181"/>
      <c r="AB309" s="181"/>
      <c r="AC309" s="181"/>
      <c r="AD309" s="181"/>
      <c r="AE309" s="181"/>
      <c r="AF309" s="181"/>
      <c r="AG309" s="181"/>
      <c r="AH309" s="181"/>
      <c r="AI309" s="181"/>
      <c r="AJ309" s="181"/>
      <c r="AK309" s="181"/>
      <c r="AL309" s="181"/>
      <c r="AM309" s="181"/>
      <c r="AN309" s="181"/>
      <c r="AO309" s="181"/>
      <c r="AP309" s="181"/>
      <c r="AQ309" s="181"/>
      <c r="AR309" s="181"/>
      <c r="AS309" s="181"/>
      <c r="AT309" s="181"/>
      <c r="AU309" s="181"/>
      <c r="AV309" s="181"/>
      <c r="AW309" s="181"/>
      <c r="AX309" s="181"/>
      <c r="AY309" s="181"/>
      <c r="AZ309" s="181"/>
      <c r="BA309" s="181"/>
      <c r="BB309" s="181"/>
      <c r="BC309" s="181"/>
      <c r="BD309" s="181"/>
      <c r="BE309" s="181"/>
      <c r="BF309" s="181"/>
      <c r="BG309" s="181"/>
      <c r="BH309" s="181"/>
      <c r="BI309" s="181"/>
      <c r="BJ309" s="181"/>
      <c r="BK309" s="181"/>
      <c r="BL309" s="181"/>
      <c r="BM309" s="181"/>
      <c r="BN309" s="181"/>
      <c r="BO309" s="181"/>
      <c r="BP309" s="181"/>
      <c r="BQ309" s="181"/>
      <c r="BR309" s="181"/>
      <c r="BS309" s="181"/>
      <c r="BT309" s="181"/>
      <c r="BU309" s="181"/>
      <c r="BV309" s="181"/>
      <c r="BW309" s="181"/>
      <c r="BX309" s="181"/>
      <c r="BY309" s="181"/>
      <c r="BZ309" s="181"/>
      <c r="CA309" s="181"/>
      <c r="CB309" s="181"/>
      <c r="CC309" s="181"/>
      <c r="CD309" s="181"/>
      <c r="CE309" s="181"/>
      <c r="CF309" s="181"/>
      <c r="CG309" s="181"/>
      <c r="CH309" s="181"/>
      <c r="CI309" s="181"/>
      <c r="CJ309" s="181"/>
      <c r="CK309" s="181"/>
      <c r="CL309" s="181"/>
      <c r="CM309" s="181"/>
      <c r="CN309" s="181"/>
      <c r="CO309" s="181"/>
      <c r="CP309" s="181"/>
      <c r="CQ309" s="181"/>
      <c r="CR309" s="181"/>
      <c r="CS309" s="181"/>
      <c r="CT309" s="181"/>
      <c r="CU309" s="181"/>
      <c r="CV309" s="181"/>
      <c r="CW309" s="181"/>
      <c r="CX309" s="181"/>
      <c r="CY309" s="181"/>
      <c r="CZ309" s="182"/>
    </row>
    <row r="310" spans="1:104" x14ac:dyDescent="0.25">
      <c r="A310" s="180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  <c r="AA310" s="181"/>
      <c r="AB310" s="181"/>
      <c r="AC310" s="181"/>
      <c r="AD310" s="181"/>
      <c r="AE310" s="181"/>
      <c r="AF310" s="181"/>
      <c r="AG310" s="181"/>
      <c r="AH310" s="181"/>
      <c r="AI310" s="181"/>
      <c r="AJ310" s="181"/>
      <c r="AK310" s="181"/>
      <c r="AL310" s="181"/>
      <c r="AM310" s="181"/>
      <c r="AN310" s="181"/>
      <c r="AO310" s="181"/>
      <c r="AP310" s="181"/>
      <c r="AQ310" s="181"/>
      <c r="AR310" s="181"/>
      <c r="AS310" s="181"/>
      <c r="AT310" s="181"/>
      <c r="AU310" s="181"/>
      <c r="AV310" s="181"/>
      <c r="AW310" s="181"/>
      <c r="AX310" s="181"/>
      <c r="AY310" s="181"/>
      <c r="AZ310" s="181"/>
      <c r="BA310" s="181"/>
      <c r="BB310" s="181"/>
      <c r="BC310" s="181"/>
      <c r="BD310" s="181"/>
      <c r="BE310" s="181"/>
      <c r="BF310" s="181"/>
      <c r="BG310" s="181"/>
      <c r="BH310" s="181"/>
      <c r="BI310" s="181"/>
      <c r="BJ310" s="181"/>
      <c r="BK310" s="181"/>
      <c r="BL310" s="181"/>
      <c r="BM310" s="181"/>
      <c r="BN310" s="181"/>
      <c r="BO310" s="181"/>
      <c r="BP310" s="181"/>
      <c r="BQ310" s="181"/>
      <c r="BR310" s="181"/>
      <c r="BS310" s="181"/>
      <c r="BT310" s="181"/>
      <c r="BU310" s="181"/>
      <c r="BV310" s="181"/>
      <c r="BW310" s="181"/>
      <c r="BX310" s="181"/>
      <c r="BY310" s="181"/>
      <c r="BZ310" s="181"/>
      <c r="CA310" s="181"/>
      <c r="CB310" s="181"/>
      <c r="CC310" s="181"/>
      <c r="CD310" s="181"/>
      <c r="CE310" s="181"/>
      <c r="CF310" s="181"/>
      <c r="CG310" s="181"/>
      <c r="CH310" s="181"/>
      <c r="CI310" s="181"/>
      <c r="CJ310" s="181"/>
      <c r="CK310" s="181"/>
      <c r="CL310" s="181"/>
      <c r="CM310" s="181"/>
      <c r="CN310" s="181"/>
      <c r="CO310" s="181"/>
      <c r="CP310" s="181"/>
      <c r="CQ310" s="181"/>
      <c r="CR310" s="181"/>
      <c r="CS310" s="181"/>
      <c r="CT310" s="181"/>
      <c r="CU310" s="181"/>
      <c r="CV310" s="181"/>
      <c r="CW310" s="181"/>
      <c r="CX310" s="181"/>
      <c r="CY310" s="181"/>
      <c r="CZ310" s="182"/>
    </row>
    <row r="311" spans="1:104" x14ac:dyDescent="0.25">
      <c r="A311" s="180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  <c r="AA311" s="181"/>
      <c r="AB311" s="181"/>
      <c r="AC311" s="181"/>
      <c r="AD311" s="181"/>
      <c r="AE311" s="181"/>
      <c r="AF311" s="181"/>
      <c r="AG311" s="181"/>
      <c r="AH311" s="181"/>
      <c r="AI311" s="181"/>
      <c r="AJ311" s="181"/>
      <c r="AK311" s="181"/>
      <c r="AL311" s="181"/>
      <c r="AM311" s="181"/>
      <c r="AN311" s="181"/>
      <c r="AO311" s="181"/>
      <c r="AP311" s="181"/>
      <c r="AQ311" s="181"/>
      <c r="AR311" s="181"/>
      <c r="AS311" s="181"/>
      <c r="AT311" s="181"/>
      <c r="AU311" s="181"/>
      <c r="AV311" s="181"/>
      <c r="AW311" s="181"/>
      <c r="AX311" s="181"/>
      <c r="AY311" s="181"/>
      <c r="AZ311" s="181"/>
      <c r="BA311" s="181"/>
      <c r="BB311" s="181"/>
      <c r="BC311" s="181"/>
      <c r="BD311" s="181"/>
      <c r="BE311" s="181"/>
      <c r="BF311" s="181"/>
      <c r="BG311" s="181"/>
      <c r="BH311" s="181"/>
      <c r="BI311" s="181"/>
      <c r="BJ311" s="181"/>
      <c r="BK311" s="181"/>
      <c r="BL311" s="181"/>
      <c r="BM311" s="181"/>
      <c r="BN311" s="181"/>
      <c r="BO311" s="181"/>
      <c r="BP311" s="181"/>
      <c r="BQ311" s="181"/>
      <c r="BR311" s="181"/>
      <c r="BS311" s="181"/>
      <c r="BT311" s="181"/>
      <c r="BU311" s="181"/>
      <c r="BV311" s="181"/>
      <c r="BW311" s="181"/>
      <c r="BX311" s="181"/>
      <c r="BY311" s="181"/>
      <c r="BZ311" s="181"/>
      <c r="CA311" s="181"/>
      <c r="CB311" s="181"/>
      <c r="CC311" s="181"/>
      <c r="CD311" s="181"/>
      <c r="CE311" s="181"/>
      <c r="CF311" s="181"/>
      <c r="CG311" s="181"/>
      <c r="CH311" s="181"/>
      <c r="CI311" s="181"/>
      <c r="CJ311" s="181"/>
      <c r="CK311" s="181"/>
      <c r="CL311" s="181"/>
      <c r="CM311" s="181"/>
      <c r="CN311" s="181"/>
      <c r="CO311" s="181"/>
      <c r="CP311" s="181"/>
      <c r="CQ311" s="181"/>
      <c r="CR311" s="181"/>
      <c r="CS311" s="181"/>
      <c r="CT311" s="181"/>
      <c r="CU311" s="181"/>
      <c r="CV311" s="181"/>
      <c r="CW311" s="181"/>
      <c r="CX311" s="181"/>
      <c r="CY311" s="181"/>
      <c r="CZ311" s="182"/>
    </row>
    <row r="312" spans="1:104" x14ac:dyDescent="0.25">
      <c r="A312" s="180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  <c r="AA312" s="181"/>
      <c r="AB312" s="181"/>
      <c r="AC312" s="181"/>
      <c r="AD312" s="181"/>
      <c r="AE312" s="181"/>
      <c r="AF312" s="181"/>
      <c r="AG312" s="181"/>
      <c r="AH312" s="181"/>
      <c r="AI312" s="181"/>
      <c r="AJ312" s="181"/>
      <c r="AK312" s="181"/>
      <c r="AL312" s="181"/>
      <c r="AM312" s="181"/>
      <c r="AN312" s="181"/>
      <c r="AO312" s="181"/>
      <c r="AP312" s="181"/>
      <c r="AQ312" s="181"/>
      <c r="AR312" s="181"/>
      <c r="AS312" s="181"/>
      <c r="AT312" s="181"/>
      <c r="AU312" s="181"/>
      <c r="AV312" s="181"/>
      <c r="AW312" s="181"/>
      <c r="AX312" s="181"/>
      <c r="AY312" s="181"/>
      <c r="AZ312" s="181"/>
      <c r="BA312" s="181"/>
      <c r="BB312" s="181"/>
      <c r="BC312" s="181"/>
      <c r="BD312" s="181"/>
      <c r="BE312" s="181"/>
      <c r="BF312" s="181"/>
      <c r="BG312" s="181"/>
      <c r="BH312" s="181"/>
      <c r="BI312" s="181"/>
      <c r="BJ312" s="181"/>
      <c r="BK312" s="181"/>
      <c r="BL312" s="181"/>
      <c r="BM312" s="181"/>
      <c r="BN312" s="181"/>
      <c r="BO312" s="181"/>
      <c r="BP312" s="181"/>
      <c r="BQ312" s="181"/>
      <c r="BR312" s="181"/>
      <c r="BS312" s="181"/>
      <c r="BT312" s="181"/>
      <c r="BU312" s="181"/>
      <c r="BV312" s="181"/>
      <c r="BW312" s="181"/>
      <c r="BX312" s="181"/>
      <c r="BY312" s="181"/>
      <c r="BZ312" s="181"/>
      <c r="CA312" s="181"/>
      <c r="CB312" s="181"/>
      <c r="CC312" s="181"/>
      <c r="CD312" s="181"/>
      <c r="CE312" s="181"/>
      <c r="CF312" s="181"/>
      <c r="CG312" s="181"/>
      <c r="CH312" s="181"/>
      <c r="CI312" s="181"/>
      <c r="CJ312" s="181"/>
      <c r="CK312" s="181"/>
      <c r="CL312" s="181"/>
      <c r="CM312" s="181"/>
      <c r="CN312" s="181"/>
      <c r="CO312" s="181"/>
      <c r="CP312" s="181"/>
      <c r="CQ312" s="181"/>
      <c r="CR312" s="181"/>
      <c r="CS312" s="181"/>
      <c r="CT312" s="181"/>
      <c r="CU312" s="181"/>
      <c r="CV312" s="181"/>
      <c r="CW312" s="181"/>
      <c r="CX312" s="181"/>
      <c r="CY312" s="181"/>
      <c r="CZ312" s="182"/>
    </row>
    <row r="313" spans="1:104" x14ac:dyDescent="0.25">
      <c r="A313" s="180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  <c r="AA313" s="181"/>
      <c r="AB313" s="181"/>
      <c r="AC313" s="181"/>
      <c r="AD313" s="181"/>
      <c r="AE313" s="181"/>
      <c r="AF313" s="181"/>
      <c r="AG313" s="181"/>
      <c r="AH313" s="181"/>
      <c r="AI313" s="181"/>
      <c r="AJ313" s="181"/>
      <c r="AK313" s="181"/>
      <c r="AL313" s="181"/>
      <c r="AM313" s="181"/>
      <c r="AN313" s="181"/>
      <c r="AO313" s="181"/>
      <c r="AP313" s="181"/>
      <c r="AQ313" s="181"/>
      <c r="AR313" s="181"/>
      <c r="AS313" s="181"/>
      <c r="AT313" s="181"/>
      <c r="AU313" s="181"/>
      <c r="AV313" s="181"/>
      <c r="AW313" s="181"/>
      <c r="AX313" s="181"/>
      <c r="AY313" s="181"/>
      <c r="AZ313" s="181"/>
      <c r="BA313" s="181"/>
      <c r="BB313" s="181"/>
      <c r="BC313" s="181"/>
      <c r="BD313" s="181"/>
      <c r="BE313" s="181"/>
      <c r="BF313" s="181"/>
      <c r="BG313" s="181"/>
      <c r="BH313" s="181"/>
      <c r="BI313" s="181"/>
      <c r="BJ313" s="181"/>
      <c r="BK313" s="181"/>
      <c r="BL313" s="181"/>
      <c r="BM313" s="181"/>
      <c r="BN313" s="181"/>
      <c r="BO313" s="181"/>
      <c r="BP313" s="181"/>
      <c r="BQ313" s="181"/>
      <c r="BR313" s="181"/>
      <c r="BS313" s="181"/>
      <c r="BT313" s="181"/>
      <c r="BU313" s="181"/>
      <c r="BV313" s="181"/>
      <c r="BW313" s="181"/>
      <c r="BX313" s="181"/>
      <c r="BY313" s="181"/>
      <c r="BZ313" s="181"/>
      <c r="CA313" s="181"/>
      <c r="CB313" s="181"/>
      <c r="CC313" s="181"/>
      <c r="CD313" s="181"/>
      <c r="CE313" s="181"/>
      <c r="CF313" s="181"/>
      <c r="CG313" s="181"/>
      <c r="CH313" s="181"/>
      <c r="CI313" s="181"/>
      <c r="CJ313" s="181"/>
      <c r="CK313" s="181"/>
      <c r="CL313" s="181"/>
      <c r="CM313" s="181"/>
      <c r="CN313" s="181"/>
      <c r="CO313" s="181"/>
      <c r="CP313" s="181"/>
      <c r="CQ313" s="181"/>
      <c r="CR313" s="181"/>
      <c r="CS313" s="181"/>
      <c r="CT313" s="181"/>
      <c r="CU313" s="181"/>
      <c r="CV313" s="181"/>
      <c r="CW313" s="181"/>
      <c r="CX313" s="181"/>
      <c r="CY313" s="181"/>
      <c r="CZ313" s="182"/>
    </row>
    <row r="314" spans="1:104" x14ac:dyDescent="0.25">
      <c r="A314" s="180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  <c r="AA314" s="181"/>
      <c r="AB314" s="181"/>
      <c r="AC314" s="181"/>
      <c r="AD314" s="181"/>
      <c r="AE314" s="181"/>
      <c r="AF314" s="181"/>
      <c r="AG314" s="181"/>
      <c r="AH314" s="181"/>
      <c r="AI314" s="181"/>
      <c r="AJ314" s="181"/>
      <c r="AK314" s="181"/>
      <c r="AL314" s="181"/>
      <c r="AM314" s="181"/>
      <c r="AN314" s="181"/>
      <c r="AO314" s="181"/>
      <c r="AP314" s="181"/>
      <c r="AQ314" s="181"/>
      <c r="AR314" s="181"/>
      <c r="AS314" s="181"/>
      <c r="AT314" s="181"/>
      <c r="AU314" s="181"/>
      <c r="AV314" s="181"/>
      <c r="AW314" s="181"/>
      <c r="AX314" s="181"/>
      <c r="AY314" s="181"/>
      <c r="AZ314" s="181"/>
      <c r="BA314" s="181"/>
      <c r="BB314" s="181"/>
      <c r="BC314" s="181"/>
      <c r="BD314" s="181"/>
      <c r="BE314" s="181"/>
      <c r="BF314" s="181"/>
      <c r="BG314" s="181"/>
      <c r="BH314" s="181"/>
      <c r="BI314" s="181"/>
      <c r="BJ314" s="181"/>
      <c r="BK314" s="181"/>
      <c r="BL314" s="181"/>
      <c r="BM314" s="181"/>
      <c r="BN314" s="181"/>
      <c r="BO314" s="181"/>
      <c r="BP314" s="181"/>
      <c r="BQ314" s="181"/>
      <c r="BR314" s="181"/>
      <c r="BS314" s="181"/>
      <c r="BT314" s="181"/>
      <c r="BU314" s="181"/>
      <c r="BV314" s="181"/>
      <c r="BW314" s="181"/>
      <c r="BX314" s="181"/>
      <c r="BY314" s="181"/>
      <c r="BZ314" s="181"/>
      <c r="CA314" s="181"/>
      <c r="CB314" s="181"/>
      <c r="CC314" s="181"/>
      <c r="CD314" s="181"/>
      <c r="CE314" s="181"/>
      <c r="CF314" s="181"/>
      <c r="CG314" s="181"/>
      <c r="CH314" s="181"/>
      <c r="CI314" s="181"/>
      <c r="CJ314" s="181"/>
      <c r="CK314" s="181"/>
      <c r="CL314" s="181"/>
      <c r="CM314" s="181"/>
      <c r="CN314" s="181"/>
      <c r="CO314" s="181"/>
      <c r="CP314" s="181"/>
      <c r="CQ314" s="181"/>
      <c r="CR314" s="181"/>
      <c r="CS314" s="181"/>
      <c r="CT314" s="181"/>
      <c r="CU314" s="181"/>
      <c r="CV314" s="181"/>
      <c r="CW314" s="181"/>
      <c r="CX314" s="181"/>
      <c r="CY314" s="181"/>
      <c r="CZ314" s="182"/>
    </row>
    <row r="315" spans="1:104" x14ac:dyDescent="0.25">
      <c r="A315" s="180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  <c r="AA315" s="181"/>
      <c r="AB315" s="181"/>
      <c r="AC315" s="181"/>
      <c r="AD315" s="181"/>
      <c r="AE315" s="181"/>
      <c r="AF315" s="181"/>
      <c r="AG315" s="181"/>
      <c r="AH315" s="181"/>
      <c r="AI315" s="181"/>
      <c r="AJ315" s="181"/>
      <c r="AK315" s="181"/>
      <c r="AL315" s="181"/>
      <c r="AM315" s="181"/>
      <c r="AN315" s="181"/>
      <c r="AO315" s="181"/>
      <c r="AP315" s="181"/>
      <c r="AQ315" s="181"/>
      <c r="AR315" s="181"/>
      <c r="AS315" s="181"/>
      <c r="AT315" s="181"/>
      <c r="AU315" s="181"/>
      <c r="AV315" s="181"/>
      <c r="AW315" s="181"/>
      <c r="AX315" s="181"/>
      <c r="AY315" s="181"/>
      <c r="AZ315" s="181"/>
      <c r="BA315" s="181"/>
      <c r="BB315" s="181"/>
      <c r="BC315" s="181"/>
      <c r="BD315" s="181"/>
      <c r="BE315" s="181"/>
      <c r="BF315" s="181"/>
      <c r="BG315" s="181"/>
      <c r="BH315" s="181"/>
      <c r="BI315" s="181"/>
      <c r="BJ315" s="181"/>
      <c r="BK315" s="181"/>
      <c r="BL315" s="181"/>
      <c r="BM315" s="181"/>
      <c r="BN315" s="181"/>
      <c r="BO315" s="181"/>
      <c r="BP315" s="181"/>
      <c r="BQ315" s="181"/>
      <c r="BR315" s="181"/>
      <c r="BS315" s="181"/>
      <c r="BT315" s="181"/>
      <c r="BU315" s="181"/>
      <c r="BV315" s="181"/>
      <c r="BW315" s="181"/>
      <c r="BX315" s="181"/>
      <c r="BY315" s="181"/>
      <c r="BZ315" s="181"/>
      <c r="CA315" s="181"/>
      <c r="CB315" s="181"/>
      <c r="CC315" s="181"/>
      <c r="CD315" s="181"/>
      <c r="CE315" s="181"/>
      <c r="CF315" s="181"/>
      <c r="CG315" s="181"/>
      <c r="CH315" s="181"/>
      <c r="CI315" s="181"/>
      <c r="CJ315" s="181"/>
      <c r="CK315" s="181"/>
      <c r="CL315" s="181"/>
      <c r="CM315" s="181"/>
      <c r="CN315" s="181"/>
      <c r="CO315" s="181"/>
      <c r="CP315" s="181"/>
      <c r="CQ315" s="181"/>
      <c r="CR315" s="181"/>
      <c r="CS315" s="181"/>
      <c r="CT315" s="181"/>
      <c r="CU315" s="181"/>
      <c r="CV315" s="181"/>
      <c r="CW315" s="181"/>
      <c r="CX315" s="181"/>
      <c r="CY315" s="181"/>
      <c r="CZ315" s="182"/>
    </row>
    <row r="316" spans="1:104" x14ac:dyDescent="0.25">
      <c r="A316" s="180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  <c r="AA316" s="181"/>
      <c r="AB316" s="181"/>
      <c r="AC316" s="181"/>
      <c r="AD316" s="181"/>
      <c r="AE316" s="181"/>
      <c r="AF316" s="181"/>
      <c r="AG316" s="181"/>
      <c r="AH316" s="181"/>
      <c r="AI316" s="181"/>
      <c r="AJ316" s="181"/>
      <c r="AK316" s="181"/>
      <c r="AL316" s="181"/>
      <c r="AM316" s="181"/>
      <c r="AN316" s="181"/>
      <c r="AO316" s="181"/>
      <c r="AP316" s="181"/>
      <c r="AQ316" s="181"/>
      <c r="AR316" s="181"/>
      <c r="AS316" s="181"/>
      <c r="AT316" s="181"/>
      <c r="AU316" s="181"/>
      <c r="AV316" s="181"/>
      <c r="AW316" s="181"/>
      <c r="AX316" s="181"/>
      <c r="AY316" s="181"/>
      <c r="AZ316" s="181"/>
      <c r="BA316" s="181"/>
      <c r="BB316" s="181"/>
      <c r="BC316" s="181"/>
      <c r="BD316" s="181"/>
      <c r="BE316" s="181"/>
      <c r="BF316" s="181"/>
      <c r="BG316" s="181"/>
      <c r="BH316" s="181"/>
      <c r="BI316" s="181"/>
      <c r="BJ316" s="181"/>
      <c r="BK316" s="181"/>
      <c r="BL316" s="181"/>
      <c r="BM316" s="181"/>
      <c r="BN316" s="181"/>
      <c r="BO316" s="181"/>
      <c r="BP316" s="181"/>
      <c r="BQ316" s="181"/>
      <c r="BR316" s="181"/>
      <c r="BS316" s="181"/>
      <c r="BT316" s="181"/>
      <c r="BU316" s="181"/>
      <c r="BV316" s="181"/>
      <c r="BW316" s="181"/>
      <c r="BX316" s="181"/>
      <c r="BY316" s="181"/>
      <c r="BZ316" s="181"/>
      <c r="CA316" s="181"/>
      <c r="CB316" s="181"/>
      <c r="CC316" s="181"/>
      <c r="CD316" s="181"/>
      <c r="CE316" s="181"/>
      <c r="CF316" s="181"/>
      <c r="CG316" s="181"/>
      <c r="CH316" s="181"/>
      <c r="CI316" s="181"/>
      <c r="CJ316" s="181"/>
      <c r="CK316" s="181"/>
      <c r="CL316" s="181"/>
      <c r="CM316" s="181"/>
      <c r="CN316" s="181"/>
      <c r="CO316" s="181"/>
      <c r="CP316" s="181"/>
      <c r="CQ316" s="181"/>
      <c r="CR316" s="181"/>
      <c r="CS316" s="181"/>
      <c r="CT316" s="181"/>
      <c r="CU316" s="181"/>
      <c r="CV316" s="181"/>
      <c r="CW316" s="181"/>
      <c r="CX316" s="181"/>
      <c r="CY316" s="181"/>
      <c r="CZ316" s="182"/>
    </row>
    <row r="317" spans="1:104" x14ac:dyDescent="0.25">
      <c r="A317" s="180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  <c r="AA317" s="181"/>
      <c r="AB317" s="181"/>
      <c r="AC317" s="181"/>
      <c r="AD317" s="181"/>
      <c r="AE317" s="181"/>
      <c r="AF317" s="181"/>
      <c r="AG317" s="181"/>
      <c r="AH317" s="181"/>
      <c r="AI317" s="181"/>
      <c r="AJ317" s="181"/>
      <c r="AK317" s="181"/>
      <c r="AL317" s="181"/>
      <c r="AM317" s="181"/>
      <c r="AN317" s="181"/>
      <c r="AO317" s="181"/>
      <c r="AP317" s="181"/>
      <c r="AQ317" s="181"/>
      <c r="AR317" s="181"/>
      <c r="AS317" s="181"/>
      <c r="AT317" s="181"/>
      <c r="AU317" s="181"/>
      <c r="AV317" s="181"/>
      <c r="AW317" s="181"/>
      <c r="AX317" s="181"/>
      <c r="AY317" s="181"/>
      <c r="AZ317" s="181"/>
      <c r="BA317" s="181"/>
      <c r="BB317" s="181"/>
      <c r="BC317" s="181"/>
      <c r="BD317" s="181"/>
      <c r="BE317" s="181"/>
      <c r="BF317" s="181"/>
      <c r="BG317" s="181"/>
      <c r="BH317" s="181"/>
      <c r="BI317" s="181"/>
      <c r="BJ317" s="181"/>
      <c r="BK317" s="181"/>
      <c r="BL317" s="181"/>
      <c r="BM317" s="181"/>
      <c r="BN317" s="181"/>
      <c r="BO317" s="181"/>
      <c r="BP317" s="181"/>
      <c r="BQ317" s="181"/>
      <c r="BR317" s="181"/>
      <c r="BS317" s="181"/>
      <c r="BT317" s="181"/>
      <c r="BU317" s="181"/>
      <c r="BV317" s="181"/>
      <c r="BW317" s="181"/>
      <c r="BX317" s="181"/>
      <c r="BY317" s="181"/>
      <c r="BZ317" s="181"/>
      <c r="CA317" s="181"/>
      <c r="CB317" s="181"/>
      <c r="CC317" s="181"/>
      <c r="CD317" s="181"/>
      <c r="CE317" s="181"/>
      <c r="CF317" s="181"/>
      <c r="CG317" s="181"/>
      <c r="CH317" s="181"/>
      <c r="CI317" s="181"/>
      <c r="CJ317" s="181"/>
      <c r="CK317" s="181"/>
      <c r="CL317" s="181"/>
      <c r="CM317" s="181"/>
      <c r="CN317" s="181"/>
      <c r="CO317" s="181"/>
      <c r="CP317" s="181"/>
      <c r="CQ317" s="181"/>
      <c r="CR317" s="181"/>
      <c r="CS317" s="181"/>
      <c r="CT317" s="181"/>
      <c r="CU317" s="181"/>
      <c r="CV317" s="181"/>
      <c r="CW317" s="181"/>
      <c r="CX317" s="181"/>
      <c r="CY317" s="181"/>
      <c r="CZ317" s="182"/>
    </row>
    <row r="318" spans="1:104" x14ac:dyDescent="0.25">
      <c r="A318" s="180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  <c r="AA318" s="181"/>
      <c r="AB318" s="181"/>
      <c r="AC318" s="181"/>
      <c r="AD318" s="181"/>
      <c r="AE318" s="181"/>
      <c r="AF318" s="181"/>
      <c r="AG318" s="181"/>
      <c r="AH318" s="181"/>
      <c r="AI318" s="181"/>
      <c r="AJ318" s="181"/>
      <c r="AK318" s="181"/>
      <c r="AL318" s="181"/>
      <c r="AM318" s="181"/>
      <c r="AN318" s="181"/>
      <c r="AO318" s="181"/>
      <c r="AP318" s="181"/>
      <c r="AQ318" s="181"/>
      <c r="AR318" s="181"/>
      <c r="AS318" s="181"/>
      <c r="AT318" s="181"/>
      <c r="AU318" s="181"/>
      <c r="AV318" s="181"/>
      <c r="AW318" s="181"/>
      <c r="AX318" s="181"/>
      <c r="AY318" s="181"/>
      <c r="AZ318" s="181"/>
      <c r="BA318" s="181"/>
      <c r="BB318" s="181"/>
      <c r="BC318" s="181"/>
      <c r="BD318" s="181"/>
      <c r="BE318" s="181"/>
      <c r="BF318" s="181"/>
      <c r="BG318" s="181"/>
      <c r="BH318" s="181"/>
      <c r="BI318" s="181"/>
      <c r="BJ318" s="181"/>
      <c r="BK318" s="181"/>
      <c r="BL318" s="181"/>
      <c r="BM318" s="181"/>
      <c r="BN318" s="181"/>
      <c r="BO318" s="181"/>
      <c r="BP318" s="181"/>
      <c r="BQ318" s="181"/>
      <c r="BR318" s="181"/>
      <c r="BS318" s="181"/>
      <c r="BT318" s="181"/>
      <c r="BU318" s="181"/>
      <c r="BV318" s="181"/>
      <c r="BW318" s="181"/>
      <c r="BX318" s="181"/>
      <c r="BY318" s="181"/>
      <c r="BZ318" s="181"/>
      <c r="CA318" s="181"/>
      <c r="CB318" s="181"/>
      <c r="CC318" s="181"/>
      <c r="CD318" s="181"/>
      <c r="CE318" s="181"/>
      <c r="CF318" s="181"/>
      <c r="CG318" s="181"/>
      <c r="CH318" s="181"/>
      <c r="CI318" s="181"/>
      <c r="CJ318" s="181"/>
      <c r="CK318" s="181"/>
      <c r="CL318" s="181"/>
      <c r="CM318" s="181"/>
      <c r="CN318" s="181"/>
      <c r="CO318" s="181"/>
      <c r="CP318" s="181"/>
      <c r="CQ318" s="181"/>
      <c r="CR318" s="181"/>
      <c r="CS318" s="181"/>
      <c r="CT318" s="181"/>
      <c r="CU318" s="181"/>
      <c r="CV318" s="181"/>
      <c r="CW318" s="181"/>
      <c r="CX318" s="181"/>
      <c r="CY318" s="181"/>
      <c r="CZ318" s="182"/>
    </row>
    <row r="319" spans="1:104" x14ac:dyDescent="0.25">
      <c r="A319" s="180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  <c r="AA319" s="181"/>
      <c r="AB319" s="181"/>
      <c r="AC319" s="181"/>
      <c r="AD319" s="181"/>
      <c r="AE319" s="181"/>
      <c r="AF319" s="181"/>
      <c r="AG319" s="181"/>
      <c r="AH319" s="181"/>
      <c r="AI319" s="181"/>
      <c r="AJ319" s="181"/>
      <c r="AK319" s="181"/>
      <c r="AL319" s="181"/>
      <c r="AM319" s="181"/>
      <c r="AN319" s="181"/>
      <c r="AO319" s="181"/>
      <c r="AP319" s="181"/>
      <c r="AQ319" s="181"/>
      <c r="AR319" s="181"/>
      <c r="AS319" s="181"/>
      <c r="AT319" s="181"/>
      <c r="AU319" s="181"/>
      <c r="AV319" s="181"/>
      <c r="AW319" s="181"/>
      <c r="AX319" s="181"/>
      <c r="AY319" s="181"/>
      <c r="AZ319" s="181"/>
      <c r="BA319" s="181"/>
      <c r="BB319" s="181"/>
      <c r="BC319" s="181"/>
      <c r="BD319" s="181"/>
      <c r="BE319" s="181"/>
      <c r="BF319" s="181"/>
      <c r="BG319" s="181"/>
      <c r="BH319" s="181"/>
      <c r="BI319" s="181"/>
      <c r="BJ319" s="181"/>
      <c r="BK319" s="181"/>
      <c r="BL319" s="181"/>
      <c r="BM319" s="181"/>
      <c r="BN319" s="181"/>
      <c r="BO319" s="181"/>
      <c r="BP319" s="181"/>
      <c r="BQ319" s="181"/>
      <c r="BR319" s="181"/>
      <c r="BS319" s="181"/>
      <c r="BT319" s="181"/>
      <c r="BU319" s="181"/>
      <c r="BV319" s="181"/>
      <c r="BW319" s="181"/>
      <c r="BX319" s="181"/>
      <c r="BY319" s="181"/>
      <c r="BZ319" s="181"/>
      <c r="CA319" s="181"/>
      <c r="CB319" s="181"/>
      <c r="CC319" s="181"/>
      <c r="CD319" s="181"/>
      <c r="CE319" s="181"/>
      <c r="CF319" s="181"/>
      <c r="CG319" s="181"/>
      <c r="CH319" s="181"/>
      <c r="CI319" s="181"/>
      <c r="CJ319" s="181"/>
      <c r="CK319" s="181"/>
      <c r="CL319" s="181"/>
      <c r="CM319" s="181"/>
      <c r="CN319" s="181"/>
      <c r="CO319" s="181"/>
      <c r="CP319" s="181"/>
      <c r="CQ319" s="181"/>
      <c r="CR319" s="181"/>
      <c r="CS319" s="181"/>
      <c r="CT319" s="181"/>
      <c r="CU319" s="181"/>
      <c r="CV319" s="181"/>
      <c r="CW319" s="181"/>
      <c r="CX319" s="181"/>
      <c r="CY319" s="181"/>
      <c r="CZ319" s="182"/>
    </row>
    <row r="320" spans="1:104" x14ac:dyDescent="0.25">
      <c r="A320" s="180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  <c r="AA320" s="181"/>
      <c r="AB320" s="181"/>
      <c r="AC320" s="181"/>
      <c r="AD320" s="181"/>
      <c r="AE320" s="181"/>
      <c r="AF320" s="181"/>
      <c r="AG320" s="181"/>
      <c r="AH320" s="181"/>
      <c r="AI320" s="181"/>
      <c r="AJ320" s="181"/>
      <c r="AK320" s="181"/>
      <c r="AL320" s="181"/>
      <c r="AM320" s="181"/>
      <c r="AN320" s="181"/>
      <c r="AO320" s="181"/>
      <c r="AP320" s="181"/>
      <c r="AQ320" s="181"/>
      <c r="AR320" s="181"/>
      <c r="AS320" s="181"/>
      <c r="AT320" s="181"/>
      <c r="AU320" s="181"/>
      <c r="AV320" s="181"/>
      <c r="AW320" s="181"/>
      <c r="AX320" s="181"/>
      <c r="AY320" s="181"/>
      <c r="AZ320" s="181"/>
      <c r="BA320" s="181"/>
      <c r="BB320" s="181"/>
      <c r="BC320" s="181"/>
      <c r="BD320" s="181"/>
      <c r="BE320" s="181"/>
      <c r="BF320" s="181"/>
      <c r="BG320" s="181"/>
      <c r="BH320" s="181"/>
      <c r="BI320" s="181"/>
      <c r="BJ320" s="181"/>
      <c r="BK320" s="181"/>
      <c r="BL320" s="181"/>
      <c r="BM320" s="181"/>
      <c r="BN320" s="181"/>
      <c r="BO320" s="181"/>
      <c r="BP320" s="181"/>
      <c r="BQ320" s="181"/>
      <c r="BR320" s="181"/>
      <c r="BS320" s="181"/>
      <c r="BT320" s="181"/>
      <c r="BU320" s="181"/>
      <c r="BV320" s="181"/>
      <c r="BW320" s="181"/>
      <c r="BX320" s="181"/>
      <c r="BY320" s="181"/>
      <c r="BZ320" s="181"/>
      <c r="CA320" s="181"/>
      <c r="CB320" s="181"/>
      <c r="CC320" s="181"/>
      <c r="CD320" s="181"/>
      <c r="CE320" s="181"/>
      <c r="CF320" s="181"/>
      <c r="CG320" s="181"/>
      <c r="CH320" s="181"/>
      <c r="CI320" s="181"/>
      <c r="CJ320" s="181"/>
      <c r="CK320" s="181"/>
      <c r="CL320" s="181"/>
      <c r="CM320" s="181"/>
      <c r="CN320" s="181"/>
      <c r="CO320" s="181"/>
      <c r="CP320" s="181"/>
      <c r="CQ320" s="181"/>
      <c r="CR320" s="181"/>
      <c r="CS320" s="181"/>
      <c r="CT320" s="181"/>
      <c r="CU320" s="181"/>
      <c r="CV320" s="181"/>
      <c r="CW320" s="181"/>
      <c r="CX320" s="181"/>
      <c r="CY320" s="181"/>
      <c r="CZ320" s="182"/>
    </row>
    <row r="321" spans="1:104" x14ac:dyDescent="0.25">
      <c r="A321" s="180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  <c r="AA321" s="181"/>
      <c r="AB321" s="181"/>
      <c r="AC321" s="181"/>
      <c r="AD321" s="181"/>
      <c r="AE321" s="181"/>
      <c r="AF321" s="181"/>
      <c r="AG321" s="181"/>
      <c r="AH321" s="181"/>
      <c r="AI321" s="181"/>
      <c r="AJ321" s="181"/>
      <c r="AK321" s="181"/>
      <c r="AL321" s="181"/>
      <c r="AM321" s="181"/>
      <c r="AN321" s="181"/>
      <c r="AO321" s="181"/>
      <c r="AP321" s="181"/>
      <c r="AQ321" s="181"/>
      <c r="AR321" s="181"/>
      <c r="AS321" s="181"/>
      <c r="AT321" s="181"/>
      <c r="AU321" s="181"/>
      <c r="AV321" s="181"/>
      <c r="AW321" s="181"/>
      <c r="AX321" s="181"/>
      <c r="AY321" s="181"/>
      <c r="AZ321" s="181"/>
      <c r="BA321" s="181"/>
      <c r="BB321" s="181"/>
      <c r="BC321" s="181"/>
      <c r="BD321" s="181"/>
      <c r="BE321" s="181"/>
      <c r="BF321" s="181"/>
      <c r="BG321" s="181"/>
      <c r="BH321" s="181"/>
      <c r="BI321" s="181"/>
      <c r="BJ321" s="181"/>
      <c r="BK321" s="181"/>
      <c r="BL321" s="181"/>
      <c r="BM321" s="181"/>
      <c r="BN321" s="181"/>
      <c r="BO321" s="181"/>
      <c r="BP321" s="181"/>
      <c r="BQ321" s="181"/>
      <c r="BR321" s="181"/>
      <c r="BS321" s="181"/>
      <c r="BT321" s="181"/>
      <c r="BU321" s="181"/>
      <c r="BV321" s="181"/>
      <c r="BW321" s="181"/>
      <c r="BX321" s="181"/>
      <c r="BY321" s="181"/>
      <c r="BZ321" s="181"/>
      <c r="CA321" s="181"/>
      <c r="CB321" s="181"/>
      <c r="CC321" s="181"/>
      <c r="CD321" s="181"/>
      <c r="CE321" s="181"/>
      <c r="CF321" s="181"/>
      <c r="CG321" s="181"/>
      <c r="CH321" s="181"/>
      <c r="CI321" s="181"/>
      <c r="CJ321" s="181"/>
      <c r="CK321" s="181"/>
      <c r="CL321" s="181"/>
      <c r="CM321" s="181"/>
      <c r="CN321" s="181"/>
      <c r="CO321" s="181"/>
      <c r="CP321" s="181"/>
      <c r="CQ321" s="181"/>
      <c r="CR321" s="181"/>
      <c r="CS321" s="181"/>
      <c r="CT321" s="181"/>
      <c r="CU321" s="181"/>
      <c r="CV321" s="181"/>
      <c r="CW321" s="181"/>
      <c r="CX321" s="181"/>
      <c r="CY321" s="181"/>
      <c r="CZ321" s="182"/>
    </row>
    <row r="322" spans="1:104" x14ac:dyDescent="0.25">
      <c r="A322" s="180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  <c r="AA322" s="181"/>
      <c r="AB322" s="181"/>
      <c r="AC322" s="181"/>
      <c r="AD322" s="181"/>
      <c r="AE322" s="181"/>
      <c r="AF322" s="181"/>
      <c r="AG322" s="181"/>
      <c r="AH322" s="181"/>
      <c r="AI322" s="181"/>
      <c r="AJ322" s="181"/>
      <c r="AK322" s="181"/>
      <c r="AL322" s="181"/>
      <c r="AM322" s="181"/>
      <c r="AN322" s="181"/>
      <c r="AO322" s="181"/>
      <c r="AP322" s="181"/>
      <c r="AQ322" s="181"/>
      <c r="AR322" s="181"/>
      <c r="AS322" s="181"/>
      <c r="AT322" s="181"/>
      <c r="AU322" s="181"/>
      <c r="AV322" s="181"/>
      <c r="AW322" s="181"/>
      <c r="AX322" s="181"/>
      <c r="AY322" s="181"/>
      <c r="AZ322" s="181"/>
      <c r="BA322" s="181"/>
      <c r="BB322" s="181"/>
      <c r="BC322" s="181"/>
      <c r="BD322" s="181"/>
      <c r="BE322" s="181"/>
      <c r="BF322" s="181"/>
      <c r="BG322" s="181"/>
      <c r="BH322" s="181"/>
      <c r="BI322" s="181"/>
      <c r="BJ322" s="181"/>
      <c r="BK322" s="181"/>
      <c r="BL322" s="181"/>
      <c r="BM322" s="181"/>
      <c r="BN322" s="181"/>
      <c r="BO322" s="181"/>
      <c r="BP322" s="181"/>
      <c r="BQ322" s="181"/>
      <c r="BR322" s="181"/>
      <c r="BS322" s="181"/>
      <c r="BT322" s="181"/>
      <c r="BU322" s="181"/>
      <c r="BV322" s="181"/>
      <c r="BW322" s="181"/>
      <c r="BX322" s="181"/>
      <c r="BY322" s="181"/>
      <c r="BZ322" s="181"/>
      <c r="CA322" s="181"/>
      <c r="CB322" s="181"/>
      <c r="CC322" s="181"/>
      <c r="CD322" s="181"/>
      <c r="CE322" s="181"/>
      <c r="CF322" s="181"/>
      <c r="CG322" s="181"/>
      <c r="CH322" s="181"/>
      <c r="CI322" s="181"/>
      <c r="CJ322" s="181"/>
      <c r="CK322" s="181"/>
      <c r="CL322" s="181"/>
      <c r="CM322" s="181"/>
      <c r="CN322" s="181"/>
      <c r="CO322" s="181"/>
      <c r="CP322" s="181"/>
      <c r="CQ322" s="181"/>
      <c r="CR322" s="181"/>
      <c r="CS322" s="181"/>
      <c r="CT322" s="181"/>
      <c r="CU322" s="181"/>
      <c r="CV322" s="181"/>
      <c r="CW322" s="181"/>
      <c r="CX322" s="181"/>
      <c r="CY322" s="181"/>
      <c r="CZ322" s="182"/>
    </row>
    <row r="323" spans="1:104" x14ac:dyDescent="0.25">
      <c r="A323" s="180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  <c r="AA323" s="181"/>
      <c r="AB323" s="181"/>
      <c r="AC323" s="181"/>
      <c r="AD323" s="181"/>
      <c r="AE323" s="181"/>
      <c r="AF323" s="181"/>
      <c r="AG323" s="181"/>
      <c r="AH323" s="181"/>
      <c r="AI323" s="181"/>
      <c r="AJ323" s="181"/>
      <c r="AK323" s="181"/>
      <c r="AL323" s="181"/>
      <c r="AM323" s="181"/>
      <c r="AN323" s="181"/>
      <c r="AO323" s="181"/>
      <c r="AP323" s="181"/>
      <c r="AQ323" s="181"/>
      <c r="AR323" s="181"/>
      <c r="AS323" s="181"/>
      <c r="AT323" s="181"/>
      <c r="AU323" s="181"/>
      <c r="AV323" s="181"/>
      <c r="AW323" s="181"/>
      <c r="AX323" s="181"/>
      <c r="AY323" s="181"/>
      <c r="AZ323" s="181"/>
      <c r="BA323" s="181"/>
      <c r="BB323" s="181"/>
      <c r="BC323" s="181"/>
      <c r="BD323" s="181"/>
      <c r="BE323" s="181"/>
      <c r="BF323" s="181"/>
      <c r="BG323" s="181"/>
      <c r="BH323" s="181"/>
      <c r="BI323" s="181"/>
      <c r="BJ323" s="181"/>
      <c r="BK323" s="181"/>
      <c r="BL323" s="181"/>
      <c r="BM323" s="181"/>
      <c r="BN323" s="181"/>
      <c r="BO323" s="181"/>
      <c r="BP323" s="181"/>
      <c r="BQ323" s="181"/>
      <c r="BR323" s="181"/>
      <c r="BS323" s="181"/>
      <c r="BT323" s="181"/>
      <c r="BU323" s="181"/>
      <c r="BV323" s="181"/>
      <c r="BW323" s="181"/>
      <c r="BX323" s="181"/>
      <c r="BY323" s="181"/>
      <c r="BZ323" s="181"/>
      <c r="CA323" s="181"/>
      <c r="CB323" s="181"/>
      <c r="CC323" s="181"/>
      <c r="CD323" s="181"/>
      <c r="CE323" s="181"/>
      <c r="CF323" s="181"/>
      <c r="CG323" s="181"/>
      <c r="CH323" s="181"/>
      <c r="CI323" s="181"/>
      <c r="CJ323" s="181"/>
      <c r="CK323" s="181"/>
      <c r="CL323" s="181"/>
      <c r="CM323" s="181"/>
      <c r="CN323" s="181"/>
      <c r="CO323" s="181"/>
      <c r="CP323" s="181"/>
      <c r="CQ323" s="181"/>
      <c r="CR323" s="181"/>
      <c r="CS323" s="181"/>
      <c r="CT323" s="181"/>
      <c r="CU323" s="181"/>
      <c r="CV323" s="181"/>
      <c r="CW323" s="181"/>
      <c r="CX323" s="181"/>
      <c r="CY323" s="181"/>
      <c r="CZ323" s="182"/>
    </row>
    <row r="324" spans="1:104" x14ac:dyDescent="0.25">
      <c r="A324" s="180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  <c r="AA324" s="181"/>
      <c r="AB324" s="181"/>
      <c r="AC324" s="181"/>
      <c r="AD324" s="181"/>
      <c r="AE324" s="181"/>
      <c r="AF324" s="181"/>
      <c r="AG324" s="181"/>
      <c r="AH324" s="181"/>
      <c r="AI324" s="181"/>
      <c r="AJ324" s="181"/>
      <c r="AK324" s="181"/>
      <c r="AL324" s="181"/>
      <c r="AM324" s="181"/>
      <c r="AN324" s="181"/>
      <c r="AO324" s="181"/>
      <c r="AP324" s="181"/>
      <c r="AQ324" s="181"/>
      <c r="AR324" s="181"/>
      <c r="AS324" s="181"/>
      <c r="AT324" s="181"/>
      <c r="AU324" s="181"/>
      <c r="AV324" s="181"/>
      <c r="AW324" s="181"/>
      <c r="AX324" s="181"/>
      <c r="AY324" s="181"/>
      <c r="AZ324" s="181"/>
      <c r="BA324" s="181"/>
      <c r="BB324" s="181"/>
      <c r="BC324" s="181"/>
      <c r="BD324" s="181"/>
      <c r="BE324" s="181"/>
      <c r="BF324" s="181"/>
      <c r="BG324" s="181"/>
      <c r="BH324" s="181"/>
      <c r="BI324" s="181"/>
      <c r="BJ324" s="181"/>
      <c r="BK324" s="181"/>
      <c r="BL324" s="181"/>
      <c r="BM324" s="181"/>
      <c r="BN324" s="181"/>
      <c r="BO324" s="181"/>
      <c r="BP324" s="181"/>
      <c r="BQ324" s="181"/>
      <c r="BR324" s="181"/>
      <c r="BS324" s="181"/>
      <c r="BT324" s="181"/>
      <c r="BU324" s="181"/>
      <c r="BV324" s="181"/>
      <c r="BW324" s="181"/>
      <c r="BX324" s="181"/>
      <c r="BY324" s="181"/>
      <c r="BZ324" s="181"/>
      <c r="CA324" s="181"/>
      <c r="CB324" s="181"/>
      <c r="CC324" s="181"/>
      <c r="CD324" s="181"/>
      <c r="CE324" s="181"/>
      <c r="CF324" s="181"/>
      <c r="CG324" s="181"/>
      <c r="CH324" s="181"/>
      <c r="CI324" s="181"/>
      <c r="CJ324" s="181"/>
      <c r="CK324" s="181"/>
      <c r="CL324" s="181"/>
      <c r="CM324" s="181"/>
      <c r="CN324" s="181"/>
      <c r="CO324" s="181"/>
      <c r="CP324" s="181"/>
      <c r="CQ324" s="181"/>
      <c r="CR324" s="181"/>
      <c r="CS324" s="181"/>
      <c r="CT324" s="181"/>
      <c r="CU324" s="181"/>
      <c r="CV324" s="181"/>
      <c r="CW324" s="181"/>
      <c r="CX324" s="181"/>
      <c r="CY324" s="181"/>
      <c r="CZ324" s="182"/>
    </row>
    <row r="325" spans="1:104" x14ac:dyDescent="0.25">
      <c r="A325" s="180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  <c r="AA325" s="181"/>
      <c r="AB325" s="181"/>
      <c r="AC325" s="181"/>
      <c r="AD325" s="181"/>
      <c r="AE325" s="181"/>
      <c r="AF325" s="181"/>
      <c r="AG325" s="181"/>
      <c r="AH325" s="181"/>
      <c r="AI325" s="181"/>
      <c r="AJ325" s="181"/>
      <c r="AK325" s="181"/>
      <c r="AL325" s="181"/>
      <c r="AM325" s="181"/>
      <c r="AN325" s="181"/>
      <c r="AO325" s="181"/>
      <c r="AP325" s="181"/>
      <c r="AQ325" s="181"/>
      <c r="AR325" s="181"/>
      <c r="AS325" s="181"/>
      <c r="AT325" s="181"/>
      <c r="AU325" s="181"/>
      <c r="AV325" s="181"/>
      <c r="AW325" s="181"/>
      <c r="AX325" s="181"/>
      <c r="AY325" s="181"/>
      <c r="AZ325" s="181"/>
      <c r="BA325" s="181"/>
      <c r="BB325" s="181"/>
      <c r="BC325" s="181"/>
      <c r="BD325" s="181"/>
      <c r="BE325" s="181"/>
      <c r="BF325" s="181"/>
      <c r="BG325" s="181"/>
      <c r="BH325" s="181"/>
      <c r="BI325" s="181"/>
      <c r="BJ325" s="181"/>
      <c r="BK325" s="181"/>
      <c r="BL325" s="181"/>
      <c r="BM325" s="181"/>
      <c r="BN325" s="181"/>
      <c r="BO325" s="181"/>
      <c r="BP325" s="181"/>
      <c r="BQ325" s="181"/>
      <c r="BR325" s="181"/>
      <c r="BS325" s="181"/>
      <c r="BT325" s="181"/>
      <c r="BU325" s="181"/>
      <c r="BV325" s="181"/>
      <c r="BW325" s="181"/>
      <c r="BX325" s="181"/>
      <c r="BY325" s="181"/>
      <c r="BZ325" s="181"/>
      <c r="CA325" s="181"/>
      <c r="CB325" s="181"/>
      <c r="CC325" s="181"/>
      <c r="CD325" s="181"/>
      <c r="CE325" s="181"/>
      <c r="CF325" s="181"/>
      <c r="CG325" s="181"/>
      <c r="CH325" s="181"/>
      <c r="CI325" s="181"/>
      <c r="CJ325" s="181"/>
      <c r="CK325" s="181"/>
      <c r="CL325" s="181"/>
      <c r="CM325" s="181"/>
      <c r="CN325" s="181"/>
      <c r="CO325" s="181"/>
      <c r="CP325" s="181"/>
      <c r="CQ325" s="181"/>
      <c r="CR325" s="181"/>
      <c r="CS325" s="181"/>
      <c r="CT325" s="181"/>
      <c r="CU325" s="181"/>
      <c r="CV325" s="181"/>
      <c r="CW325" s="181"/>
      <c r="CX325" s="181"/>
      <c r="CY325" s="181"/>
      <c r="CZ325" s="182"/>
    </row>
    <row r="326" spans="1:104" x14ac:dyDescent="0.25">
      <c r="A326" s="180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  <c r="AA326" s="181"/>
      <c r="AB326" s="181"/>
      <c r="AC326" s="181"/>
      <c r="AD326" s="181"/>
      <c r="AE326" s="181"/>
      <c r="AF326" s="181"/>
      <c r="AG326" s="181"/>
      <c r="AH326" s="181"/>
      <c r="AI326" s="181"/>
      <c r="AJ326" s="181"/>
      <c r="AK326" s="181"/>
      <c r="AL326" s="181"/>
      <c r="AM326" s="181"/>
      <c r="AN326" s="181"/>
      <c r="AO326" s="181"/>
      <c r="AP326" s="181"/>
      <c r="AQ326" s="181"/>
      <c r="AR326" s="181"/>
      <c r="AS326" s="181"/>
      <c r="AT326" s="181"/>
      <c r="AU326" s="181"/>
      <c r="AV326" s="181"/>
      <c r="AW326" s="181"/>
      <c r="AX326" s="181"/>
      <c r="AY326" s="181"/>
      <c r="AZ326" s="181"/>
      <c r="BA326" s="181"/>
      <c r="BB326" s="181"/>
      <c r="BC326" s="181"/>
      <c r="BD326" s="181"/>
      <c r="BE326" s="181"/>
      <c r="BF326" s="181"/>
      <c r="BG326" s="181"/>
      <c r="BH326" s="181"/>
      <c r="BI326" s="181"/>
      <c r="BJ326" s="181"/>
      <c r="BK326" s="181"/>
      <c r="BL326" s="181"/>
      <c r="BM326" s="181"/>
      <c r="BN326" s="181"/>
      <c r="BO326" s="181"/>
      <c r="BP326" s="181"/>
      <c r="BQ326" s="181"/>
      <c r="BR326" s="181"/>
      <c r="BS326" s="181"/>
      <c r="BT326" s="181"/>
      <c r="BU326" s="181"/>
      <c r="BV326" s="181"/>
      <c r="BW326" s="181"/>
      <c r="BX326" s="181"/>
      <c r="BY326" s="181"/>
      <c r="BZ326" s="181"/>
      <c r="CA326" s="181"/>
      <c r="CB326" s="181"/>
      <c r="CC326" s="181"/>
      <c r="CD326" s="181"/>
      <c r="CE326" s="181"/>
      <c r="CF326" s="181"/>
      <c r="CG326" s="181"/>
      <c r="CH326" s="181"/>
      <c r="CI326" s="181"/>
      <c r="CJ326" s="181"/>
      <c r="CK326" s="181"/>
      <c r="CL326" s="181"/>
      <c r="CM326" s="181"/>
      <c r="CN326" s="181"/>
      <c r="CO326" s="181"/>
      <c r="CP326" s="181"/>
      <c r="CQ326" s="181"/>
      <c r="CR326" s="181"/>
      <c r="CS326" s="181"/>
      <c r="CT326" s="181"/>
      <c r="CU326" s="181"/>
      <c r="CV326" s="181"/>
      <c r="CW326" s="181"/>
      <c r="CX326" s="181"/>
      <c r="CY326" s="181"/>
      <c r="CZ326" s="182"/>
    </row>
    <row r="327" spans="1:104" x14ac:dyDescent="0.25">
      <c r="A327" s="180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  <c r="AA327" s="181"/>
      <c r="AB327" s="181"/>
      <c r="AC327" s="181"/>
      <c r="AD327" s="181"/>
      <c r="AE327" s="181"/>
      <c r="AF327" s="181"/>
      <c r="AG327" s="181"/>
      <c r="AH327" s="181"/>
      <c r="AI327" s="181"/>
      <c r="AJ327" s="181"/>
      <c r="AK327" s="181"/>
      <c r="AL327" s="181"/>
      <c r="AM327" s="181"/>
      <c r="AN327" s="181"/>
      <c r="AO327" s="181"/>
      <c r="AP327" s="181"/>
      <c r="AQ327" s="181"/>
      <c r="AR327" s="181"/>
      <c r="AS327" s="181"/>
      <c r="AT327" s="181"/>
      <c r="AU327" s="181"/>
      <c r="AV327" s="181"/>
      <c r="AW327" s="181"/>
      <c r="AX327" s="181"/>
      <c r="AY327" s="181"/>
      <c r="AZ327" s="181"/>
      <c r="BA327" s="181"/>
      <c r="BB327" s="181"/>
      <c r="BC327" s="181"/>
      <c r="BD327" s="181"/>
      <c r="BE327" s="181"/>
      <c r="BF327" s="181"/>
      <c r="BG327" s="181"/>
      <c r="BH327" s="181"/>
      <c r="BI327" s="181"/>
      <c r="BJ327" s="181"/>
      <c r="BK327" s="181"/>
      <c r="BL327" s="181"/>
      <c r="BM327" s="181"/>
      <c r="BN327" s="181"/>
      <c r="BO327" s="181"/>
      <c r="BP327" s="181"/>
      <c r="BQ327" s="181"/>
      <c r="BR327" s="181"/>
      <c r="BS327" s="181"/>
      <c r="BT327" s="181"/>
      <c r="BU327" s="181"/>
      <c r="BV327" s="181"/>
      <c r="BW327" s="181"/>
      <c r="BX327" s="181"/>
      <c r="BY327" s="181"/>
      <c r="BZ327" s="181"/>
      <c r="CA327" s="181"/>
      <c r="CB327" s="181"/>
      <c r="CC327" s="181"/>
      <c r="CD327" s="181"/>
      <c r="CE327" s="181"/>
      <c r="CF327" s="181"/>
      <c r="CG327" s="181"/>
      <c r="CH327" s="181"/>
      <c r="CI327" s="181"/>
      <c r="CJ327" s="181"/>
      <c r="CK327" s="181"/>
      <c r="CL327" s="181"/>
      <c r="CM327" s="181"/>
      <c r="CN327" s="181"/>
      <c r="CO327" s="181"/>
      <c r="CP327" s="181"/>
      <c r="CQ327" s="181"/>
      <c r="CR327" s="181"/>
      <c r="CS327" s="181"/>
      <c r="CT327" s="181"/>
      <c r="CU327" s="181"/>
      <c r="CV327" s="181"/>
      <c r="CW327" s="181"/>
      <c r="CX327" s="181"/>
      <c r="CY327" s="181"/>
      <c r="CZ327" s="182"/>
    </row>
    <row r="328" spans="1:104" x14ac:dyDescent="0.25">
      <c r="A328" s="180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  <c r="AA328" s="181"/>
      <c r="AB328" s="181"/>
      <c r="AC328" s="181"/>
      <c r="AD328" s="181"/>
      <c r="AE328" s="181"/>
      <c r="AF328" s="181"/>
      <c r="AG328" s="181"/>
      <c r="AH328" s="181"/>
      <c r="AI328" s="181"/>
      <c r="AJ328" s="181"/>
      <c r="AK328" s="181"/>
      <c r="AL328" s="181"/>
      <c r="AM328" s="181"/>
      <c r="AN328" s="181"/>
      <c r="AO328" s="181"/>
      <c r="AP328" s="181"/>
      <c r="AQ328" s="181"/>
      <c r="AR328" s="181"/>
      <c r="AS328" s="181"/>
      <c r="AT328" s="181"/>
      <c r="AU328" s="181"/>
      <c r="AV328" s="181"/>
      <c r="AW328" s="181"/>
      <c r="AX328" s="181"/>
      <c r="AY328" s="181"/>
      <c r="AZ328" s="181"/>
      <c r="BA328" s="181"/>
      <c r="BB328" s="181"/>
      <c r="BC328" s="181"/>
      <c r="BD328" s="181"/>
      <c r="BE328" s="181"/>
      <c r="BF328" s="181"/>
      <c r="BG328" s="181"/>
      <c r="BH328" s="181"/>
      <c r="BI328" s="181"/>
      <c r="BJ328" s="181"/>
      <c r="BK328" s="181"/>
      <c r="BL328" s="181"/>
      <c r="BM328" s="181"/>
      <c r="BN328" s="181"/>
      <c r="BO328" s="181"/>
      <c r="BP328" s="181"/>
      <c r="BQ328" s="181"/>
      <c r="BR328" s="181"/>
      <c r="BS328" s="181"/>
      <c r="BT328" s="181"/>
      <c r="BU328" s="181"/>
      <c r="BV328" s="181"/>
      <c r="BW328" s="181"/>
      <c r="BX328" s="181"/>
      <c r="BY328" s="181"/>
      <c r="BZ328" s="181"/>
      <c r="CA328" s="181"/>
      <c r="CB328" s="181"/>
      <c r="CC328" s="181"/>
      <c r="CD328" s="181"/>
      <c r="CE328" s="181"/>
      <c r="CF328" s="181"/>
      <c r="CG328" s="181"/>
      <c r="CH328" s="181"/>
      <c r="CI328" s="181"/>
      <c r="CJ328" s="181"/>
      <c r="CK328" s="181"/>
      <c r="CL328" s="181"/>
      <c r="CM328" s="181"/>
      <c r="CN328" s="181"/>
      <c r="CO328" s="181"/>
      <c r="CP328" s="181"/>
      <c r="CQ328" s="181"/>
      <c r="CR328" s="181"/>
      <c r="CS328" s="181"/>
      <c r="CT328" s="181"/>
      <c r="CU328" s="181"/>
      <c r="CV328" s="181"/>
      <c r="CW328" s="181"/>
      <c r="CX328" s="181"/>
      <c r="CY328" s="181"/>
      <c r="CZ328" s="182"/>
    </row>
    <row r="329" spans="1:104" x14ac:dyDescent="0.25">
      <c r="A329" s="180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  <c r="AA329" s="181"/>
      <c r="AB329" s="181"/>
      <c r="AC329" s="181"/>
      <c r="AD329" s="181"/>
      <c r="AE329" s="181"/>
      <c r="AF329" s="181"/>
      <c r="AG329" s="181"/>
      <c r="AH329" s="181"/>
      <c r="AI329" s="181"/>
      <c r="AJ329" s="181"/>
      <c r="AK329" s="181"/>
      <c r="AL329" s="181"/>
      <c r="AM329" s="181"/>
      <c r="AN329" s="181"/>
      <c r="AO329" s="181"/>
      <c r="AP329" s="181"/>
      <c r="AQ329" s="181"/>
      <c r="AR329" s="181"/>
      <c r="AS329" s="181"/>
      <c r="AT329" s="181"/>
      <c r="AU329" s="181"/>
      <c r="AV329" s="181"/>
      <c r="AW329" s="181"/>
      <c r="AX329" s="181"/>
      <c r="AY329" s="181"/>
      <c r="AZ329" s="181"/>
      <c r="BA329" s="181"/>
      <c r="BB329" s="181"/>
      <c r="BC329" s="181"/>
      <c r="BD329" s="181"/>
      <c r="BE329" s="181"/>
      <c r="BF329" s="181"/>
      <c r="BG329" s="181"/>
      <c r="BH329" s="181"/>
      <c r="BI329" s="181"/>
      <c r="BJ329" s="181"/>
      <c r="BK329" s="181"/>
      <c r="BL329" s="181"/>
      <c r="BM329" s="181"/>
      <c r="BN329" s="181"/>
      <c r="BO329" s="181"/>
      <c r="BP329" s="181"/>
      <c r="BQ329" s="181"/>
      <c r="BR329" s="181"/>
      <c r="BS329" s="181"/>
      <c r="BT329" s="181"/>
      <c r="BU329" s="181"/>
      <c r="BV329" s="181"/>
      <c r="BW329" s="181"/>
      <c r="BX329" s="181"/>
      <c r="BY329" s="181"/>
      <c r="BZ329" s="181"/>
      <c r="CA329" s="181"/>
      <c r="CB329" s="181"/>
      <c r="CC329" s="181"/>
      <c r="CD329" s="181"/>
      <c r="CE329" s="181"/>
      <c r="CF329" s="181"/>
      <c r="CG329" s="181"/>
      <c r="CH329" s="181"/>
      <c r="CI329" s="181"/>
      <c r="CJ329" s="181"/>
      <c r="CK329" s="181"/>
      <c r="CL329" s="181"/>
      <c r="CM329" s="181"/>
      <c r="CN329" s="181"/>
      <c r="CO329" s="181"/>
      <c r="CP329" s="181"/>
      <c r="CQ329" s="181"/>
      <c r="CR329" s="181"/>
      <c r="CS329" s="181"/>
      <c r="CT329" s="181"/>
      <c r="CU329" s="181"/>
      <c r="CV329" s="181"/>
      <c r="CW329" s="181"/>
      <c r="CX329" s="181"/>
      <c r="CY329" s="181"/>
      <c r="CZ329" s="182"/>
    </row>
    <row r="330" spans="1:104" x14ac:dyDescent="0.25">
      <c r="A330" s="180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  <c r="AA330" s="181"/>
      <c r="AB330" s="181"/>
      <c r="AC330" s="181"/>
      <c r="AD330" s="181"/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181"/>
      <c r="AS330" s="181"/>
      <c r="AT330" s="181"/>
      <c r="AU330" s="181"/>
      <c r="AV330" s="181"/>
      <c r="AW330" s="181"/>
      <c r="AX330" s="181"/>
      <c r="AY330" s="181"/>
      <c r="AZ330" s="181"/>
      <c r="BA330" s="181"/>
      <c r="BB330" s="181"/>
      <c r="BC330" s="181"/>
      <c r="BD330" s="181"/>
      <c r="BE330" s="181"/>
      <c r="BF330" s="181"/>
      <c r="BG330" s="181"/>
      <c r="BH330" s="181"/>
      <c r="BI330" s="181"/>
      <c r="BJ330" s="181"/>
      <c r="BK330" s="181"/>
      <c r="BL330" s="181"/>
      <c r="BM330" s="181"/>
      <c r="BN330" s="181"/>
      <c r="BO330" s="181"/>
      <c r="BP330" s="181"/>
      <c r="BQ330" s="181"/>
      <c r="BR330" s="181"/>
      <c r="BS330" s="181"/>
      <c r="BT330" s="181"/>
      <c r="BU330" s="181"/>
      <c r="BV330" s="181"/>
      <c r="BW330" s="181"/>
      <c r="BX330" s="181"/>
      <c r="BY330" s="181"/>
      <c r="BZ330" s="181"/>
      <c r="CA330" s="181"/>
      <c r="CB330" s="181"/>
      <c r="CC330" s="181"/>
      <c r="CD330" s="181"/>
      <c r="CE330" s="181"/>
      <c r="CF330" s="181"/>
      <c r="CG330" s="181"/>
      <c r="CH330" s="181"/>
      <c r="CI330" s="181"/>
      <c r="CJ330" s="181"/>
      <c r="CK330" s="181"/>
      <c r="CL330" s="181"/>
      <c r="CM330" s="181"/>
      <c r="CN330" s="181"/>
      <c r="CO330" s="181"/>
      <c r="CP330" s="181"/>
      <c r="CQ330" s="181"/>
      <c r="CR330" s="181"/>
      <c r="CS330" s="181"/>
      <c r="CT330" s="181"/>
      <c r="CU330" s="181"/>
      <c r="CV330" s="181"/>
      <c r="CW330" s="181"/>
      <c r="CX330" s="181"/>
      <c r="CY330" s="181"/>
      <c r="CZ330" s="182"/>
    </row>
    <row r="331" spans="1:104" x14ac:dyDescent="0.25">
      <c r="A331" s="180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  <c r="AA331" s="181"/>
      <c r="AB331" s="181"/>
      <c r="AC331" s="181"/>
      <c r="AD331" s="181"/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181"/>
      <c r="AS331" s="181"/>
      <c r="AT331" s="181"/>
      <c r="AU331" s="181"/>
      <c r="AV331" s="181"/>
      <c r="AW331" s="181"/>
      <c r="AX331" s="181"/>
      <c r="AY331" s="181"/>
      <c r="AZ331" s="181"/>
      <c r="BA331" s="181"/>
      <c r="BB331" s="181"/>
      <c r="BC331" s="181"/>
      <c r="BD331" s="181"/>
      <c r="BE331" s="181"/>
      <c r="BF331" s="181"/>
      <c r="BG331" s="181"/>
      <c r="BH331" s="181"/>
      <c r="BI331" s="181"/>
      <c r="BJ331" s="181"/>
      <c r="BK331" s="181"/>
      <c r="BL331" s="181"/>
      <c r="BM331" s="181"/>
      <c r="BN331" s="181"/>
      <c r="BO331" s="181"/>
      <c r="BP331" s="181"/>
      <c r="BQ331" s="181"/>
      <c r="BR331" s="181"/>
      <c r="BS331" s="181"/>
      <c r="BT331" s="181"/>
      <c r="BU331" s="181"/>
      <c r="BV331" s="181"/>
      <c r="BW331" s="181"/>
      <c r="BX331" s="181"/>
      <c r="BY331" s="181"/>
      <c r="BZ331" s="181"/>
      <c r="CA331" s="181"/>
      <c r="CB331" s="181"/>
      <c r="CC331" s="181"/>
      <c r="CD331" s="181"/>
      <c r="CE331" s="181"/>
      <c r="CF331" s="181"/>
      <c r="CG331" s="181"/>
      <c r="CH331" s="181"/>
      <c r="CI331" s="181"/>
      <c r="CJ331" s="181"/>
      <c r="CK331" s="181"/>
      <c r="CL331" s="181"/>
      <c r="CM331" s="181"/>
      <c r="CN331" s="181"/>
      <c r="CO331" s="181"/>
      <c r="CP331" s="181"/>
      <c r="CQ331" s="181"/>
      <c r="CR331" s="181"/>
      <c r="CS331" s="181"/>
      <c r="CT331" s="181"/>
      <c r="CU331" s="181"/>
      <c r="CV331" s="181"/>
      <c r="CW331" s="181"/>
      <c r="CX331" s="181"/>
      <c r="CY331" s="181"/>
      <c r="CZ331" s="182"/>
    </row>
    <row r="332" spans="1:104" x14ac:dyDescent="0.25">
      <c r="A332" s="180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  <c r="AA332" s="181"/>
      <c r="AB332" s="181"/>
      <c r="AC332" s="181"/>
      <c r="AD332" s="181"/>
      <c r="AE332" s="181"/>
      <c r="AF332" s="181"/>
      <c r="AG332" s="181"/>
      <c r="AH332" s="181"/>
      <c r="AI332" s="181"/>
      <c r="AJ332" s="181"/>
      <c r="AK332" s="181"/>
      <c r="AL332" s="181"/>
      <c r="AM332" s="181"/>
      <c r="AN332" s="181"/>
      <c r="AO332" s="181"/>
      <c r="AP332" s="181"/>
      <c r="AQ332" s="181"/>
      <c r="AR332" s="181"/>
      <c r="AS332" s="181"/>
      <c r="AT332" s="181"/>
      <c r="AU332" s="181"/>
      <c r="AV332" s="181"/>
      <c r="AW332" s="181"/>
      <c r="AX332" s="181"/>
      <c r="AY332" s="181"/>
      <c r="AZ332" s="181"/>
      <c r="BA332" s="181"/>
      <c r="BB332" s="181"/>
      <c r="BC332" s="181"/>
      <c r="BD332" s="181"/>
      <c r="BE332" s="181"/>
      <c r="BF332" s="181"/>
      <c r="BG332" s="181"/>
      <c r="BH332" s="181"/>
      <c r="BI332" s="181"/>
      <c r="BJ332" s="181"/>
      <c r="BK332" s="181"/>
      <c r="BL332" s="181"/>
      <c r="BM332" s="181"/>
      <c r="BN332" s="181"/>
      <c r="BO332" s="181"/>
      <c r="BP332" s="181"/>
      <c r="BQ332" s="181"/>
      <c r="BR332" s="181"/>
      <c r="BS332" s="181"/>
      <c r="BT332" s="181"/>
      <c r="BU332" s="181"/>
      <c r="BV332" s="181"/>
      <c r="BW332" s="181"/>
      <c r="BX332" s="181"/>
      <c r="BY332" s="181"/>
      <c r="BZ332" s="181"/>
      <c r="CA332" s="181"/>
      <c r="CB332" s="181"/>
      <c r="CC332" s="181"/>
      <c r="CD332" s="181"/>
      <c r="CE332" s="181"/>
      <c r="CF332" s="181"/>
      <c r="CG332" s="181"/>
      <c r="CH332" s="181"/>
      <c r="CI332" s="181"/>
      <c r="CJ332" s="181"/>
      <c r="CK332" s="181"/>
      <c r="CL332" s="181"/>
      <c r="CM332" s="181"/>
      <c r="CN332" s="181"/>
      <c r="CO332" s="181"/>
      <c r="CP332" s="181"/>
      <c r="CQ332" s="181"/>
      <c r="CR332" s="181"/>
      <c r="CS332" s="181"/>
      <c r="CT332" s="181"/>
      <c r="CU332" s="181"/>
      <c r="CV332" s="181"/>
      <c r="CW332" s="181"/>
      <c r="CX332" s="181"/>
      <c r="CY332" s="181"/>
      <c r="CZ332" s="182"/>
    </row>
    <row r="333" spans="1:104" x14ac:dyDescent="0.25">
      <c r="A333" s="180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  <c r="AA333" s="181"/>
      <c r="AB333" s="181"/>
      <c r="AC333" s="181"/>
      <c r="AD333" s="181"/>
      <c r="AE333" s="181"/>
      <c r="AF333" s="181"/>
      <c r="AG333" s="181"/>
      <c r="AH333" s="181"/>
      <c r="AI333" s="181"/>
      <c r="AJ333" s="181"/>
      <c r="AK333" s="181"/>
      <c r="AL333" s="181"/>
      <c r="AM333" s="181"/>
      <c r="AN333" s="181"/>
      <c r="AO333" s="181"/>
      <c r="AP333" s="181"/>
      <c r="AQ333" s="181"/>
      <c r="AR333" s="181"/>
      <c r="AS333" s="181"/>
      <c r="AT333" s="181"/>
      <c r="AU333" s="181"/>
      <c r="AV333" s="181"/>
      <c r="AW333" s="181"/>
      <c r="AX333" s="181"/>
      <c r="AY333" s="181"/>
      <c r="AZ333" s="181"/>
      <c r="BA333" s="181"/>
      <c r="BB333" s="181"/>
      <c r="BC333" s="181"/>
      <c r="BD333" s="181"/>
      <c r="BE333" s="181"/>
      <c r="BF333" s="181"/>
      <c r="BG333" s="181"/>
      <c r="BH333" s="181"/>
      <c r="BI333" s="181"/>
      <c r="BJ333" s="181"/>
      <c r="BK333" s="181"/>
      <c r="BL333" s="181"/>
      <c r="BM333" s="181"/>
      <c r="BN333" s="181"/>
      <c r="BO333" s="181"/>
      <c r="BP333" s="181"/>
      <c r="BQ333" s="181"/>
      <c r="BR333" s="181"/>
      <c r="BS333" s="181"/>
      <c r="BT333" s="181"/>
      <c r="BU333" s="181"/>
      <c r="BV333" s="181"/>
      <c r="BW333" s="181"/>
      <c r="BX333" s="181"/>
      <c r="BY333" s="181"/>
      <c r="BZ333" s="181"/>
      <c r="CA333" s="181"/>
      <c r="CB333" s="181"/>
      <c r="CC333" s="181"/>
      <c r="CD333" s="181"/>
      <c r="CE333" s="181"/>
      <c r="CF333" s="181"/>
      <c r="CG333" s="181"/>
      <c r="CH333" s="181"/>
      <c r="CI333" s="181"/>
      <c r="CJ333" s="181"/>
      <c r="CK333" s="181"/>
      <c r="CL333" s="181"/>
      <c r="CM333" s="181"/>
      <c r="CN333" s="181"/>
      <c r="CO333" s="181"/>
      <c r="CP333" s="181"/>
      <c r="CQ333" s="181"/>
      <c r="CR333" s="181"/>
      <c r="CS333" s="181"/>
      <c r="CT333" s="181"/>
      <c r="CU333" s="181"/>
      <c r="CV333" s="181"/>
      <c r="CW333" s="181"/>
      <c r="CX333" s="181"/>
      <c r="CY333" s="181"/>
      <c r="CZ333" s="182"/>
    </row>
    <row r="334" spans="1:104" x14ac:dyDescent="0.25">
      <c r="A334" s="180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  <c r="AA334" s="181"/>
      <c r="AB334" s="181"/>
      <c r="AC334" s="181"/>
      <c r="AD334" s="181"/>
      <c r="AE334" s="181"/>
      <c r="AF334" s="181"/>
      <c r="AG334" s="181"/>
      <c r="AH334" s="181"/>
      <c r="AI334" s="181"/>
      <c r="AJ334" s="181"/>
      <c r="AK334" s="181"/>
      <c r="AL334" s="181"/>
      <c r="AM334" s="181"/>
      <c r="AN334" s="181"/>
      <c r="AO334" s="181"/>
      <c r="AP334" s="181"/>
      <c r="AQ334" s="181"/>
      <c r="AR334" s="181"/>
      <c r="AS334" s="181"/>
      <c r="AT334" s="181"/>
      <c r="AU334" s="181"/>
      <c r="AV334" s="181"/>
      <c r="AW334" s="181"/>
      <c r="AX334" s="181"/>
      <c r="AY334" s="181"/>
      <c r="AZ334" s="181"/>
      <c r="BA334" s="181"/>
      <c r="BB334" s="181"/>
      <c r="BC334" s="181"/>
      <c r="BD334" s="181"/>
      <c r="BE334" s="181"/>
      <c r="BF334" s="181"/>
      <c r="BG334" s="181"/>
      <c r="BH334" s="181"/>
      <c r="BI334" s="181"/>
      <c r="BJ334" s="181"/>
      <c r="BK334" s="181"/>
      <c r="BL334" s="181"/>
      <c r="BM334" s="181"/>
      <c r="BN334" s="181"/>
      <c r="BO334" s="181"/>
      <c r="BP334" s="181"/>
      <c r="BQ334" s="181"/>
      <c r="BR334" s="181"/>
      <c r="BS334" s="181"/>
      <c r="BT334" s="181"/>
      <c r="BU334" s="181"/>
      <c r="BV334" s="181"/>
      <c r="BW334" s="181"/>
      <c r="BX334" s="181"/>
      <c r="BY334" s="181"/>
      <c r="BZ334" s="181"/>
      <c r="CA334" s="181"/>
      <c r="CB334" s="181"/>
      <c r="CC334" s="181"/>
      <c r="CD334" s="181"/>
      <c r="CE334" s="181"/>
      <c r="CF334" s="181"/>
      <c r="CG334" s="181"/>
      <c r="CH334" s="181"/>
      <c r="CI334" s="181"/>
      <c r="CJ334" s="181"/>
      <c r="CK334" s="181"/>
      <c r="CL334" s="181"/>
      <c r="CM334" s="181"/>
      <c r="CN334" s="181"/>
      <c r="CO334" s="181"/>
      <c r="CP334" s="181"/>
      <c r="CQ334" s="181"/>
      <c r="CR334" s="181"/>
      <c r="CS334" s="181"/>
      <c r="CT334" s="181"/>
      <c r="CU334" s="181"/>
      <c r="CV334" s="181"/>
      <c r="CW334" s="181"/>
      <c r="CX334" s="181"/>
      <c r="CY334" s="181"/>
      <c r="CZ334" s="182"/>
    </row>
    <row r="335" spans="1:104" x14ac:dyDescent="0.25">
      <c r="A335" s="180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  <c r="AA335" s="181"/>
      <c r="AB335" s="181"/>
      <c r="AC335" s="181"/>
      <c r="AD335" s="181"/>
      <c r="AE335" s="181"/>
      <c r="AF335" s="181"/>
      <c r="AG335" s="181"/>
      <c r="AH335" s="181"/>
      <c r="AI335" s="181"/>
      <c r="AJ335" s="181"/>
      <c r="AK335" s="181"/>
      <c r="AL335" s="181"/>
      <c r="AM335" s="181"/>
      <c r="AN335" s="181"/>
      <c r="AO335" s="181"/>
      <c r="AP335" s="181"/>
      <c r="AQ335" s="181"/>
      <c r="AR335" s="181"/>
      <c r="AS335" s="181"/>
      <c r="AT335" s="181"/>
      <c r="AU335" s="181"/>
      <c r="AV335" s="181"/>
      <c r="AW335" s="181"/>
      <c r="AX335" s="181"/>
      <c r="AY335" s="181"/>
      <c r="AZ335" s="181"/>
      <c r="BA335" s="181"/>
      <c r="BB335" s="181"/>
      <c r="BC335" s="181"/>
      <c r="BD335" s="181"/>
      <c r="BE335" s="181"/>
      <c r="BF335" s="181"/>
      <c r="BG335" s="181"/>
      <c r="BH335" s="181"/>
      <c r="BI335" s="181"/>
      <c r="BJ335" s="181"/>
      <c r="BK335" s="181"/>
      <c r="BL335" s="181"/>
      <c r="BM335" s="181"/>
      <c r="BN335" s="181"/>
      <c r="BO335" s="181"/>
      <c r="BP335" s="181"/>
      <c r="BQ335" s="181"/>
      <c r="BR335" s="181"/>
      <c r="BS335" s="181"/>
      <c r="BT335" s="181"/>
      <c r="BU335" s="181"/>
      <c r="BV335" s="181"/>
      <c r="BW335" s="181"/>
      <c r="BX335" s="181"/>
      <c r="BY335" s="181"/>
      <c r="BZ335" s="181"/>
      <c r="CA335" s="181"/>
      <c r="CB335" s="181"/>
      <c r="CC335" s="181"/>
      <c r="CD335" s="181"/>
      <c r="CE335" s="181"/>
      <c r="CF335" s="181"/>
      <c r="CG335" s="181"/>
      <c r="CH335" s="181"/>
      <c r="CI335" s="181"/>
      <c r="CJ335" s="181"/>
      <c r="CK335" s="181"/>
      <c r="CL335" s="181"/>
      <c r="CM335" s="181"/>
      <c r="CN335" s="181"/>
      <c r="CO335" s="181"/>
      <c r="CP335" s="181"/>
      <c r="CQ335" s="181"/>
      <c r="CR335" s="181"/>
      <c r="CS335" s="181"/>
      <c r="CT335" s="181"/>
      <c r="CU335" s="181"/>
      <c r="CV335" s="181"/>
      <c r="CW335" s="181"/>
      <c r="CX335" s="181"/>
      <c r="CY335" s="181"/>
      <c r="CZ335" s="182"/>
    </row>
    <row r="336" spans="1:104" x14ac:dyDescent="0.25">
      <c r="A336" s="180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  <c r="AA336" s="181"/>
      <c r="AB336" s="181"/>
      <c r="AC336" s="181"/>
      <c r="AD336" s="181"/>
      <c r="AE336" s="181"/>
      <c r="AF336" s="181"/>
      <c r="AG336" s="181"/>
      <c r="AH336" s="181"/>
      <c r="AI336" s="181"/>
      <c r="AJ336" s="181"/>
      <c r="AK336" s="181"/>
      <c r="AL336" s="181"/>
      <c r="AM336" s="181"/>
      <c r="AN336" s="181"/>
      <c r="AO336" s="181"/>
      <c r="AP336" s="181"/>
      <c r="AQ336" s="181"/>
      <c r="AR336" s="181"/>
      <c r="AS336" s="181"/>
      <c r="AT336" s="181"/>
      <c r="AU336" s="181"/>
      <c r="AV336" s="181"/>
      <c r="AW336" s="181"/>
      <c r="AX336" s="181"/>
      <c r="AY336" s="181"/>
      <c r="AZ336" s="181"/>
      <c r="BA336" s="181"/>
      <c r="BB336" s="181"/>
      <c r="BC336" s="181"/>
      <c r="BD336" s="181"/>
      <c r="BE336" s="181"/>
      <c r="BF336" s="181"/>
      <c r="BG336" s="181"/>
      <c r="BH336" s="181"/>
      <c r="BI336" s="181"/>
      <c r="BJ336" s="181"/>
      <c r="BK336" s="181"/>
      <c r="BL336" s="181"/>
      <c r="BM336" s="181"/>
      <c r="BN336" s="181"/>
      <c r="BO336" s="181"/>
      <c r="BP336" s="181"/>
      <c r="BQ336" s="181"/>
      <c r="BR336" s="181"/>
      <c r="BS336" s="181"/>
      <c r="BT336" s="181"/>
      <c r="BU336" s="181"/>
      <c r="BV336" s="181"/>
      <c r="BW336" s="181"/>
      <c r="BX336" s="181"/>
      <c r="BY336" s="181"/>
      <c r="BZ336" s="181"/>
      <c r="CA336" s="181"/>
      <c r="CB336" s="181"/>
      <c r="CC336" s="181"/>
      <c r="CD336" s="181"/>
      <c r="CE336" s="181"/>
      <c r="CF336" s="181"/>
      <c r="CG336" s="181"/>
      <c r="CH336" s="181"/>
      <c r="CI336" s="181"/>
      <c r="CJ336" s="181"/>
      <c r="CK336" s="181"/>
      <c r="CL336" s="181"/>
      <c r="CM336" s="181"/>
      <c r="CN336" s="181"/>
      <c r="CO336" s="181"/>
      <c r="CP336" s="181"/>
      <c r="CQ336" s="181"/>
      <c r="CR336" s="181"/>
      <c r="CS336" s="181"/>
      <c r="CT336" s="181"/>
      <c r="CU336" s="181"/>
      <c r="CV336" s="181"/>
      <c r="CW336" s="181"/>
      <c r="CX336" s="181"/>
      <c r="CY336" s="181"/>
      <c r="CZ336" s="182"/>
    </row>
    <row r="337" spans="1:104" x14ac:dyDescent="0.25">
      <c r="A337" s="180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  <c r="AA337" s="181"/>
      <c r="AB337" s="181"/>
      <c r="AC337" s="181"/>
      <c r="AD337" s="181"/>
      <c r="AE337" s="181"/>
      <c r="AF337" s="181"/>
      <c r="AG337" s="181"/>
      <c r="AH337" s="181"/>
      <c r="AI337" s="181"/>
      <c r="AJ337" s="181"/>
      <c r="AK337" s="181"/>
      <c r="AL337" s="181"/>
      <c r="AM337" s="181"/>
      <c r="AN337" s="181"/>
      <c r="AO337" s="181"/>
      <c r="AP337" s="181"/>
      <c r="AQ337" s="181"/>
      <c r="AR337" s="181"/>
      <c r="AS337" s="181"/>
      <c r="AT337" s="181"/>
      <c r="AU337" s="181"/>
      <c r="AV337" s="181"/>
      <c r="AW337" s="181"/>
      <c r="AX337" s="181"/>
      <c r="AY337" s="181"/>
      <c r="AZ337" s="181"/>
      <c r="BA337" s="181"/>
      <c r="BB337" s="181"/>
      <c r="BC337" s="181"/>
      <c r="BD337" s="181"/>
      <c r="BE337" s="181"/>
      <c r="BF337" s="181"/>
      <c r="BG337" s="181"/>
      <c r="BH337" s="181"/>
      <c r="BI337" s="181"/>
      <c r="BJ337" s="181"/>
      <c r="BK337" s="181"/>
      <c r="BL337" s="181"/>
      <c r="BM337" s="181"/>
      <c r="BN337" s="181"/>
      <c r="BO337" s="181"/>
      <c r="BP337" s="181"/>
      <c r="BQ337" s="181"/>
      <c r="BR337" s="181"/>
      <c r="BS337" s="181"/>
      <c r="BT337" s="181"/>
      <c r="BU337" s="181"/>
      <c r="BV337" s="181"/>
      <c r="BW337" s="181"/>
      <c r="BX337" s="181"/>
      <c r="BY337" s="181"/>
      <c r="BZ337" s="181"/>
      <c r="CA337" s="181"/>
      <c r="CB337" s="181"/>
      <c r="CC337" s="181"/>
      <c r="CD337" s="181"/>
      <c r="CE337" s="181"/>
      <c r="CF337" s="181"/>
      <c r="CG337" s="181"/>
      <c r="CH337" s="181"/>
      <c r="CI337" s="181"/>
      <c r="CJ337" s="181"/>
      <c r="CK337" s="181"/>
      <c r="CL337" s="181"/>
      <c r="CM337" s="181"/>
      <c r="CN337" s="181"/>
      <c r="CO337" s="181"/>
      <c r="CP337" s="181"/>
      <c r="CQ337" s="181"/>
      <c r="CR337" s="181"/>
      <c r="CS337" s="181"/>
      <c r="CT337" s="181"/>
      <c r="CU337" s="181"/>
      <c r="CV337" s="181"/>
      <c r="CW337" s="181"/>
      <c r="CX337" s="181"/>
      <c r="CY337" s="181"/>
      <c r="CZ337" s="182"/>
    </row>
    <row r="338" spans="1:104" x14ac:dyDescent="0.25">
      <c r="A338" s="180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  <c r="AA338" s="181"/>
      <c r="AB338" s="181"/>
      <c r="AC338" s="181"/>
      <c r="AD338" s="181"/>
      <c r="AE338" s="181"/>
      <c r="AF338" s="181"/>
      <c r="AG338" s="181"/>
      <c r="AH338" s="181"/>
      <c r="AI338" s="181"/>
      <c r="AJ338" s="181"/>
      <c r="AK338" s="181"/>
      <c r="AL338" s="181"/>
      <c r="AM338" s="181"/>
      <c r="AN338" s="181"/>
      <c r="AO338" s="181"/>
      <c r="AP338" s="181"/>
      <c r="AQ338" s="181"/>
      <c r="AR338" s="181"/>
      <c r="AS338" s="181"/>
      <c r="AT338" s="181"/>
      <c r="AU338" s="181"/>
      <c r="AV338" s="181"/>
      <c r="AW338" s="181"/>
      <c r="AX338" s="181"/>
      <c r="AY338" s="181"/>
      <c r="AZ338" s="181"/>
      <c r="BA338" s="181"/>
      <c r="BB338" s="181"/>
      <c r="BC338" s="181"/>
      <c r="BD338" s="181"/>
      <c r="BE338" s="181"/>
      <c r="BF338" s="181"/>
      <c r="BG338" s="181"/>
      <c r="BH338" s="181"/>
      <c r="BI338" s="181"/>
      <c r="BJ338" s="181"/>
      <c r="BK338" s="181"/>
      <c r="BL338" s="181"/>
      <c r="BM338" s="181"/>
      <c r="BN338" s="181"/>
      <c r="BO338" s="181"/>
      <c r="BP338" s="181"/>
      <c r="BQ338" s="181"/>
      <c r="BR338" s="181"/>
      <c r="BS338" s="181"/>
      <c r="BT338" s="181"/>
      <c r="BU338" s="181"/>
      <c r="BV338" s="181"/>
      <c r="BW338" s="181"/>
      <c r="BX338" s="181"/>
      <c r="BY338" s="181"/>
      <c r="BZ338" s="181"/>
      <c r="CA338" s="181"/>
      <c r="CB338" s="181"/>
      <c r="CC338" s="181"/>
      <c r="CD338" s="181"/>
      <c r="CE338" s="181"/>
      <c r="CF338" s="181"/>
      <c r="CG338" s="181"/>
      <c r="CH338" s="181"/>
      <c r="CI338" s="181"/>
      <c r="CJ338" s="181"/>
      <c r="CK338" s="181"/>
      <c r="CL338" s="181"/>
      <c r="CM338" s="181"/>
      <c r="CN338" s="181"/>
      <c r="CO338" s="181"/>
      <c r="CP338" s="181"/>
      <c r="CQ338" s="181"/>
      <c r="CR338" s="181"/>
      <c r="CS338" s="181"/>
      <c r="CT338" s="181"/>
      <c r="CU338" s="181"/>
      <c r="CV338" s="181"/>
      <c r="CW338" s="181"/>
      <c r="CX338" s="181"/>
      <c r="CY338" s="181"/>
      <c r="CZ338" s="182"/>
    </row>
    <row r="339" spans="1:104" x14ac:dyDescent="0.25">
      <c r="A339" s="180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  <c r="AA339" s="181"/>
      <c r="AB339" s="181"/>
      <c r="AC339" s="181"/>
      <c r="AD339" s="181"/>
      <c r="AE339" s="181"/>
      <c r="AF339" s="181"/>
      <c r="AG339" s="181"/>
      <c r="AH339" s="181"/>
      <c r="AI339" s="181"/>
      <c r="AJ339" s="181"/>
      <c r="AK339" s="181"/>
      <c r="AL339" s="181"/>
      <c r="AM339" s="181"/>
      <c r="AN339" s="181"/>
      <c r="AO339" s="181"/>
      <c r="AP339" s="181"/>
      <c r="AQ339" s="181"/>
      <c r="AR339" s="181"/>
      <c r="AS339" s="181"/>
      <c r="AT339" s="181"/>
      <c r="AU339" s="181"/>
      <c r="AV339" s="181"/>
      <c r="AW339" s="181"/>
      <c r="AX339" s="181"/>
      <c r="AY339" s="181"/>
      <c r="AZ339" s="181"/>
      <c r="BA339" s="181"/>
      <c r="BB339" s="181"/>
      <c r="BC339" s="181"/>
      <c r="BD339" s="181"/>
      <c r="BE339" s="181"/>
      <c r="BF339" s="181"/>
      <c r="BG339" s="181"/>
      <c r="BH339" s="181"/>
      <c r="BI339" s="181"/>
      <c r="BJ339" s="181"/>
      <c r="BK339" s="181"/>
      <c r="BL339" s="181"/>
      <c r="BM339" s="181"/>
      <c r="BN339" s="181"/>
      <c r="BO339" s="181"/>
      <c r="BP339" s="181"/>
      <c r="BQ339" s="181"/>
      <c r="BR339" s="181"/>
      <c r="BS339" s="181"/>
      <c r="BT339" s="181"/>
      <c r="BU339" s="181"/>
      <c r="BV339" s="181"/>
      <c r="BW339" s="181"/>
      <c r="BX339" s="181"/>
      <c r="BY339" s="181"/>
      <c r="BZ339" s="181"/>
      <c r="CA339" s="181"/>
      <c r="CB339" s="181"/>
      <c r="CC339" s="181"/>
      <c r="CD339" s="181"/>
      <c r="CE339" s="181"/>
      <c r="CF339" s="181"/>
      <c r="CG339" s="181"/>
      <c r="CH339" s="181"/>
      <c r="CI339" s="181"/>
      <c r="CJ339" s="181"/>
      <c r="CK339" s="181"/>
      <c r="CL339" s="181"/>
      <c r="CM339" s="181"/>
      <c r="CN339" s="181"/>
      <c r="CO339" s="181"/>
      <c r="CP339" s="181"/>
      <c r="CQ339" s="181"/>
      <c r="CR339" s="181"/>
      <c r="CS339" s="181"/>
      <c r="CT339" s="181"/>
      <c r="CU339" s="181"/>
      <c r="CV339" s="181"/>
      <c r="CW339" s="181"/>
      <c r="CX339" s="181"/>
      <c r="CY339" s="181"/>
      <c r="CZ339" s="182"/>
    </row>
    <row r="340" spans="1:104" x14ac:dyDescent="0.25">
      <c r="A340" s="180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  <c r="AA340" s="181"/>
      <c r="AB340" s="181"/>
      <c r="AC340" s="181"/>
      <c r="AD340" s="181"/>
      <c r="AE340" s="181"/>
      <c r="AF340" s="181"/>
      <c r="AG340" s="181"/>
      <c r="AH340" s="181"/>
      <c r="AI340" s="181"/>
      <c r="AJ340" s="181"/>
      <c r="AK340" s="181"/>
      <c r="AL340" s="181"/>
      <c r="AM340" s="181"/>
      <c r="AN340" s="181"/>
      <c r="AO340" s="181"/>
      <c r="AP340" s="181"/>
      <c r="AQ340" s="181"/>
      <c r="AR340" s="181"/>
      <c r="AS340" s="181"/>
      <c r="AT340" s="181"/>
      <c r="AU340" s="181"/>
      <c r="AV340" s="181"/>
      <c r="AW340" s="181"/>
      <c r="AX340" s="181"/>
      <c r="AY340" s="181"/>
      <c r="AZ340" s="181"/>
      <c r="BA340" s="181"/>
      <c r="BB340" s="181"/>
      <c r="BC340" s="181"/>
      <c r="BD340" s="181"/>
      <c r="BE340" s="181"/>
      <c r="BF340" s="181"/>
      <c r="BG340" s="181"/>
      <c r="BH340" s="181"/>
      <c r="BI340" s="181"/>
      <c r="BJ340" s="181"/>
      <c r="BK340" s="181"/>
      <c r="BL340" s="181"/>
      <c r="BM340" s="181"/>
      <c r="BN340" s="181"/>
      <c r="BO340" s="181"/>
      <c r="BP340" s="181"/>
      <c r="BQ340" s="181"/>
      <c r="BR340" s="181"/>
      <c r="BS340" s="181"/>
      <c r="BT340" s="181"/>
      <c r="BU340" s="181"/>
      <c r="BV340" s="181"/>
      <c r="BW340" s="181"/>
      <c r="BX340" s="181"/>
      <c r="BY340" s="181"/>
      <c r="BZ340" s="181"/>
      <c r="CA340" s="181"/>
      <c r="CB340" s="181"/>
      <c r="CC340" s="181"/>
      <c r="CD340" s="181"/>
      <c r="CE340" s="181"/>
      <c r="CF340" s="181"/>
      <c r="CG340" s="181"/>
      <c r="CH340" s="181"/>
      <c r="CI340" s="181"/>
      <c r="CJ340" s="181"/>
      <c r="CK340" s="181"/>
      <c r="CL340" s="181"/>
      <c r="CM340" s="181"/>
      <c r="CN340" s="181"/>
      <c r="CO340" s="181"/>
      <c r="CP340" s="181"/>
      <c r="CQ340" s="181"/>
      <c r="CR340" s="181"/>
      <c r="CS340" s="181"/>
      <c r="CT340" s="181"/>
      <c r="CU340" s="181"/>
      <c r="CV340" s="181"/>
      <c r="CW340" s="181"/>
      <c r="CX340" s="181"/>
      <c r="CY340" s="181"/>
      <c r="CZ340" s="182"/>
    </row>
    <row r="341" spans="1:104" x14ac:dyDescent="0.25">
      <c r="A341" s="180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  <c r="AA341" s="181"/>
      <c r="AB341" s="181"/>
      <c r="AC341" s="181"/>
      <c r="AD341" s="181"/>
      <c r="AE341" s="181"/>
      <c r="AF341" s="181"/>
      <c r="AG341" s="181"/>
      <c r="AH341" s="181"/>
      <c r="AI341" s="181"/>
      <c r="AJ341" s="181"/>
      <c r="AK341" s="181"/>
      <c r="AL341" s="181"/>
      <c r="AM341" s="181"/>
      <c r="AN341" s="181"/>
      <c r="AO341" s="181"/>
      <c r="AP341" s="181"/>
      <c r="AQ341" s="181"/>
      <c r="AR341" s="181"/>
      <c r="AS341" s="181"/>
      <c r="AT341" s="181"/>
      <c r="AU341" s="181"/>
      <c r="AV341" s="181"/>
      <c r="AW341" s="181"/>
      <c r="AX341" s="181"/>
      <c r="AY341" s="181"/>
      <c r="AZ341" s="181"/>
      <c r="BA341" s="181"/>
      <c r="BB341" s="181"/>
      <c r="BC341" s="181"/>
      <c r="BD341" s="181"/>
      <c r="BE341" s="181"/>
      <c r="BF341" s="181"/>
      <c r="BG341" s="181"/>
      <c r="BH341" s="181"/>
      <c r="BI341" s="181"/>
      <c r="BJ341" s="181"/>
      <c r="BK341" s="181"/>
      <c r="BL341" s="181"/>
      <c r="BM341" s="181"/>
      <c r="BN341" s="181"/>
      <c r="BO341" s="181"/>
      <c r="BP341" s="181"/>
      <c r="BQ341" s="181"/>
      <c r="BR341" s="181"/>
      <c r="BS341" s="181"/>
      <c r="BT341" s="181"/>
      <c r="BU341" s="181"/>
      <c r="BV341" s="181"/>
      <c r="BW341" s="181"/>
      <c r="BX341" s="181"/>
      <c r="BY341" s="181"/>
      <c r="BZ341" s="181"/>
      <c r="CA341" s="181"/>
      <c r="CB341" s="181"/>
      <c r="CC341" s="181"/>
      <c r="CD341" s="181"/>
      <c r="CE341" s="181"/>
      <c r="CF341" s="181"/>
      <c r="CG341" s="181"/>
      <c r="CH341" s="181"/>
      <c r="CI341" s="181"/>
      <c r="CJ341" s="181"/>
      <c r="CK341" s="181"/>
      <c r="CL341" s="181"/>
      <c r="CM341" s="181"/>
      <c r="CN341" s="181"/>
      <c r="CO341" s="181"/>
      <c r="CP341" s="181"/>
      <c r="CQ341" s="181"/>
      <c r="CR341" s="181"/>
      <c r="CS341" s="181"/>
      <c r="CT341" s="181"/>
      <c r="CU341" s="181"/>
      <c r="CV341" s="181"/>
      <c r="CW341" s="181"/>
      <c r="CX341" s="181"/>
      <c r="CY341" s="181"/>
      <c r="CZ341" s="182"/>
    </row>
    <row r="342" spans="1:104" x14ac:dyDescent="0.25">
      <c r="A342" s="180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  <c r="AA342" s="181"/>
      <c r="AB342" s="181"/>
      <c r="AC342" s="181"/>
      <c r="AD342" s="181"/>
      <c r="AE342" s="181"/>
      <c r="AF342" s="181"/>
      <c r="AG342" s="181"/>
      <c r="AH342" s="181"/>
      <c r="AI342" s="181"/>
      <c r="AJ342" s="181"/>
      <c r="AK342" s="181"/>
      <c r="AL342" s="181"/>
      <c r="AM342" s="181"/>
      <c r="AN342" s="181"/>
      <c r="AO342" s="181"/>
      <c r="AP342" s="181"/>
      <c r="AQ342" s="181"/>
      <c r="AR342" s="181"/>
      <c r="AS342" s="181"/>
      <c r="AT342" s="181"/>
      <c r="AU342" s="181"/>
      <c r="AV342" s="181"/>
      <c r="AW342" s="181"/>
      <c r="AX342" s="181"/>
      <c r="AY342" s="181"/>
      <c r="AZ342" s="181"/>
      <c r="BA342" s="181"/>
      <c r="BB342" s="181"/>
      <c r="BC342" s="181"/>
      <c r="BD342" s="181"/>
      <c r="BE342" s="181"/>
      <c r="BF342" s="181"/>
      <c r="BG342" s="181"/>
      <c r="BH342" s="181"/>
      <c r="BI342" s="181"/>
      <c r="BJ342" s="181"/>
      <c r="BK342" s="181"/>
      <c r="BL342" s="181"/>
      <c r="BM342" s="181"/>
      <c r="BN342" s="181"/>
      <c r="BO342" s="181"/>
      <c r="BP342" s="181"/>
      <c r="BQ342" s="181"/>
      <c r="BR342" s="181"/>
      <c r="BS342" s="181"/>
      <c r="BT342" s="181"/>
      <c r="BU342" s="181"/>
      <c r="BV342" s="181"/>
      <c r="BW342" s="181"/>
      <c r="BX342" s="181"/>
      <c r="BY342" s="181"/>
      <c r="BZ342" s="181"/>
      <c r="CA342" s="181"/>
      <c r="CB342" s="181"/>
      <c r="CC342" s="181"/>
      <c r="CD342" s="181"/>
      <c r="CE342" s="181"/>
      <c r="CF342" s="181"/>
      <c r="CG342" s="181"/>
      <c r="CH342" s="181"/>
      <c r="CI342" s="181"/>
      <c r="CJ342" s="181"/>
      <c r="CK342" s="181"/>
      <c r="CL342" s="181"/>
      <c r="CM342" s="181"/>
      <c r="CN342" s="181"/>
      <c r="CO342" s="181"/>
      <c r="CP342" s="181"/>
      <c r="CQ342" s="181"/>
      <c r="CR342" s="181"/>
      <c r="CS342" s="181"/>
      <c r="CT342" s="181"/>
      <c r="CU342" s="181"/>
      <c r="CV342" s="181"/>
      <c r="CW342" s="181"/>
      <c r="CX342" s="181"/>
      <c r="CY342" s="181"/>
      <c r="CZ342" s="182"/>
    </row>
    <row r="343" spans="1:104" x14ac:dyDescent="0.25">
      <c r="A343" s="180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  <c r="AA343" s="181"/>
      <c r="AB343" s="181"/>
      <c r="AC343" s="181"/>
      <c r="AD343" s="181"/>
      <c r="AE343" s="181"/>
      <c r="AF343" s="181"/>
      <c r="AG343" s="181"/>
      <c r="AH343" s="181"/>
      <c r="AI343" s="181"/>
      <c r="AJ343" s="181"/>
      <c r="AK343" s="181"/>
      <c r="AL343" s="181"/>
      <c r="AM343" s="181"/>
      <c r="AN343" s="181"/>
      <c r="AO343" s="181"/>
      <c r="AP343" s="181"/>
      <c r="AQ343" s="181"/>
      <c r="AR343" s="181"/>
      <c r="AS343" s="181"/>
      <c r="AT343" s="181"/>
      <c r="AU343" s="181"/>
      <c r="AV343" s="181"/>
      <c r="AW343" s="181"/>
      <c r="AX343" s="181"/>
      <c r="AY343" s="181"/>
      <c r="AZ343" s="181"/>
      <c r="BA343" s="181"/>
      <c r="BB343" s="181"/>
      <c r="BC343" s="181"/>
      <c r="BD343" s="181"/>
      <c r="BE343" s="181"/>
      <c r="BF343" s="181"/>
      <c r="BG343" s="181"/>
      <c r="BH343" s="181"/>
      <c r="BI343" s="181"/>
      <c r="BJ343" s="181"/>
      <c r="BK343" s="181"/>
      <c r="BL343" s="181"/>
      <c r="BM343" s="181"/>
      <c r="BN343" s="181"/>
      <c r="BO343" s="181"/>
      <c r="BP343" s="181"/>
      <c r="BQ343" s="181"/>
      <c r="BR343" s="181"/>
      <c r="BS343" s="181"/>
      <c r="BT343" s="181"/>
      <c r="BU343" s="181"/>
      <c r="BV343" s="181"/>
      <c r="BW343" s="181"/>
      <c r="BX343" s="181"/>
      <c r="BY343" s="181"/>
      <c r="BZ343" s="181"/>
      <c r="CA343" s="181"/>
      <c r="CB343" s="181"/>
      <c r="CC343" s="181"/>
      <c r="CD343" s="181"/>
      <c r="CE343" s="181"/>
      <c r="CF343" s="181"/>
      <c r="CG343" s="181"/>
      <c r="CH343" s="181"/>
      <c r="CI343" s="181"/>
      <c r="CJ343" s="181"/>
      <c r="CK343" s="181"/>
      <c r="CL343" s="181"/>
      <c r="CM343" s="181"/>
      <c r="CN343" s="181"/>
      <c r="CO343" s="181"/>
      <c r="CP343" s="181"/>
      <c r="CQ343" s="181"/>
      <c r="CR343" s="181"/>
      <c r="CS343" s="181"/>
      <c r="CT343" s="181"/>
      <c r="CU343" s="181"/>
      <c r="CV343" s="181"/>
      <c r="CW343" s="181"/>
      <c r="CX343" s="181"/>
      <c r="CY343" s="181"/>
      <c r="CZ343" s="182"/>
    </row>
    <row r="344" spans="1:104" x14ac:dyDescent="0.25">
      <c r="A344" s="180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  <c r="AA344" s="181"/>
      <c r="AB344" s="181"/>
      <c r="AC344" s="181"/>
      <c r="AD344" s="181"/>
      <c r="AE344" s="181"/>
      <c r="AF344" s="181"/>
      <c r="AG344" s="181"/>
      <c r="AH344" s="181"/>
      <c r="AI344" s="181"/>
      <c r="AJ344" s="181"/>
      <c r="AK344" s="181"/>
      <c r="AL344" s="181"/>
      <c r="AM344" s="181"/>
      <c r="AN344" s="181"/>
      <c r="AO344" s="181"/>
      <c r="AP344" s="181"/>
      <c r="AQ344" s="181"/>
      <c r="AR344" s="181"/>
      <c r="AS344" s="181"/>
      <c r="AT344" s="181"/>
      <c r="AU344" s="181"/>
      <c r="AV344" s="181"/>
      <c r="AW344" s="181"/>
      <c r="AX344" s="181"/>
      <c r="AY344" s="181"/>
      <c r="AZ344" s="181"/>
      <c r="BA344" s="181"/>
      <c r="BB344" s="181"/>
      <c r="BC344" s="181"/>
      <c r="BD344" s="181"/>
      <c r="BE344" s="181"/>
      <c r="BF344" s="181"/>
      <c r="BG344" s="181"/>
      <c r="BH344" s="181"/>
      <c r="BI344" s="181"/>
      <c r="BJ344" s="181"/>
      <c r="BK344" s="181"/>
      <c r="BL344" s="181"/>
      <c r="BM344" s="181"/>
      <c r="BN344" s="181"/>
      <c r="BO344" s="181"/>
      <c r="BP344" s="181"/>
      <c r="BQ344" s="181"/>
      <c r="BR344" s="181"/>
      <c r="BS344" s="181"/>
      <c r="BT344" s="181"/>
      <c r="BU344" s="181"/>
      <c r="BV344" s="181"/>
      <c r="BW344" s="181"/>
      <c r="BX344" s="181"/>
      <c r="BY344" s="181"/>
      <c r="BZ344" s="181"/>
      <c r="CA344" s="181"/>
      <c r="CB344" s="181"/>
      <c r="CC344" s="181"/>
      <c r="CD344" s="181"/>
      <c r="CE344" s="181"/>
      <c r="CF344" s="181"/>
      <c r="CG344" s="181"/>
      <c r="CH344" s="181"/>
      <c r="CI344" s="181"/>
      <c r="CJ344" s="181"/>
      <c r="CK344" s="181"/>
      <c r="CL344" s="181"/>
      <c r="CM344" s="181"/>
      <c r="CN344" s="181"/>
      <c r="CO344" s="181"/>
      <c r="CP344" s="181"/>
      <c r="CQ344" s="181"/>
      <c r="CR344" s="181"/>
      <c r="CS344" s="181"/>
      <c r="CT344" s="181"/>
      <c r="CU344" s="181"/>
      <c r="CV344" s="181"/>
      <c r="CW344" s="181"/>
      <c r="CX344" s="181"/>
      <c r="CY344" s="181"/>
      <c r="CZ344" s="182"/>
    </row>
    <row r="345" spans="1:104" x14ac:dyDescent="0.25">
      <c r="A345" s="180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  <c r="AA345" s="181"/>
      <c r="AB345" s="181"/>
      <c r="AC345" s="181"/>
      <c r="AD345" s="181"/>
      <c r="AE345" s="181"/>
      <c r="AF345" s="181"/>
      <c r="AG345" s="181"/>
      <c r="AH345" s="181"/>
      <c r="AI345" s="181"/>
      <c r="AJ345" s="181"/>
      <c r="AK345" s="181"/>
      <c r="AL345" s="181"/>
      <c r="AM345" s="181"/>
      <c r="AN345" s="181"/>
      <c r="AO345" s="181"/>
      <c r="AP345" s="181"/>
      <c r="AQ345" s="181"/>
      <c r="AR345" s="181"/>
      <c r="AS345" s="181"/>
      <c r="AT345" s="181"/>
      <c r="AU345" s="181"/>
      <c r="AV345" s="181"/>
      <c r="AW345" s="181"/>
      <c r="AX345" s="181"/>
      <c r="AY345" s="181"/>
      <c r="AZ345" s="181"/>
      <c r="BA345" s="181"/>
      <c r="BB345" s="181"/>
      <c r="BC345" s="181"/>
      <c r="BD345" s="181"/>
      <c r="BE345" s="181"/>
      <c r="BF345" s="181"/>
      <c r="BG345" s="181"/>
      <c r="BH345" s="181"/>
      <c r="BI345" s="181"/>
      <c r="BJ345" s="181"/>
      <c r="BK345" s="181"/>
      <c r="BL345" s="181"/>
      <c r="BM345" s="181"/>
      <c r="BN345" s="181"/>
      <c r="BO345" s="181"/>
      <c r="BP345" s="181"/>
      <c r="BQ345" s="181"/>
      <c r="BR345" s="181"/>
      <c r="BS345" s="181"/>
      <c r="BT345" s="181"/>
      <c r="BU345" s="181"/>
      <c r="BV345" s="181"/>
      <c r="BW345" s="181"/>
      <c r="BX345" s="181"/>
      <c r="BY345" s="181"/>
      <c r="BZ345" s="181"/>
      <c r="CA345" s="181"/>
      <c r="CB345" s="181"/>
      <c r="CC345" s="181"/>
      <c r="CD345" s="181"/>
      <c r="CE345" s="181"/>
      <c r="CF345" s="181"/>
      <c r="CG345" s="181"/>
      <c r="CH345" s="181"/>
      <c r="CI345" s="181"/>
      <c r="CJ345" s="181"/>
      <c r="CK345" s="181"/>
      <c r="CL345" s="181"/>
      <c r="CM345" s="181"/>
      <c r="CN345" s="181"/>
      <c r="CO345" s="181"/>
      <c r="CP345" s="181"/>
      <c r="CQ345" s="181"/>
      <c r="CR345" s="181"/>
      <c r="CS345" s="181"/>
      <c r="CT345" s="181"/>
      <c r="CU345" s="181"/>
      <c r="CV345" s="181"/>
      <c r="CW345" s="181"/>
      <c r="CX345" s="181"/>
      <c r="CY345" s="181"/>
      <c r="CZ345" s="182"/>
    </row>
    <row r="346" spans="1:104" x14ac:dyDescent="0.25">
      <c r="A346" s="180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  <c r="AA346" s="181"/>
      <c r="AB346" s="181"/>
      <c r="AC346" s="181"/>
      <c r="AD346" s="181"/>
      <c r="AE346" s="181"/>
      <c r="AF346" s="181"/>
      <c r="AG346" s="181"/>
      <c r="AH346" s="181"/>
      <c r="AI346" s="181"/>
      <c r="AJ346" s="181"/>
      <c r="AK346" s="181"/>
      <c r="AL346" s="181"/>
      <c r="AM346" s="181"/>
      <c r="AN346" s="181"/>
      <c r="AO346" s="181"/>
      <c r="AP346" s="181"/>
      <c r="AQ346" s="181"/>
      <c r="AR346" s="181"/>
      <c r="AS346" s="181"/>
      <c r="AT346" s="181"/>
      <c r="AU346" s="181"/>
      <c r="AV346" s="181"/>
      <c r="AW346" s="181"/>
      <c r="AX346" s="181"/>
      <c r="AY346" s="181"/>
      <c r="AZ346" s="181"/>
      <c r="BA346" s="181"/>
      <c r="BB346" s="181"/>
      <c r="BC346" s="181"/>
      <c r="BD346" s="181"/>
      <c r="BE346" s="181"/>
      <c r="BF346" s="181"/>
      <c r="BG346" s="181"/>
      <c r="BH346" s="181"/>
      <c r="BI346" s="181"/>
      <c r="BJ346" s="181"/>
      <c r="BK346" s="181"/>
      <c r="BL346" s="181"/>
      <c r="BM346" s="181"/>
      <c r="BN346" s="181"/>
      <c r="BO346" s="181"/>
      <c r="BP346" s="181"/>
      <c r="BQ346" s="181"/>
      <c r="BR346" s="181"/>
      <c r="BS346" s="181"/>
      <c r="BT346" s="181"/>
      <c r="BU346" s="181"/>
      <c r="BV346" s="181"/>
      <c r="BW346" s="181"/>
      <c r="BX346" s="181"/>
      <c r="BY346" s="181"/>
      <c r="BZ346" s="181"/>
      <c r="CA346" s="181"/>
      <c r="CB346" s="181"/>
      <c r="CC346" s="181"/>
      <c r="CD346" s="181"/>
      <c r="CE346" s="181"/>
      <c r="CF346" s="181"/>
      <c r="CG346" s="181"/>
      <c r="CH346" s="181"/>
      <c r="CI346" s="181"/>
      <c r="CJ346" s="181"/>
      <c r="CK346" s="181"/>
      <c r="CL346" s="181"/>
      <c r="CM346" s="181"/>
      <c r="CN346" s="181"/>
      <c r="CO346" s="181"/>
      <c r="CP346" s="181"/>
      <c r="CQ346" s="181"/>
      <c r="CR346" s="181"/>
      <c r="CS346" s="181"/>
      <c r="CT346" s="181"/>
      <c r="CU346" s="181"/>
      <c r="CV346" s="181"/>
      <c r="CW346" s="181"/>
      <c r="CX346" s="181"/>
      <c r="CY346" s="181"/>
      <c r="CZ346" s="182"/>
    </row>
    <row r="347" spans="1:104" x14ac:dyDescent="0.25">
      <c r="A347" s="180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  <c r="AA347" s="181"/>
      <c r="AB347" s="181"/>
      <c r="AC347" s="181"/>
      <c r="AD347" s="181"/>
      <c r="AE347" s="181"/>
      <c r="AF347" s="181"/>
      <c r="AG347" s="181"/>
      <c r="AH347" s="181"/>
      <c r="AI347" s="181"/>
      <c r="AJ347" s="181"/>
      <c r="AK347" s="181"/>
      <c r="AL347" s="181"/>
      <c r="AM347" s="181"/>
      <c r="AN347" s="181"/>
      <c r="AO347" s="181"/>
      <c r="AP347" s="181"/>
      <c r="AQ347" s="181"/>
      <c r="AR347" s="181"/>
      <c r="AS347" s="181"/>
      <c r="AT347" s="181"/>
      <c r="AU347" s="181"/>
      <c r="AV347" s="181"/>
      <c r="AW347" s="181"/>
      <c r="AX347" s="181"/>
      <c r="AY347" s="181"/>
      <c r="AZ347" s="181"/>
      <c r="BA347" s="181"/>
      <c r="BB347" s="181"/>
      <c r="BC347" s="181"/>
      <c r="BD347" s="181"/>
      <c r="BE347" s="181"/>
      <c r="BF347" s="181"/>
      <c r="BG347" s="181"/>
      <c r="BH347" s="181"/>
      <c r="BI347" s="181"/>
      <c r="BJ347" s="181"/>
      <c r="BK347" s="181"/>
      <c r="BL347" s="181"/>
      <c r="BM347" s="181"/>
      <c r="BN347" s="181"/>
      <c r="BO347" s="181"/>
      <c r="BP347" s="181"/>
      <c r="BQ347" s="181"/>
      <c r="BR347" s="181"/>
      <c r="BS347" s="181"/>
      <c r="BT347" s="181"/>
      <c r="BU347" s="181"/>
      <c r="BV347" s="181"/>
      <c r="BW347" s="181"/>
      <c r="BX347" s="181"/>
      <c r="BY347" s="181"/>
      <c r="BZ347" s="181"/>
      <c r="CA347" s="181"/>
      <c r="CB347" s="181"/>
      <c r="CC347" s="181"/>
      <c r="CD347" s="181"/>
      <c r="CE347" s="181"/>
      <c r="CF347" s="181"/>
      <c r="CG347" s="181"/>
      <c r="CH347" s="181"/>
      <c r="CI347" s="181"/>
      <c r="CJ347" s="181"/>
      <c r="CK347" s="181"/>
      <c r="CL347" s="181"/>
      <c r="CM347" s="181"/>
      <c r="CN347" s="181"/>
      <c r="CO347" s="181"/>
      <c r="CP347" s="181"/>
      <c r="CQ347" s="181"/>
      <c r="CR347" s="181"/>
      <c r="CS347" s="181"/>
      <c r="CT347" s="181"/>
      <c r="CU347" s="181"/>
      <c r="CV347" s="181"/>
      <c r="CW347" s="181"/>
      <c r="CX347" s="181"/>
      <c r="CY347" s="181"/>
      <c r="CZ347" s="182"/>
    </row>
    <row r="348" spans="1:104" x14ac:dyDescent="0.25">
      <c r="A348" s="180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  <c r="AA348" s="181"/>
      <c r="AB348" s="181"/>
      <c r="AC348" s="181"/>
      <c r="AD348" s="181"/>
      <c r="AE348" s="181"/>
      <c r="AF348" s="181"/>
      <c r="AG348" s="181"/>
      <c r="AH348" s="181"/>
      <c r="AI348" s="181"/>
      <c r="AJ348" s="181"/>
      <c r="AK348" s="181"/>
      <c r="AL348" s="181"/>
      <c r="AM348" s="181"/>
      <c r="AN348" s="181"/>
      <c r="AO348" s="181"/>
      <c r="AP348" s="181"/>
      <c r="AQ348" s="181"/>
      <c r="AR348" s="181"/>
      <c r="AS348" s="181"/>
      <c r="AT348" s="181"/>
      <c r="AU348" s="181"/>
      <c r="AV348" s="181"/>
      <c r="AW348" s="181"/>
      <c r="AX348" s="181"/>
      <c r="AY348" s="181"/>
      <c r="AZ348" s="181"/>
      <c r="BA348" s="181"/>
      <c r="BB348" s="181"/>
      <c r="BC348" s="181"/>
      <c r="BD348" s="181"/>
      <c r="BE348" s="181"/>
      <c r="BF348" s="181"/>
      <c r="BG348" s="181"/>
      <c r="BH348" s="181"/>
      <c r="BI348" s="181"/>
      <c r="BJ348" s="181"/>
      <c r="BK348" s="181"/>
      <c r="BL348" s="181"/>
      <c r="BM348" s="181"/>
      <c r="BN348" s="181"/>
      <c r="BO348" s="181"/>
      <c r="BP348" s="181"/>
      <c r="BQ348" s="181"/>
      <c r="BR348" s="181"/>
      <c r="BS348" s="181"/>
      <c r="BT348" s="181"/>
      <c r="BU348" s="181"/>
      <c r="BV348" s="181"/>
      <c r="BW348" s="181"/>
      <c r="BX348" s="181"/>
      <c r="BY348" s="181"/>
      <c r="BZ348" s="181"/>
      <c r="CA348" s="181"/>
      <c r="CB348" s="181"/>
      <c r="CC348" s="181"/>
      <c r="CD348" s="181"/>
      <c r="CE348" s="181"/>
      <c r="CF348" s="181"/>
      <c r="CG348" s="181"/>
      <c r="CH348" s="181"/>
      <c r="CI348" s="181"/>
      <c r="CJ348" s="181"/>
      <c r="CK348" s="181"/>
      <c r="CL348" s="181"/>
      <c r="CM348" s="181"/>
      <c r="CN348" s="181"/>
      <c r="CO348" s="181"/>
      <c r="CP348" s="181"/>
      <c r="CQ348" s="181"/>
      <c r="CR348" s="181"/>
      <c r="CS348" s="181"/>
      <c r="CT348" s="181"/>
      <c r="CU348" s="181"/>
      <c r="CV348" s="181"/>
      <c r="CW348" s="181"/>
      <c r="CX348" s="181"/>
      <c r="CY348" s="181"/>
      <c r="CZ348" s="182"/>
    </row>
    <row r="349" spans="1:104" x14ac:dyDescent="0.25">
      <c r="A349" s="180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  <c r="AA349" s="181"/>
      <c r="AB349" s="181"/>
      <c r="AC349" s="181"/>
      <c r="AD349" s="181"/>
      <c r="AE349" s="181"/>
      <c r="AF349" s="181"/>
      <c r="AG349" s="181"/>
      <c r="AH349" s="181"/>
      <c r="AI349" s="181"/>
      <c r="AJ349" s="181"/>
      <c r="AK349" s="181"/>
      <c r="AL349" s="181"/>
      <c r="AM349" s="181"/>
      <c r="AN349" s="181"/>
      <c r="AO349" s="181"/>
      <c r="AP349" s="181"/>
      <c r="AQ349" s="181"/>
      <c r="AR349" s="181"/>
      <c r="AS349" s="181"/>
      <c r="AT349" s="181"/>
      <c r="AU349" s="181"/>
      <c r="AV349" s="181"/>
      <c r="AW349" s="181"/>
      <c r="AX349" s="181"/>
      <c r="AY349" s="181"/>
      <c r="AZ349" s="181"/>
      <c r="BA349" s="181"/>
      <c r="BB349" s="181"/>
      <c r="BC349" s="181"/>
      <c r="BD349" s="181"/>
      <c r="BE349" s="181"/>
      <c r="BF349" s="181"/>
      <c r="BG349" s="181"/>
      <c r="BH349" s="181"/>
      <c r="BI349" s="181"/>
      <c r="BJ349" s="181"/>
      <c r="BK349" s="181"/>
      <c r="BL349" s="181"/>
      <c r="BM349" s="181"/>
      <c r="BN349" s="181"/>
      <c r="BO349" s="181"/>
      <c r="BP349" s="181"/>
      <c r="BQ349" s="181"/>
      <c r="BR349" s="181"/>
      <c r="BS349" s="181"/>
      <c r="BT349" s="181"/>
      <c r="BU349" s="181"/>
      <c r="BV349" s="181"/>
      <c r="BW349" s="181"/>
      <c r="BX349" s="181"/>
      <c r="BY349" s="181"/>
      <c r="BZ349" s="181"/>
      <c r="CA349" s="181"/>
      <c r="CB349" s="181"/>
      <c r="CC349" s="181"/>
      <c r="CD349" s="181"/>
      <c r="CE349" s="181"/>
      <c r="CF349" s="181"/>
      <c r="CG349" s="181"/>
      <c r="CH349" s="181"/>
      <c r="CI349" s="181"/>
      <c r="CJ349" s="181"/>
      <c r="CK349" s="181"/>
      <c r="CL349" s="181"/>
      <c r="CM349" s="181"/>
      <c r="CN349" s="181"/>
      <c r="CO349" s="181"/>
      <c r="CP349" s="181"/>
      <c r="CQ349" s="181"/>
      <c r="CR349" s="181"/>
      <c r="CS349" s="181"/>
      <c r="CT349" s="181"/>
      <c r="CU349" s="181"/>
      <c r="CV349" s="181"/>
      <c r="CW349" s="181"/>
      <c r="CX349" s="181"/>
      <c r="CY349" s="181"/>
      <c r="CZ349" s="182"/>
    </row>
    <row r="350" spans="1:104" x14ac:dyDescent="0.25">
      <c r="A350" s="180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  <c r="AA350" s="181"/>
      <c r="AB350" s="181"/>
      <c r="AC350" s="181"/>
      <c r="AD350" s="181"/>
      <c r="AE350" s="181"/>
      <c r="AF350" s="181"/>
      <c r="AG350" s="181"/>
      <c r="AH350" s="181"/>
      <c r="AI350" s="181"/>
      <c r="AJ350" s="181"/>
      <c r="AK350" s="181"/>
      <c r="AL350" s="181"/>
      <c r="AM350" s="181"/>
      <c r="AN350" s="181"/>
      <c r="AO350" s="181"/>
      <c r="AP350" s="181"/>
      <c r="AQ350" s="181"/>
      <c r="AR350" s="181"/>
      <c r="AS350" s="181"/>
      <c r="AT350" s="181"/>
      <c r="AU350" s="181"/>
      <c r="AV350" s="181"/>
      <c r="AW350" s="181"/>
      <c r="AX350" s="181"/>
      <c r="AY350" s="181"/>
      <c r="AZ350" s="181"/>
      <c r="BA350" s="181"/>
      <c r="BB350" s="181"/>
      <c r="BC350" s="181"/>
      <c r="BD350" s="181"/>
      <c r="BE350" s="181"/>
      <c r="BF350" s="181"/>
      <c r="BG350" s="181"/>
      <c r="BH350" s="181"/>
      <c r="BI350" s="181"/>
      <c r="BJ350" s="181"/>
      <c r="BK350" s="181"/>
      <c r="BL350" s="181"/>
      <c r="BM350" s="181"/>
      <c r="BN350" s="181"/>
      <c r="BO350" s="181"/>
      <c r="BP350" s="181"/>
      <c r="BQ350" s="181"/>
      <c r="BR350" s="181"/>
      <c r="BS350" s="181"/>
      <c r="BT350" s="181"/>
      <c r="BU350" s="181"/>
      <c r="BV350" s="181"/>
      <c r="BW350" s="181"/>
      <c r="BX350" s="181"/>
      <c r="BY350" s="181"/>
      <c r="BZ350" s="181"/>
      <c r="CA350" s="181"/>
      <c r="CB350" s="181"/>
      <c r="CC350" s="181"/>
      <c r="CD350" s="181"/>
      <c r="CE350" s="181"/>
      <c r="CF350" s="181"/>
      <c r="CG350" s="181"/>
      <c r="CH350" s="181"/>
      <c r="CI350" s="181"/>
      <c r="CJ350" s="181"/>
      <c r="CK350" s="181"/>
      <c r="CL350" s="181"/>
      <c r="CM350" s="181"/>
      <c r="CN350" s="181"/>
      <c r="CO350" s="181"/>
      <c r="CP350" s="181"/>
      <c r="CQ350" s="181"/>
      <c r="CR350" s="181"/>
      <c r="CS350" s="181"/>
      <c r="CT350" s="181"/>
      <c r="CU350" s="181"/>
      <c r="CV350" s="181"/>
      <c r="CW350" s="181"/>
      <c r="CX350" s="181"/>
      <c r="CY350" s="181"/>
      <c r="CZ350" s="182"/>
    </row>
    <row r="351" spans="1:104" x14ac:dyDescent="0.25">
      <c r="A351" s="180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  <c r="AA351" s="181"/>
      <c r="AB351" s="181"/>
      <c r="AC351" s="181"/>
      <c r="AD351" s="181"/>
      <c r="AE351" s="181"/>
      <c r="AF351" s="181"/>
      <c r="AG351" s="181"/>
      <c r="AH351" s="181"/>
      <c r="AI351" s="181"/>
      <c r="AJ351" s="181"/>
      <c r="AK351" s="181"/>
      <c r="AL351" s="181"/>
      <c r="AM351" s="181"/>
      <c r="AN351" s="181"/>
      <c r="AO351" s="181"/>
      <c r="AP351" s="181"/>
      <c r="AQ351" s="181"/>
      <c r="AR351" s="181"/>
      <c r="AS351" s="181"/>
      <c r="AT351" s="181"/>
      <c r="AU351" s="181"/>
      <c r="AV351" s="181"/>
      <c r="AW351" s="181"/>
      <c r="AX351" s="181"/>
      <c r="AY351" s="181"/>
      <c r="AZ351" s="181"/>
      <c r="BA351" s="181"/>
      <c r="BB351" s="181"/>
      <c r="BC351" s="181"/>
      <c r="BD351" s="181"/>
      <c r="BE351" s="181"/>
      <c r="BF351" s="181"/>
      <c r="BG351" s="181"/>
      <c r="BH351" s="181"/>
      <c r="BI351" s="181"/>
      <c r="BJ351" s="181"/>
      <c r="BK351" s="181"/>
      <c r="BL351" s="181"/>
      <c r="BM351" s="181"/>
      <c r="BN351" s="181"/>
      <c r="BO351" s="181"/>
      <c r="BP351" s="181"/>
      <c r="BQ351" s="181"/>
      <c r="BR351" s="181"/>
      <c r="BS351" s="181"/>
      <c r="BT351" s="181"/>
      <c r="BU351" s="181"/>
      <c r="BV351" s="181"/>
      <c r="BW351" s="181"/>
      <c r="BX351" s="181"/>
      <c r="BY351" s="181"/>
      <c r="BZ351" s="181"/>
      <c r="CA351" s="181"/>
      <c r="CB351" s="181"/>
      <c r="CC351" s="181"/>
      <c r="CD351" s="181"/>
      <c r="CE351" s="181"/>
      <c r="CF351" s="181"/>
      <c r="CG351" s="181"/>
      <c r="CH351" s="181"/>
      <c r="CI351" s="181"/>
      <c r="CJ351" s="181"/>
      <c r="CK351" s="181"/>
      <c r="CL351" s="181"/>
      <c r="CM351" s="181"/>
      <c r="CN351" s="181"/>
      <c r="CO351" s="181"/>
      <c r="CP351" s="181"/>
      <c r="CQ351" s="181"/>
      <c r="CR351" s="181"/>
      <c r="CS351" s="181"/>
      <c r="CT351" s="181"/>
      <c r="CU351" s="181"/>
      <c r="CV351" s="181"/>
      <c r="CW351" s="181"/>
      <c r="CX351" s="181"/>
      <c r="CY351" s="181"/>
      <c r="CZ351" s="182"/>
    </row>
    <row r="352" spans="1:104" x14ac:dyDescent="0.25">
      <c r="A352" s="180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  <c r="AA352" s="181"/>
      <c r="AB352" s="181"/>
      <c r="AC352" s="181"/>
      <c r="AD352" s="181"/>
      <c r="AE352" s="181"/>
      <c r="AF352" s="181"/>
      <c r="AG352" s="181"/>
      <c r="AH352" s="181"/>
      <c r="AI352" s="181"/>
      <c r="AJ352" s="181"/>
      <c r="AK352" s="181"/>
      <c r="AL352" s="181"/>
      <c r="AM352" s="181"/>
      <c r="AN352" s="181"/>
      <c r="AO352" s="181"/>
      <c r="AP352" s="181"/>
      <c r="AQ352" s="181"/>
      <c r="AR352" s="181"/>
      <c r="AS352" s="181"/>
      <c r="AT352" s="181"/>
      <c r="AU352" s="181"/>
      <c r="AV352" s="181"/>
      <c r="AW352" s="181"/>
      <c r="AX352" s="181"/>
      <c r="AY352" s="181"/>
      <c r="AZ352" s="181"/>
      <c r="BA352" s="181"/>
      <c r="BB352" s="181"/>
      <c r="BC352" s="181"/>
      <c r="BD352" s="181"/>
      <c r="BE352" s="181"/>
      <c r="BF352" s="181"/>
      <c r="BG352" s="181"/>
      <c r="BH352" s="181"/>
      <c r="BI352" s="181"/>
      <c r="BJ352" s="181"/>
      <c r="BK352" s="181"/>
      <c r="BL352" s="181"/>
      <c r="BM352" s="181"/>
      <c r="BN352" s="181"/>
      <c r="BO352" s="181"/>
      <c r="BP352" s="181"/>
      <c r="BQ352" s="181"/>
      <c r="BR352" s="181"/>
      <c r="BS352" s="181"/>
      <c r="BT352" s="181"/>
      <c r="BU352" s="181"/>
      <c r="BV352" s="181"/>
      <c r="BW352" s="181"/>
      <c r="BX352" s="181"/>
      <c r="BY352" s="181"/>
      <c r="BZ352" s="181"/>
      <c r="CA352" s="181"/>
      <c r="CB352" s="181"/>
      <c r="CC352" s="181"/>
      <c r="CD352" s="181"/>
      <c r="CE352" s="181"/>
      <c r="CF352" s="181"/>
      <c r="CG352" s="181"/>
      <c r="CH352" s="181"/>
      <c r="CI352" s="181"/>
      <c r="CJ352" s="181"/>
      <c r="CK352" s="181"/>
      <c r="CL352" s="181"/>
      <c r="CM352" s="181"/>
      <c r="CN352" s="181"/>
      <c r="CO352" s="181"/>
      <c r="CP352" s="181"/>
      <c r="CQ352" s="181"/>
      <c r="CR352" s="181"/>
      <c r="CS352" s="181"/>
      <c r="CT352" s="181"/>
      <c r="CU352" s="181"/>
      <c r="CV352" s="181"/>
      <c r="CW352" s="181"/>
      <c r="CX352" s="181"/>
      <c r="CY352" s="181"/>
      <c r="CZ352" s="182"/>
    </row>
    <row r="353" spans="1:104" x14ac:dyDescent="0.25">
      <c r="A353" s="180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  <c r="AA353" s="181"/>
      <c r="AB353" s="181"/>
      <c r="AC353" s="181"/>
      <c r="AD353" s="181"/>
      <c r="AE353" s="181"/>
      <c r="AF353" s="181"/>
      <c r="AG353" s="181"/>
      <c r="AH353" s="181"/>
      <c r="AI353" s="181"/>
      <c r="AJ353" s="181"/>
      <c r="AK353" s="181"/>
      <c r="AL353" s="181"/>
      <c r="AM353" s="181"/>
      <c r="AN353" s="181"/>
      <c r="AO353" s="181"/>
      <c r="AP353" s="181"/>
      <c r="AQ353" s="181"/>
      <c r="AR353" s="181"/>
      <c r="AS353" s="181"/>
      <c r="AT353" s="181"/>
      <c r="AU353" s="181"/>
      <c r="AV353" s="181"/>
      <c r="AW353" s="181"/>
      <c r="AX353" s="181"/>
      <c r="AY353" s="181"/>
      <c r="AZ353" s="181"/>
      <c r="BA353" s="181"/>
      <c r="BB353" s="181"/>
      <c r="BC353" s="181"/>
      <c r="BD353" s="181"/>
      <c r="BE353" s="181"/>
      <c r="BF353" s="181"/>
      <c r="BG353" s="181"/>
      <c r="BH353" s="181"/>
      <c r="BI353" s="181"/>
      <c r="BJ353" s="181"/>
      <c r="BK353" s="181"/>
      <c r="BL353" s="181"/>
      <c r="BM353" s="181"/>
      <c r="BN353" s="181"/>
      <c r="BO353" s="181"/>
      <c r="BP353" s="181"/>
      <c r="BQ353" s="181"/>
      <c r="BR353" s="181"/>
      <c r="BS353" s="181"/>
      <c r="BT353" s="181"/>
      <c r="BU353" s="181"/>
      <c r="BV353" s="181"/>
      <c r="BW353" s="181"/>
      <c r="BX353" s="181"/>
      <c r="BY353" s="181"/>
      <c r="BZ353" s="181"/>
      <c r="CA353" s="181"/>
      <c r="CB353" s="181"/>
      <c r="CC353" s="181"/>
      <c r="CD353" s="181"/>
      <c r="CE353" s="181"/>
      <c r="CF353" s="181"/>
      <c r="CG353" s="181"/>
      <c r="CH353" s="181"/>
      <c r="CI353" s="181"/>
      <c r="CJ353" s="181"/>
      <c r="CK353" s="181"/>
      <c r="CL353" s="181"/>
      <c r="CM353" s="181"/>
      <c r="CN353" s="181"/>
      <c r="CO353" s="181"/>
      <c r="CP353" s="181"/>
      <c r="CQ353" s="181"/>
      <c r="CR353" s="181"/>
      <c r="CS353" s="181"/>
      <c r="CT353" s="181"/>
      <c r="CU353" s="181"/>
      <c r="CV353" s="181"/>
      <c r="CW353" s="181"/>
      <c r="CX353" s="181"/>
      <c r="CY353" s="181"/>
      <c r="CZ353" s="182"/>
    </row>
    <row r="354" spans="1:104" x14ac:dyDescent="0.25">
      <c r="A354" s="180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  <c r="AA354" s="181"/>
      <c r="AB354" s="181"/>
      <c r="AC354" s="181"/>
      <c r="AD354" s="181"/>
      <c r="AE354" s="181"/>
      <c r="AF354" s="181"/>
      <c r="AG354" s="181"/>
      <c r="AH354" s="181"/>
      <c r="AI354" s="181"/>
      <c r="AJ354" s="181"/>
      <c r="AK354" s="181"/>
      <c r="AL354" s="181"/>
      <c r="AM354" s="181"/>
      <c r="AN354" s="181"/>
      <c r="AO354" s="181"/>
      <c r="AP354" s="181"/>
      <c r="AQ354" s="181"/>
      <c r="AR354" s="181"/>
      <c r="AS354" s="181"/>
      <c r="AT354" s="181"/>
      <c r="AU354" s="181"/>
      <c r="AV354" s="181"/>
      <c r="AW354" s="181"/>
      <c r="AX354" s="181"/>
      <c r="AY354" s="181"/>
      <c r="AZ354" s="181"/>
      <c r="BA354" s="181"/>
      <c r="BB354" s="181"/>
      <c r="BC354" s="181"/>
      <c r="BD354" s="181"/>
      <c r="BE354" s="181"/>
      <c r="BF354" s="181"/>
      <c r="BG354" s="181"/>
      <c r="BH354" s="181"/>
      <c r="BI354" s="181"/>
      <c r="BJ354" s="181"/>
      <c r="BK354" s="181"/>
      <c r="BL354" s="181"/>
      <c r="BM354" s="181"/>
      <c r="BN354" s="181"/>
      <c r="BO354" s="181"/>
      <c r="BP354" s="181"/>
      <c r="BQ354" s="181"/>
      <c r="BR354" s="181"/>
      <c r="BS354" s="181"/>
      <c r="BT354" s="181"/>
      <c r="BU354" s="181"/>
      <c r="BV354" s="181"/>
      <c r="BW354" s="181"/>
      <c r="BX354" s="181"/>
      <c r="BY354" s="181"/>
      <c r="BZ354" s="181"/>
      <c r="CA354" s="181"/>
      <c r="CB354" s="181"/>
      <c r="CC354" s="181"/>
      <c r="CD354" s="181"/>
      <c r="CE354" s="181"/>
      <c r="CF354" s="181"/>
      <c r="CG354" s="181"/>
      <c r="CH354" s="181"/>
      <c r="CI354" s="181"/>
      <c r="CJ354" s="181"/>
      <c r="CK354" s="181"/>
      <c r="CL354" s="181"/>
      <c r="CM354" s="181"/>
      <c r="CN354" s="181"/>
      <c r="CO354" s="181"/>
      <c r="CP354" s="181"/>
      <c r="CQ354" s="181"/>
      <c r="CR354" s="181"/>
      <c r="CS354" s="181"/>
      <c r="CT354" s="181"/>
      <c r="CU354" s="181"/>
      <c r="CV354" s="181"/>
      <c r="CW354" s="181"/>
      <c r="CX354" s="181"/>
      <c r="CY354" s="181"/>
      <c r="CZ354" s="182"/>
    </row>
    <row r="355" spans="1:104" x14ac:dyDescent="0.25">
      <c r="A355" s="180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  <c r="AA355" s="181"/>
      <c r="AB355" s="181"/>
      <c r="AC355" s="181"/>
      <c r="AD355" s="181"/>
      <c r="AE355" s="181"/>
      <c r="AF355" s="181"/>
      <c r="AG355" s="181"/>
      <c r="AH355" s="181"/>
      <c r="AI355" s="181"/>
      <c r="AJ355" s="181"/>
      <c r="AK355" s="181"/>
      <c r="AL355" s="181"/>
      <c r="AM355" s="181"/>
      <c r="AN355" s="181"/>
      <c r="AO355" s="181"/>
      <c r="AP355" s="181"/>
      <c r="AQ355" s="181"/>
      <c r="AR355" s="181"/>
      <c r="AS355" s="181"/>
      <c r="AT355" s="181"/>
      <c r="AU355" s="181"/>
      <c r="AV355" s="181"/>
      <c r="AW355" s="181"/>
      <c r="AX355" s="181"/>
      <c r="AY355" s="181"/>
      <c r="AZ355" s="181"/>
      <c r="BA355" s="181"/>
      <c r="BB355" s="181"/>
      <c r="BC355" s="181"/>
      <c r="BD355" s="181"/>
      <c r="BE355" s="181"/>
      <c r="BF355" s="181"/>
      <c r="BG355" s="181"/>
      <c r="BH355" s="181"/>
      <c r="BI355" s="181"/>
      <c r="BJ355" s="181"/>
      <c r="BK355" s="181"/>
      <c r="BL355" s="181"/>
      <c r="BM355" s="181"/>
      <c r="BN355" s="181"/>
      <c r="BO355" s="181"/>
      <c r="BP355" s="181"/>
      <c r="BQ355" s="181"/>
      <c r="BR355" s="181"/>
      <c r="BS355" s="181"/>
      <c r="BT355" s="181"/>
      <c r="BU355" s="181"/>
      <c r="BV355" s="181"/>
      <c r="BW355" s="181"/>
      <c r="BX355" s="181"/>
      <c r="BY355" s="181"/>
      <c r="BZ355" s="181"/>
      <c r="CA355" s="181"/>
      <c r="CB355" s="181"/>
      <c r="CC355" s="181"/>
      <c r="CD355" s="181"/>
      <c r="CE355" s="181"/>
      <c r="CF355" s="181"/>
      <c r="CG355" s="181"/>
      <c r="CH355" s="181"/>
      <c r="CI355" s="181"/>
      <c r="CJ355" s="181"/>
      <c r="CK355" s="181"/>
      <c r="CL355" s="181"/>
      <c r="CM355" s="181"/>
      <c r="CN355" s="181"/>
      <c r="CO355" s="181"/>
      <c r="CP355" s="181"/>
      <c r="CQ355" s="181"/>
      <c r="CR355" s="181"/>
      <c r="CS355" s="181"/>
      <c r="CT355" s="181"/>
      <c r="CU355" s="181"/>
      <c r="CV355" s="181"/>
      <c r="CW355" s="181"/>
      <c r="CX355" s="181"/>
      <c r="CY355" s="181"/>
      <c r="CZ355" s="182"/>
    </row>
    <row r="356" spans="1:104" x14ac:dyDescent="0.25">
      <c r="A356" s="180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  <c r="AA356" s="181"/>
      <c r="AB356" s="181"/>
      <c r="AC356" s="181"/>
      <c r="AD356" s="181"/>
      <c r="AE356" s="181"/>
      <c r="AF356" s="181"/>
      <c r="AG356" s="181"/>
      <c r="AH356" s="181"/>
      <c r="AI356" s="181"/>
      <c r="AJ356" s="181"/>
      <c r="AK356" s="181"/>
      <c r="AL356" s="181"/>
      <c r="AM356" s="181"/>
      <c r="AN356" s="181"/>
      <c r="AO356" s="181"/>
      <c r="AP356" s="181"/>
      <c r="AQ356" s="181"/>
      <c r="AR356" s="181"/>
      <c r="AS356" s="181"/>
      <c r="AT356" s="181"/>
      <c r="AU356" s="181"/>
      <c r="AV356" s="181"/>
      <c r="AW356" s="181"/>
      <c r="AX356" s="181"/>
      <c r="AY356" s="181"/>
      <c r="AZ356" s="181"/>
      <c r="BA356" s="181"/>
      <c r="BB356" s="181"/>
      <c r="BC356" s="181"/>
      <c r="BD356" s="181"/>
      <c r="BE356" s="181"/>
      <c r="BF356" s="181"/>
      <c r="BG356" s="181"/>
      <c r="BH356" s="181"/>
      <c r="BI356" s="181"/>
      <c r="BJ356" s="181"/>
      <c r="BK356" s="181"/>
      <c r="BL356" s="181"/>
      <c r="BM356" s="181"/>
      <c r="BN356" s="181"/>
      <c r="BO356" s="181"/>
      <c r="BP356" s="181"/>
      <c r="BQ356" s="181"/>
      <c r="BR356" s="181"/>
      <c r="BS356" s="181"/>
      <c r="BT356" s="181"/>
      <c r="BU356" s="181"/>
      <c r="BV356" s="181"/>
      <c r="BW356" s="181"/>
      <c r="BX356" s="181"/>
      <c r="BY356" s="181"/>
      <c r="BZ356" s="181"/>
      <c r="CA356" s="181"/>
      <c r="CB356" s="181"/>
      <c r="CC356" s="181"/>
      <c r="CD356" s="181"/>
      <c r="CE356" s="181"/>
      <c r="CF356" s="181"/>
      <c r="CG356" s="181"/>
      <c r="CH356" s="181"/>
      <c r="CI356" s="181"/>
      <c r="CJ356" s="181"/>
      <c r="CK356" s="181"/>
      <c r="CL356" s="181"/>
      <c r="CM356" s="181"/>
      <c r="CN356" s="181"/>
      <c r="CO356" s="181"/>
      <c r="CP356" s="181"/>
      <c r="CQ356" s="181"/>
      <c r="CR356" s="181"/>
      <c r="CS356" s="181"/>
      <c r="CT356" s="181"/>
      <c r="CU356" s="181"/>
      <c r="CV356" s="181"/>
      <c r="CW356" s="181"/>
      <c r="CX356" s="181"/>
      <c r="CY356" s="181"/>
      <c r="CZ356" s="182"/>
    </row>
    <row r="357" spans="1:104" x14ac:dyDescent="0.25">
      <c r="A357" s="180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  <c r="AA357" s="181"/>
      <c r="AB357" s="181"/>
      <c r="AC357" s="181"/>
      <c r="AD357" s="181"/>
      <c r="AE357" s="181"/>
      <c r="AF357" s="181"/>
      <c r="AG357" s="181"/>
      <c r="AH357" s="181"/>
      <c r="AI357" s="181"/>
      <c r="AJ357" s="181"/>
      <c r="AK357" s="181"/>
      <c r="AL357" s="181"/>
      <c r="AM357" s="181"/>
      <c r="AN357" s="181"/>
      <c r="AO357" s="181"/>
      <c r="AP357" s="181"/>
      <c r="AQ357" s="181"/>
      <c r="AR357" s="181"/>
      <c r="AS357" s="181"/>
      <c r="AT357" s="181"/>
      <c r="AU357" s="181"/>
      <c r="AV357" s="181"/>
      <c r="AW357" s="181"/>
      <c r="AX357" s="181"/>
      <c r="AY357" s="181"/>
      <c r="AZ357" s="181"/>
      <c r="BA357" s="181"/>
      <c r="BB357" s="181"/>
      <c r="BC357" s="181"/>
      <c r="BD357" s="181"/>
      <c r="BE357" s="181"/>
      <c r="BF357" s="181"/>
      <c r="BG357" s="181"/>
      <c r="BH357" s="181"/>
      <c r="BI357" s="181"/>
      <c r="BJ357" s="181"/>
      <c r="BK357" s="181"/>
      <c r="BL357" s="181"/>
      <c r="BM357" s="181"/>
      <c r="BN357" s="181"/>
      <c r="BO357" s="181"/>
      <c r="BP357" s="181"/>
      <c r="BQ357" s="181"/>
      <c r="BR357" s="181"/>
      <c r="BS357" s="181"/>
      <c r="BT357" s="181"/>
      <c r="BU357" s="181"/>
      <c r="BV357" s="181"/>
      <c r="BW357" s="181"/>
      <c r="BX357" s="181"/>
      <c r="BY357" s="181"/>
      <c r="BZ357" s="181"/>
      <c r="CA357" s="181"/>
      <c r="CB357" s="181"/>
      <c r="CC357" s="181"/>
      <c r="CD357" s="181"/>
      <c r="CE357" s="181"/>
      <c r="CF357" s="181"/>
      <c r="CG357" s="181"/>
      <c r="CH357" s="181"/>
      <c r="CI357" s="181"/>
      <c r="CJ357" s="181"/>
      <c r="CK357" s="181"/>
      <c r="CL357" s="181"/>
      <c r="CM357" s="181"/>
      <c r="CN357" s="181"/>
      <c r="CO357" s="181"/>
      <c r="CP357" s="181"/>
      <c r="CQ357" s="181"/>
      <c r="CR357" s="181"/>
      <c r="CS357" s="181"/>
      <c r="CT357" s="181"/>
      <c r="CU357" s="181"/>
      <c r="CV357" s="181"/>
      <c r="CW357" s="181"/>
      <c r="CX357" s="181"/>
      <c r="CY357" s="181"/>
      <c r="CZ357" s="182"/>
    </row>
    <row r="358" spans="1:104" x14ac:dyDescent="0.25">
      <c r="A358" s="180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  <c r="AA358" s="181"/>
      <c r="AB358" s="181"/>
      <c r="AC358" s="181"/>
      <c r="AD358" s="181"/>
      <c r="AE358" s="181"/>
      <c r="AF358" s="181"/>
      <c r="AG358" s="181"/>
      <c r="AH358" s="181"/>
      <c r="AI358" s="181"/>
      <c r="AJ358" s="181"/>
      <c r="AK358" s="181"/>
      <c r="AL358" s="181"/>
      <c r="AM358" s="181"/>
      <c r="AN358" s="181"/>
      <c r="AO358" s="181"/>
      <c r="AP358" s="181"/>
      <c r="AQ358" s="181"/>
      <c r="AR358" s="181"/>
      <c r="AS358" s="181"/>
      <c r="AT358" s="181"/>
      <c r="AU358" s="181"/>
      <c r="AV358" s="181"/>
      <c r="AW358" s="181"/>
      <c r="AX358" s="181"/>
      <c r="AY358" s="181"/>
      <c r="AZ358" s="181"/>
      <c r="BA358" s="181"/>
      <c r="BB358" s="181"/>
      <c r="BC358" s="181"/>
      <c r="BD358" s="181"/>
      <c r="BE358" s="181"/>
      <c r="BF358" s="181"/>
      <c r="BG358" s="181"/>
      <c r="BH358" s="181"/>
      <c r="BI358" s="181"/>
      <c r="BJ358" s="181"/>
      <c r="BK358" s="181"/>
      <c r="BL358" s="181"/>
      <c r="BM358" s="181"/>
      <c r="BN358" s="181"/>
      <c r="BO358" s="181"/>
      <c r="BP358" s="181"/>
      <c r="BQ358" s="181"/>
      <c r="BR358" s="181"/>
      <c r="BS358" s="181"/>
      <c r="BT358" s="181"/>
      <c r="BU358" s="181"/>
      <c r="BV358" s="181"/>
      <c r="BW358" s="181"/>
      <c r="BX358" s="181"/>
      <c r="BY358" s="181"/>
      <c r="BZ358" s="181"/>
      <c r="CA358" s="181"/>
      <c r="CB358" s="181"/>
      <c r="CC358" s="181"/>
      <c r="CD358" s="181"/>
      <c r="CE358" s="181"/>
      <c r="CF358" s="181"/>
      <c r="CG358" s="181"/>
      <c r="CH358" s="181"/>
      <c r="CI358" s="181"/>
      <c r="CJ358" s="181"/>
      <c r="CK358" s="181"/>
      <c r="CL358" s="181"/>
      <c r="CM358" s="181"/>
      <c r="CN358" s="181"/>
      <c r="CO358" s="181"/>
      <c r="CP358" s="181"/>
      <c r="CQ358" s="181"/>
      <c r="CR358" s="181"/>
      <c r="CS358" s="181"/>
      <c r="CT358" s="181"/>
      <c r="CU358" s="181"/>
      <c r="CV358" s="181"/>
      <c r="CW358" s="181"/>
      <c r="CX358" s="181"/>
      <c r="CY358" s="181"/>
      <c r="CZ358" s="182"/>
    </row>
    <row r="359" spans="1:104" x14ac:dyDescent="0.25">
      <c r="A359" s="180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  <c r="AA359" s="181"/>
      <c r="AB359" s="181"/>
      <c r="AC359" s="181"/>
      <c r="AD359" s="181"/>
      <c r="AE359" s="181"/>
      <c r="AF359" s="181"/>
      <c r="AG359" s="181"/>
      <c r="AH359" s="181"/>
      <c r="AI359" s="181"/>
      <c r="AJ359" s="181"/>
      <c r="AK359" s="181"/>
      <c r="AL359" s="181"/>
      <c r="AM359" s="181"/>
      <c r="AN359" s="181"/>
      <c r="AO359" s="181"/>
      <c r="AP359" s="181"/>
      <c r="AQ359" s="181"/>
      <c r="AR359" s="181"/>
      <c r="AS359" s="181"/>
      <c r="AT359" s="181"/>
      <c r="AU359" s="181"/>
      <c r="AV359" s="181"/>
      <c r="AW359" s="181"/>
      <c r="AX359" s="181"/>
      <c r="AY359" s="181"/>
      <c r="AZ359" s="181"/>
      <c r="BA359" s="181"/>
      <c r="BB359" s="181"/>
      <c r="BC359" s="181"/>
      <c r="BD359" s="181"/>
      <c r="BE359" s="181"/>
      <c r="BF359" s="181"/>
      <c r="BG359" s="181"/>
      <c r="BH359" s="181"/>
      <c r="BI359" s="181"/>
      <c r="BJ359" s="181"/>
      <c r="BK359" s="181"/>
      <c r="BL359" s="181"/>
      <c r="BM359" s="181"/>
      <c r="BN359" s="181"/>
      <c r="BO359" s="181"/>
      <c r="BP359" s="181"/>
      <c r="BQ359" s="181"/>
      <c r="BR359" s="181"/>
      <c r="BS359" s="181"/>
      <c r="BT359" s="181"/>
      <c r="BU359" s="181"/>
      <c r="BV359" s="181"/>
      <c r="BW359" s="181"/>
      <c r="BX359" s="181"/>
      <c r="BY359" s="181"/>
      <c r="BZ359" s="181"/>
      <c r="CA359" s="181"/>
      <c r="CB359" s="181"/>
      <c r="CC359" s="181"/>
      <c r="CD359" s="181"/>
      <c r="CE359" s="181"/>
      <c r="CF359" s="181"/>
      <c r="CG359" s="181"/>
      <c r="CH359" s="181"/>
      <c r="CI359" s="181"/>
      <c r="CJ359" s="181"/>
      <c r="CK359" s="181"/>
      <c r="CL359" s="181"/>
      <c r="CM359" s="181"/>
      <c r="CN359" s="181"/>
      <c r="CO359" s="181"/>
      <c r="CP359" s="181"/>
      <c r="CQ359" s="181"/>
      <c r="CR359" s="181"/>
      <c r="CS359" s="181"/>
      <c r="CT359" s="181"/>
      <c r="CU359" s="181"/>
      <c r="CV359" s="181"/>
      <c r="CW359" s="181"/>
      <c r="CX359" s="181"/>
      <c r="CY359" s="181"/>
      <c r="CZ359" s="182"/>
    </row>
    <row r="360" spans="1:104" x14ac:dyDescent="0.25">
      <c r="A360" s="180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  <c r="AA360" s="181"/>
      <c r="AB360" s="181"/>
      <c r="AC360" s="181"/>
      <c r="AD360" s="181"/>
      <c r="AE360" s="181"/>
      <c r="AF360" s="181"/>
      <c r="AG360" s="181"/>
      <c r="AH360" s="181"/>
      <c r="AI360" s="181"/>
      <c r="AJ360" s="181"/>
      <c r="AK360" s="181"/>
      <c r="AL360" s="181"/>
      <c r="AM360" s="181"/>
      <c r="AN360" s="181"/>
      <c r="AO360" s="181"/>
      <c r="AP360" s="181"/>
      <c r="AQ360" s="181"/>
      <c r="AR360" s="181"/>
      <c r="AS360" s="181"/>
      <c r="AT360" s="181"/>
      <c r="AU360" s="181"/>
      <c r="AV360" s="181"/>
      <c r="AW360" s="181"/>
      <c r="AX360" s="181"/>
      <c r="AY360" s="181"/>
      <c r="AZ360" s="181"/>
      <c r="BA360" s="181"/>
      <c r="BB360" s="181"/>
      <c r="BC360" s="181"/>
      <c r="BD360" s="181"/>
      <c r="BE360" s="181"/>
      <c r="BF360" s="181"/>
      <c r="BG360" s="181"/>
      <c r="BH360" s="181"/>
      <c r="BI360" s="181"/>
      <c r="BJ360" s="181"/>
      <c r="BK360" s="181"/>
      <c r="BL360" s="181"/>
      <c r="BM360" s="181"/>
      <c r="BN360" s="181"/>
      <c r="BO360" s="181"/>
      <c r="BP360" s="181"/>
      <c r="BQ360" s="181"/>
      <c r="BR360" s="181"/>
      <c r="BS360" s="181"/>
      <c r="BT360" s="181"/>
      <c r="BU360" s="181"/>
      <c r="BV360" s="181"/>
      <c r="BW360" s="181"/>
      <c r="BX360" s="181"/>
      <c r="BY360" s="181"/>
      <c r="BZ360" s="181"/>
      <c r="CA360" s="181"/>
      <c r="CB360" s="181"/>
      <c r="CC360" s="181"/>
      <c r="CD360" s="181"/>
      <c r="CE360" s="181"/>
      <c r="CF360" s="181"/>
      <c r="CG360" s="181"/>
      <c r="CH360" s="181"/>
      <c r="CI360" s="181"/>
      <c r="CJ360" s="181"/>
      <c r="CK360" s="181"/>
      <c r="CL360" s="181"/>
      <c r="CM360" s="181"/>
      <c r="CN360" s="181"/>
      <c r="CO360" s="181"/>
      <c r="CP360" s="181"/>
      <c r="CQ360" s="181"/>
      <c r="CR360" s="181"/>
      <c r="CS360" s="181"/>
      <c r="CT360" s="181"/>
      <c r="CU360" s="181"/>
      <c r="CV360" s="181"/>
      <c r="CW360" s="181"/>
      <c r="CX360" s="181"/>
      <c r="CY360" s="181"/>
      <c r="CZ360" s="182"/>
    </row>
    <row r="361" spans="1:104" x14ac:dyDescent="0.25">
      <c r="A361" s="180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  <c r="AA361" s="181"/>
      <c r="AB361" s="181"/>
      <c r="AC361" s="181"/>
      <c r="AD361" s="181"/>
      <c r="AE361" s="181"/>
      <c r="AF361" s="181"/>
      <c r="AG361" s="181"/>
      <c r="AH361" s="181"/>
      <c r="AI361" s="181"/>
      <c r="AJ361" s="181"/>
      <c r="AK361" s="181"/>
      <c r="AL361" s="181"/>
      <c r="AM361" s="181"/>
      <c r="AN361" s="181"/>
      <c r="AO361" s="181"/>
      <c r="AP361" s="181"/>
      <c r="AQ361" s="181"/>
      <c r="AR361" s="181"/>
      <c r="AS361" s="181"/>
      <c r="AT361" s="181"/>
      <c r="AU361" s="181"/>
      <c r="AV361" s="181"/>
      <c r="AW361" s="181"/>
      <c r="AX361" s="181"/>
      <c r="AY361" s="181"/>
      <c r="AZ361" s="181"/>
      <c r="BA361" s="181"/>
      <c r="BB361" s="181"/>
      <c r="BC361" s="181"/>
      <c r="BD361" s="181"/>
      <c r="BE361" s="181"/>
      <c r="BF361" s="181"/>
      <c r="BG361" s="181"/>
      <c r="BH361" s="181"/>
      <c r="BI361" s="181"/>
      <c r="BJ361" s="181"/>
      <c r="BK361" s="181"/>
      <c r="BL361" s="181"/>
      <c r="BM361" s="181"/>
      <c r="BN361" s="181"/>
      <c r="BO361" s="181"/>
      <c r="BP361" s="181"/>
      <c r="BQ361" s="181"/>
      <c r="BR361" s="181"/>
      <c r="BS361" s="181"/>
      <c r="BT361" s="181"/>
      <c r="BU361" s="181"/>
      <c r="BV361" s="181"/>
      <c r="BW361" s="181"/>
      <c r="BX361" s="181"/>
      <c r="BY361" s="181"/>
      <c r="BZ361" s="181"/>
      <c r="CA361" s="181"/>
      <c r="CB361" s="181"/>
      <c r="CC361" s="181"/>
      <c r="CD361" s="181"/>
      <c r="CE361" s="181"/>
      <c r="CF361" s="181"/>
      <c r="CG361" s="181"/>
      <c r="CH361" s="181"/>
      <c r="CI361" s="181"/>
      <c r="CJ361" s="181"/>
      <c r="CK361" s="181"/>
      <c r="CL361" s="181"/>
      <c r="CM361" s="181"/>
      <c r="CN361" s="181"/>
      <c r="CO361" s="181"/>
      <c r="CP361" s="181"/>
      <c r="CQ361" s="181"/>
      <c r="CR361" s="181"/>
      <c r="CS361" s="181"/>
      <c r="CT361" s="181"/>
      <c r="CU361" s="181"/>
      <c r="CV361" s="181"/>
      <c r="CW361" s="181"/>
      <c r="CX361" s="181"/>
      <c r="CY361" s="181"/>
      <c r="CZ361" s="182"/>
    </row>
    <row r="362" spans="1:104" x14ac:dyDescent="0.25">
      <c r="A362" s="180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  <c r="AA362" s="181"/>
      <c r="AB362" s="181"/>
      <c r="AC362" s="181"/>
      <c r="AD362" s="181"/>
      <c r="AE362" s="181"/>
      <c r="AF362" s="181"/>
      <c r="AG362" s="181"/>
      <c r="AH362" s="181"/>
      <c r="AI362" s="181"/>
      <c r="AJ362" s="181"/>
      <c r="AK362" s="181"/>
      <c r="AL362" s="181"/>
      <c r="AM362" s="181"/>
      <c r="AN362" s="181"/>
      <c r="AO362" s="181"/>
      <c r="AP362" s="181"/>
      <c r="AQ362" s="181"/>
      <c r="AR362" s="181"/>
      <c r="AS362" s="181"/>
      <c r="AT362" s="181"/>
      <c r="AU362" s="181"/>
      <c r="AV362" s="181"/>
      <c r="AW362" s="181"/>
      <c r="AX362" s="181"/>
      <c r="AY362" s="181"/>
      <c r="AZ362" s="181"/>
      <c r="BA362" s="181"/>
      <c r="BB362" s="181"/>
      <c r="BC362" s="181"/>
      <c r="BD362" s="181"/>
      <c r="BE362" s="181"/>
      <c r="BF362" s="181"/>
      <c r="BG362" s="181"/>
      <c r="BH362" s="181"/>
      <c r="BI362" s="181"/>
      <c r="BJ362" s="181"/>
      <c r="BK362" s="181"/>
      <c r="BL362" s="181"/>
      <c r="BM362" s="181"/>
      <c r="BN362" s="181"/>
      <c r="BO362" s="181"/>
      <c r="BP362" s="181"/>
      <c r="BQ362" s="181"/>
      <c r="BR362" s="181"/>
      <c r="BS362" s="181"/>
      <c r="BT362" s="181"/>
      <c r="BU362" s="181"/>
      <c r="BV362" s="181"/>
      <c r="BW362" s="181"/>
      <c r="BX362" s="181"/>
      <c r="BY362" s="181"/>
      <c r="BZ362" s="181"/>
      <c r="CA362" s="181"/>
      <c r="CB362" s="181"/>
      <c r="CC362" s="181"/>
      <c r="CD362" s="181"/>
      <c r="CE362" s="181"/>
      <c r="CF362" s="181"/>
      <c r="CG362" s="181"/>
      <c r="CH362" s="181"/>
      <c r="CI362" s="181"/>
      <c r="CJ362" s="181"/>
      <c r="CK362" s="181"/>
      <c r="CL362" s="181"/>
      <c r="CM362" s="181"/>
      <c r="CN362" s="181"/>
      <c r="CO362" s="181"/>
      <c r="CP362" s="181"/>
      <c r="CQ362" s="181"/>
      <c r="CR362" s="181"/>
      <c r="CS362" s="181"/>
      <c r="CT362" s="181"/>
      <c r="CU362" s="181"/>
      <c r="CV362" s="181"/>
      <c r="CW362" s="181"/>
      <c r="CX362" s="181"/>
      <c r="CY362" s="181"/>
      <c r="CZ362" s="182"/>
    </row>
    <row r="363" spans="1:104" x14ac:dyDescent="0.25">
      <c r="A363" s="180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  <c r="AA363" s="181"/>
      <c r="AB363" s="181"/>
      <c r="AC363" s="181"/>
      <c r="AD363" s="181"/>
      <c r="AE363" s="181"/>
      <c r="AF363" s="181"/>
      <c r="AG363" s="181"/>
      <c r="AH363" s="181"/>
      <c r="AI363" s="181"/>
      <c r="AJ363" s="181"/>
      <c r="AK363" s="181"/>
      <c r="AL363" s="181"/>
      <c r="AM363" s="181"/>
      <c r="AN363" s="181"/>
      <c r="AO363" s="181"/>
      <c r="AP363" s="181"/>
      <c r="AQ363" s="181"/>
      <c r="AR363" s="181"/>
      <c r="AS363" s="181"/>
      <c r="AT363" s="181"/>
      <c r="AU363" s="181"/>
      <c r="AV363" s="181"/>
      <c r="AW363" s="181"/>
      <c r="AX363" s="181"/>
      <c r="AY363" s="181"/>
      <c r="AZ363" s="181"/>
      <c r="BA363" s="181"/>
      <c r="BB363" s="181"/>
      <c r="BC363" s="181"/>
      <c r="BD363" s="181"/>
      <c r="BE363" s="181"/>
      <c r="BF363" s="181"/>
      <c r="BG363" s="181"/>
      <c r="BH363" s="181"/>
      <c r="BI363" s="181"/>
      <c r="BJ363" s="181"/>
      <c r="BK363" s="181"/>
      <c r="BL363" s="181"/>
      <c r="BM363" s="181"/>
      <c r="BN363" s="181"/>
      <c r="BO363" s="181"/>
      <c r="BP363" s="181"/>
      <c r="BQ363" s="181"/>
      <c r="BR363" s="181"/>
      <c r="BS363" s="181"/>
      <c r="BT363" s="181"/>
      <c r="BU363" s="181"/>
      <c r="BV363" s="181"/>
      <c r="BW363" s="181"/>
      <c r="BX363" s="181"/>
      <c r="BY363" s="181"/>
      <c r="BZ363" s="181"/>
      <c r="CA363" s="181"/>
      <c r="CB363" s="181"/>
      <c r="CC363" s="181"/>
      <c r="CD363" s="181"/>
      <c r="CE363" s="181"/>
      <c r="CF363" s="181"/>
      <c r="CG363" s="181"/>
      <c r="CH363" s="181"/>
      <c r="CI363" s="181"/>
      <c r="CJ363" s="181"/>
      <c r="CK363" s="181"/>
      <c r="CL363" s="181"/>
      <c r="CM363" s="181"/>
      <c r="CN363" s="181"/>
      <c r="CO363" s="181"/>
      <c r="CP363" s="181"/>
      <c r="CQ363" s="181"/>
      <c r="CR363" s="181"/>
      <c r="CS363" s="181"/>
      <c r="CT363" s="181"/>
      <c r="CU363" s="181"/>
      <c r="CV363" s="181"/>
      <c r="CW363" s="181"/>
      <c r="CX363" s="181"/>
      <c r="CY363" s="181"/>
      <c r="CZ363" s="182"/>
    </row>
    <row r="364" spans="1:104" x14ac:dyDescent="0.25">
      <c r="A364" s="180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  <c r="AA364" s="181"/>
      <c r="AB364" s="181"/>
      <c r="AC364" s="181"/>
      <c r="AD364" s="181"/>
      <c r="AE364" s="181"/>
      <c r="AF364" s="181"/>
      <c r="AG364" s="181"/>
      <c r="AH364" s="181"/>
      <c r="AI364" s="181"/>
      <c r="AJ364" s="181"/>
      <c r="AK364" s="181"/>
      <c r="AL364" s="181"/>
      <c r="AM364" s="181"/>
      <c r="AN364" s="181"/>
      <c r="AO364" s="181"/>
      <c r="AP364" s="181"/>
      <c r="AQ364" s="181"/>
      <c r="AR364" s="181"/>
      <c r="AS364" s="181"/>
      <c r="AT364" s="181"/>
      <c r="AU364" s="181"/>
      <c r="AV364" s="181"/>
      <c r="AW364" s="181"/>
      <c r="AX364" s="181"/>
      <c r="AY364" s="181"/>
      <c r="AZ364" s="181"/>
      <c r="BA364" s="181"/>
      <c r="BB364" s="181"/>
      <c r="BC364" s="181"/>
      <c r="BD364" s="181"/>
      <c r="BE364" s="181"/>
      <c r="BF364" s="181"/>
      <c r="BG364" s="181"/>
      <c r="BH364" s="181"/>
      <c r="BI364" s="181"/>
      <c r="BJ364" s="181"/>
      <c r="BK364" s="181"/>
      <c r="BL364" s="181"/>
      <c r="BM364" s="181"/>
      <c r="BN364" s="181"/>
      <c r="BO364" s="181"/>
      <c r="BP364" s="181"/>
      <c r="BQ364" s="181"/>
      <c r="BR364" s="181"/>
      <c r="BS364" s="181"/>
      <c r="BT364" s="181"/>
      <c r="BU364" s="181"/>
      <c r="BV364" s="181"/>
      <c r="BW364" s="181"/>
      <c r="BX364" s="181"/>
      <c r="BY364" s="181"/>
      <c r="BZ364" s="181"/>
      <c r="CA364" s="181"/>
      <c r="CB364" s="181"/>
      <c r="CC364" s="181"/>
      <c r="CD364" s="181"/>
      <c r="CE364" s="181"/>
      <c r="CF364" s="181"/>
      <c r="CG364" s="181"/>
      <c r="CH364" s="181"/>
      <c r="CI364" s="181"/>
      <c r="CJ364" s="181"/>
      <c r="CK364" s="181"/>
      <c r="CL364" s="181"/>
      <c r="CM364" s="181"/>
      <c r="CN364" s="181"/>
      <c r="CO364" s="181"/>
      <c r="CP364" s="181"/>
      <c r="CQ364" s="181"/>
      <c r="CR364" s="181"/>
      <c r="CS364" s="181"/>
      <c r="CT364" s="181"/>
      <c r="CU364" s="181"/>
      <c r="CV364" s="181"/>
      <c r="CW364" s="181"/>
      <c r="CX364" s="181"/>
      <c r="CY364" s="181"/>
      <c r="CZ364" s="182"/>
    </row>
    <row r="365" spans="1:104" x14ac:dyDescent="0.25">
      <c r="A365" s="180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  <c r="AA365" s="181"/>
      <c r="AB365" s="181"/>
      <c r="AC365" s="181"/>
      <c r="AD365" s="181"/>
      <c r="AE365" s="181"/>
      <c r="AF365" s="181"/>
      <c r="AG365" s="181"/>
      <c r="AH365" s="181"/>
      <c r="AI365" s="181"/>
      <c r="AJ365" s="181"/>
      <c r="AK365" s="181"/>
      <c r="AL365" s="181"/>
      <c r="AM365" s="181"/>
      <c r="AN365" s="181"/>
      <c r="AO365" s="181"/>
      <c r="AP365" s="181"/>
      <c r="AQ365" s="181"/>
      <c r="AR365" s="181"/>
      <c r="AS365" s="181"/>
      <c r="AT365" s="181"/>
      <c r="AU365" s="181"/>
      <c r="AV365" s="181"/>
      <c r="AW365" s="181"/>
      <c r="AX365" s="181"/>
      <c r="AY365" s="181"/>
      <c r="AZ365" s="181"/>
      <c r="BA365" s="181"/>
      <c r="BB365" s="181"/>
      <c r="BC365" s="181"/>
      <c r="BD365" s="181"/>
      <c r="BE365" s="181"/>
      <c r="BF365" s="181"/>
      <c r="BG365" s="181"/>
      <c r="BH365" s="181"/>
      <c r="BI365" s="181"/>
      <c r="BJ365" s="181"/>
      <c r="BK365" s="181"/>
      <c r="BL365" s="181"/>
      <c r="BM365" s="181"/>
      <c r="BN365" s="181"/>
      <c r="BO365" s="181"/>
      <c r="BP365" s="181"/>
      <c r="BQ365" s="181"/>
      <c r="BR365" s="181"/>
      <c r="BS365" s="181"/>
      <c r="BT365" s="181"/>
      <c r="BU365" s="181"/>
      <c r="BV365" s="181"/>
      <c r="BW365" s="181"/>
      <c r="BX365" s="181"/>
      <c r="BY365" s="181"/>
      <c r="BZ365" s="181"/>
      <c r="CA365" s="181"/>
      <c r="CB365" s="181"/>
      <c r="CC365" s="181"/>
      <c r="CD365" s="181"/>
      <c r="CE365" s="181"/>
      <c r="CF365" s="181"/>
      <c r="CG365" s="181"/>
      <c r="CH365" s="181"/>
      <c r="CI365" s="181"/>
      <c r="CJ365" s="181"/>
      <c r="CK365" s="181"/>
      <c r="CL365" s="181"/>
      <c r="CM365" s="181"/>
      <c r="CN365" s="181"/>
      <c r="CO365" s="181"/>
      <c r="CP365" s="181"/>
      <c r="CQ365" s="181"/>
      <c r="CR365" s="181"/>
      <c r="CS365" s="181"/>
      <c r="CT365" s="181"/>
      <c r="CU365" s="181"/>
      <c r="CV365" s="181"/>
      <c r="CW365" s="181"/>
      <c r="CX365" s="181"/>
      <c r="CY365" s="181"/>
      <c r="CZ365" s="182"/>
    </row>
    <row r="366" spans="1:104" x14ac:dyDescent="0.25">
      <c r="A366" s="180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  <c r="AA366" s="181"/>
      <c r="AB366" s="181"/>
      <c r="AC366" s="181"/>
      <c r="AD366" s="181"/>
      <c r="AE366" s="181"/>
      <c r="AF366" s="181"/>
      <c r="AG366" s="181"/>
      <c r="AH366" s="181"/>
      <c r="AI366" s="181"/>
      <c r="AJ366" s="181"/>
      <c r="AK366" s="181"/>
      <c r="AL366" s="181"/>
      <c r="AM366" s="181"/>
      <c r="AN366" s="181"/>
      <c r="AO366" s="181"/>
      <c r="AP366" s="181"/>
      <c r="AQ366" s="181"/>
      <c r="AR366" s="181"/>
      <c r="AS366" s="181"/>
      <c r="AT366" s="181"/>
      <c r="AU366" s="181"/>
      <c r="AV366" s="181"/>
      <c r="AW366" s="181"/>
      <c r="AX366" s="181"/>
      <c r="AY366" s="181"/>
      <c r="AZ366" s="181"/>
      <c r="BA366" s="181"/>
      <c r="BB366" s="181"/>
      <c r="BC366" s="181"/>
      <c r="BD366" s="181"/>
      <c r="BE366" s="181"/>
      <c r="BF366" s="181"/>
      <c r="BG366" s="181"/>
      <c r="BH366" s="181"/>
      <c r="BI366" s="181"/>
      <c r="BJ366" s="181"/>
      <c r="BK366" s="181"/>
      <c r="BL366" s="181"/>
      <c r="BM366" s="181"/>
      <c r="BN366" s="181"/>
      <c r="BO366" s="181"/>
      <c r="BP366" s="181"/>
      <c r="BQ366" s="181"/>
      <c r="BR366" s="181"/>
      <c r="BS366" s="181"/>
      <c r="BT366" s="181"/>
      <c r="BU366" s="181"/>
      <c r="BV366" s="181"/>
      <c r="BW366" s="181"/>
      <c r="BX366" s="181"/>
      <c r="BY366" s="181"/>
      <c r="BZ366" s="181"/>
      <c r="CA366" s="181"/>
      <c r="CB366" s="181"/>
      <c r="CC366" s="181"/>
      <c r="CD366" s="181"/>
      <c r="CE366" s="181"/>
      <c r="CF366" s="181"/>
      <c r="CG366" s="181"/>
      <c r="CH366" s="181"/>
      <c r="CI366" s="181"/>
      <c r="CJ366" s="181"/>
      <c r="CK366" s="181"/>
      <c r="CL366" s="181"/>
      <c r="CM366" s="181"/>
      <c r="CN366" s="181"/>
      <c r="CO366" s="181"/>
      <c r="CP366" s="181"/>
      <c r="CQ366" s="181"/>
      <c r="CR366" s="181"/>
      <c r="CS366" s="181"/>
      <c r="CT366" s="181"/>
      <c r="CU366" s="181"/>
      <c r="CV366" s="181"/>
      <c r="CW366" s="181"/>
      <c r="CX366" s="181"/>
      <c r="CY366" s="181"/>
      <c r="CZ366" s="182"/>
    </row>
    <row r="367" spans="1:104" x14ac:dyDescent="0.25">
      <c r="A367" s="180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  <c r="AA367" s="181"/>
      <c r="AB367" s="181"/>
      <c r="AC367" s="181"/>
      <c r="AD367" s="181"/>
      <c r="AE367" s="181"/>
      <c r="AF367" s="181"/>
      <c r="AG367" s="181"/>
      <c r="AH367" s="181"/>
      <c r="AI367" s="181"/>
      <c r="AJ367" s="181"/>
      <c r="AK367" s="181"/>
      <c r="AL367" s="181"/>
      <c r="AM367" s="181"/>
      <c r="AN367" s="181"/>
      <c r="AO367" s="181"/>
      <c r="AP367" s="181"/>
      <c r="AQ367" s="181"/>
      <c r="AR367" s="181"/>
      <c r="AS367" s="181"/>
      <c r="AT367" s="181"/>
      <c r="AU367" s="181"/>
      <c r="AV367" s="181"/>
      <c r="AW367" s="181"/>
      <c r="AX367" s="181"/>
      <c r="AY367" s="181"/>
      <c r="AZ367" s="181"/>
      <c r="BA367" s="181"/>
      <c r="BB367" s="181"/>
      <c r="BC367" s="181"/>
      <c r="BD367" s="181"/>
      <c r="BE367" s="181"/>
      <c r="BF367" s="181"/>
      <c r="BG367" s="181"/>
      <c r="BH367" s="181"/>
      <c r="BI367" s="181"/>
      <c r="BJ367" s="181"/>
      <c r="BK367" s="181"/>
      <c r="BL367" s="181"/>
      <c r="BM367" s="181"/>
      <c r="BN367" s="181"/>
      <c r="BO367" s="181"/>
      <c r="BP367" s="181"/>
      <c r="BQ367" s="181"/>
      <c r="BR367" s="181"/>
      <c r="BS367" s="181"/>
      <c r="BT367" s="181"/>
      <c r="BU367" s="181"/>
      <c r="BV367" s="181"/>
      <c r="BW367" s="181"/>
      <c r="BX367" s="181"/>
      <c r="BY367" s="181"/>
      <c r="BZ367" s="181"/>
      <c r="CA367" s="181"/>
      <c r="CB367" s="181"/>
      <c r="CC367" s="181"/>
      <c r="CD367" s="181"/>
      <c r="CE367" s="181"/>
      <c r="CF367" s="181"/>
      <c r="CG367" s="181"/>
      <c r="CH367" s="181"/>
      <c r="CI367" s="181"/>
      <c r="CJ367" s="181"/>
      <c r="CK367" s="181"/>
      <c r="CL367" s="181"/>
      <c r="CM367" s="181"/>
      <c r="CN367" s="181"/>
      <c r="CO367" s="181"/>
      <c r="CP367" s="181"/>
      <c r="CQ367" s="181"/>
      <c r="CR367" s="181"/>
      <c r="CS367" s="181"/>
      <c r="CT367" s="181"/>
      <c r="CU367" s="181"/>
      <c r="CV367" s="181"/>
      <c r="CW367" s="181"/>
      <c r="CX367" s="181"/>
      <c r="CY367" s="181"/>
      <c r="CZ367" s="182"/>
    </row>
    <row r="368" spans="1:104" x14ac:dyDescent="0.25">
      <c r="A368" s="180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  <c r="AA368" s="181"/>
      <c r="AB368" s="181"/>
      <c r="AC368" s="181"/>
      <c r="AD368" s="181"/>
      <c r="AE368" s="181"/>
      <c r="AF368" s="181"/>
      <c r="AG368" s="181"/>
      <c r="AH368" s="181"/>
      <c r="AI368" s="181"/>
      <c r="AJ368" s="181"/>
      <c r="AK368" s="181"/>
      <c r="AL368" s="181"/>
      <c r="AM368" s="181"/>
      <c r="AN368" s="181"/>
      <c r="AO368" s="181"/>
      <c r="AP368" s="181"/>
      <c r="AQ368" s="181"/>
      <c r="AR368" s="181"/>
      <c r="AS368" s="181"/>
      <c r="AT368" s="181"/>
      <c r="AU368" s="181"/>
      <c r="AV368" s="181"/>
      <c r="AW368" s="181"/>
      <c r="AX368" s="181"/>
      <c r="AY368" s="181"/>
      <c r="AZ368" s="181"/>
      <c r="BA368" s="181"/>
      <c r="BB368" s="181"/>
      <c r="BC368" s="181"/>
      <c r="BD368" s="181"/>
      <c r="BE368" s="181"/>
      <c r="BF368" s="181"/>
      <c r="BG368" s="181"/>
      <c r="BH368" s="181"/>
      <c r="BI368" s="181"/>
      <c r="BJ368" s="181"/>
      <c r="BK368" s="181"/>
      <c r="BL368" s="181"/>
      <c r="BM368" s="181"/>
      <c r="BN368" s="181"/>
      <c r="BO368" s="181"/>
      <c r="BP368" s="181"/>
      <c r="BQ368" s="181"/>
      <c r="BR368" s="181"/>
      <c r="BS368" s="181"/>
      <c r="BT368" s="181"/>
      <c r="BU368" s="181"/>
      <c r="BV368" s="181"/>
      <c r="BW368" s="181"/>
      <c r="BX368" s="181"/>
      <c r="BY368" s="181"/>
      <c r="BZ368" s="181"/>
      <c r="CA368" s="181"/>
      <c r="CB368" s="181"/>
      <c r="CC368" s="181"/>
      <c r="CD368" s="181"/>
      <c r="CE368" s="181"/>
      <c r="CF368" s="181"/>
      <c r="CG368" s="181"/>
      <c r="CH368" s="181"/>
      <c r="CI368" s="181"/>
      <c r="CJ368" s="181"/>
      <c r="CK368" s="181"/>
      <c r="CL368" s="181"/>
      <c r="CM368" s="181"/>
      <c r="CN368" s="181"/>
      <c r="CO368" s="181"/>
      <c r="CP368" s="181"/>
      <c r="CQ368" s="181"/>
      <c r="CR368" s="181"/>
      <c r="CS368" s="181"/>
      <c r="CT368" s="181"/>
      <c r="CU368" s="181"/>
      <c r="CV368" s="181"/>
      <c r="CW368" s="181"/>
      <c r="CX368" s="181"/>
      <c r="CY368" s="181"/>
      <c r="CZ368" s="182"/>
    </row>
    <row r="369" spans="1:104" x14ac:dyDescent="0.25">
      <c r="A369" s="180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  <c r="AA369" s="181"/>
      <c r="AB369" s="181"/>
      <c r="AC369" s="181"/>
      <c r="AD369" s="181"/>
      <c r="AE369" s="181"/>
      <c r="AF369" s="181"/>
      <c r="AG369" s="181"/>
      <c r="AH369" s="181"/>
      <c r="AI369" s="181"/>
      <c r="AJ369" s="181"/>
      <c r="AK369" s="181"/>
      <c r="AL369" s="181"/>
      <c r="AM369" s="181"/>
      <c r="AN369" s="181"/>
      <c r="AO369" s="181"/>
      <c r="AP369" s="181"/>
      <c r="AQ369" s="181"/>
      <c r="AR369" s="181"/>
      <c r="AS369" s="181"/>
      <c r="AT369" s="181"/>
      <c r="AU369" s="181"/>
      <c r="AV369" s="181"/>
      <c r="AW369" s="181"/>
      <c r="AX369" s="181"/>
      <c r="AY369" s="181"/>
      <c r="AZ369" s="181"/>
      <c r="BA369" s="181"/>
      <c r="BB369" s="181"/>
      <c r="BC369" s="181"/>
      <c r="BD369" s="181"/>
      <c r="BE369" s="181"/>
      <c r="BF369" s="181"/>
      <c r="BG369" s="181"/>
      <c r="BH369" s="181"/>
      <c r="BI369" s="181"/>
      <c r="BJ369" s="181"/>
      <c r="BK369" s="181"/>
      <c r="BL369" s="181"/>
      <c r="BM369" s="181"/>
      <c r="BN369" s="181"/>
      <c r="BO369" s="181"/>
      <c r="BP369" s="181"/>
      <c r="BQ369" s="181"/>
      <c r="BR369" s="181"/>
      <c r="BS369" s="181"/>
      <c r="BT369" s="181"/>
      <c r="BU369" s="181"/>
      <c r="BV369" s="181"/>
      <c r="BW369" s="181"/>
      <c r="BX369" s="181"/>
      <c r="BY369" s="181"/>
      <c r="BZ369" s="181"/>
      <c r="CA369" s="181"/>
      <c r="CB369" s="181"/>
      <c r="CC369" s="181"/>
      <c r="CD369" s="181"/>
      <c r="CE369" s="181"/>
      <c r="CF369" s="181"/>
      <c r="CG369" s="181"/>
      <c r="CH369" s="181"/>
      <c r="CI369" s="181"/>
      <c r="CJ369" s="181"/>
      <c r="CK369" s="181"/>
      <c r="CL369" s="181"/>
      <c r="CM369" s="181"/>
      <c r="CN369" s="181"/>
      <c r="CO369" s="181"/>
      <c r="CP369" s="181"/>
      <c r="CQ369" s="181"/>
      <c r="CR369" s="181"/>
      <c r="CS369" s="181"/>
      <c r="CT369" s="181"/>
      <c r="CU369" s="181"/>
      <c r="CV369" s="181"/>
      <c r="CW369" s="181"/>
      <c r="CX369" s="181"/>
      <c r="CY369" s="181"/>
      <c r="CZ369" s="182"/>
    </row>
    <row r="370" spans="1:104" x14ac:dyDescent="0.25">
      <c r="A370" s="180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  <c r="AA370" s="181"/>
      <c r="AB370" s="181"/>
      <c r="AC370" s="181"/>
      <c r="AD370" s="181"/>
      <c r="AE370" s="181"/>
      <c r="AF370" s="181"/>
      <c r="AG370" s="181"/>
      <c r="AH370" s="181"/>
      <c r="AI370" s="181"/>
      <c r="AJ370" s="181"/>
      <c r="AK370" s="181"/>
      <c r="AL370" s="181"/>
      <c r="AM370" s="181"/>
      <c r="AN370" s="181"/>
      <c r="AO370" s="181"/>
      <c r="AP370" s="181"/>
      <c r="AQ370" s="181"/>
      <c r="AR370" s="181"/>
      <c r="AS370" s="181"/>
      <c r="AT370" s="181"/>
      <c r="AU370" s="181"/>
      <c r="AV370" s="181"/>
      <c r="AW370" s="181"/>
      <c r="AX370" s="181"/>
      <c r="AY370" s="181"/>
      <c r="AZ370" s="181"/>
      <c r="BA370" s="181"/>
      <c r="BB370" s="181"/>
      <c r="BC370" s="181"/>
      <c r="BD370" s="181"/>
      <c r="BE370" s="181"/>
      <c r="BF370" s="181"/>
      <c r="BG370" s="181"/>
      <c r="BH370" s="181"/>
      <c r="BI370" s="181"/>
      <c r="BJ370" s="181"/>
      <c r="BK370" s="181"/>
      <c r="BL370" s="181"/>
      <c r="BM370" s="181"/>
      <c r="BN370" s="181"/>
      <c r="BO370" s="181"/>
      <c r="BP370" s="181"/>
      <c r="BQ370" s="181"/>
      <c r="BR370" s="181"/>
      <c r="BS370" s="181"/>
      <c r="BT370" s="181"/>
      <c r="BU370" s="181"/>
      <c r="BV370" s="181"/>
      <c r="BW370" s="181"/>
      <c r="BX370" s="181"/>
      <c r="BY370" s="181"/>
      <c r="BZ370" s="181"/>
      <c r="CA370" s="181"/>
      <c r="CB370" s="181"/>
      <c r="CC370" s="181"/>
      <c r="CD370" s="181"/>
      <c r="CE370" s="181"/>
      <c r="CF370" s="181"/>
      <c r="CG370" s="181"/>
      <c r="CH370" s="181"/>
      <c r="CI370" s="181"/>
      <c r="CJ370" s="181"/>
      <c r="CK370" s="181"/>
      <c r="CL370" s="181"/>
      <c r="CM370" s="181"/>
      <c r="CN370" s="181"/>
      <c r="CO370" s="181"/>
      <c r="CP370" s="181"/>
      <c r="CQ370" s="181"/>
      <c r="CR370" s="181"/>
      <c r="CS370" s="181"/>
      <c r="CT370" s="181"/>
      <c r="CU370" s="181"/>
      <c r="CV370" s="181"/>
      <c r="CW370" s="181"/>
      <c r="CX370" s="181"/>
      <c r="CY370" s="181"/>
      <c r="CZ370" s="182"/>
    </row>
    <row r="371" spans="1:104" x14ac:dyDescent="0.25">
      <c r="A371" s="180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  <c r="AA371" s="181"/>
      <c r="AB371" s="181"/>
      <c r="AC371" s="181"/>
      <c r="AD371" s="181"/>
      <c r="AE371" s="181"/>
      <c r="AF371" s="181"/>
      <c r="AG371" s="181"/>
      <c r="AH371" s="181"/>
      <c r="AI371" s="181"/>
      <c r="AJ371" s="181"/>
      <c r="AK371" s="181"/>
      <c r="AL371" s="181"/>
      <c r="AM371" s="181"/>
      <c r="AN371" s="181"/>
      <c r="AO371" s="181"/>
      <c r="AP371" s="181"/>
      <c r="AQ371" s="181"/>
      <c r="AR371" s="181"/>
      <c r="AS371" s="181"/>
      <c r="AT371" s="181"/>
      <c r="AU371" s="181"/>
      <c r="AV371" s="181"/>
      <c r="AW371" s="181"/>
      <c r="AX371" s="181"/>
      <c r="AY371" s="181"/>
      <c r="AZ371" s="181"/>
      <c r="BA371" s="181"/>
      <c r="BB371" s="181"/>
      <c r="BC371" s="181"/>
      <c r="BD371" s="181"/>
      <c r="BE371" s="181"/>
      <c r="BF371" s="181"/>
      <c r="BG371" s="181"/>
      <c r="BH371" s="181"/>
      <c r="BI371" s="181"/>
      <c r="BJ371" s="181"/>
      <c r="BK371" s="181"/>
      <c r="BL371" s="181"/>
      <c r="BM371" s="181"/>
      <c r="BN371" s="181"/>
      <c r="BO371" s="181"/>
      <c r="BP371" s="181"/>
      <c r="BQ371" s="181"/>
      <c r="BR371" s="181"/>
      <c r="BS371" s="181"/>
      <c r="BT371" s="181"/>
      <c r="BU371" s="181"/>
      <c r="BV371" s="181"/>
      <c r="BW371" s="181"/>
      <c r="BX371" s="181"/>
      <c r="BY371" s="181"/>
      <c r="BZ371" s="181"/>
      <c r="CA371" s="181"/>
      <c r="CB371" s="181"/>
      <c r="CC371" s="181"/>
      <c r="CD371" s="181"/>
      <c r="CE371" s="181"/>
      <c r="CF371" s="181"/>
      <c r="CG371" s="181"/>
      <c r="CH371" s="181"/>
      <c r="CI371" s="181"/>
      <c r="CJ371" s="181"/>
      <c r="CK371" s="181"/>
      <c r="CL371" s="181"/>
      <c r="CM371" s="181"/>
      <c r="CN371" s="181"/>
      <c r="CO371" s="181"/>
      <c r="CP371" s="181"/>
      <c r="CQ371" s="181"/>
      <c r="CR371" s="181"/>
      <c r="CS371" s="181"/>
      <c r="CT371" s="181"/>
      <c r="CU371" s="181"/>
      <c r="CV371" s="181"/>
      <c r="CW371" s="181"/>
      <c r="CX371" s="181"/>
      <c r="CY371" s="181"/>
      <c r="CZ371" s="182"/>
    </row>
    <row r="372" spans="1:104" x14ac:dyDescent="0.25">
      <c r="A372" s="180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  <c r="AA372" s="181"/>
      <c r="AB372" s="181"/>
      <c r="AC372" s="181"/>
      <c r="AD372" s="181"/>
      <c r="AE372" s="181"/>
      <c r="AF372" s="181"/>
      <c r="AG372" s="181"/>
      <c r="AH372" s="181"/>
      <c r="AI372" s="181"/>
      <c r="AJ372" s="181"/>
      <c r="AK372" s="181"/>
      <c r="AL372" s="181"/>
      <c r="AM372" s="181"/>
      <c r="AN372" s="181"/>
      <c r="AO372" s="181"/>
      <c r="AP372" s="181"/>
      <c r="AQ372" s="181"/>
      <c r="AR372" s="181"/>
      <c r="AS372" s="181"/>
      <c r="AT372" s="181"/>
      <c r="AU372" s="181"/>
      <c r="AV372" s="181"/>
      <c r="AW372" s="181"/>
      <c r="AX372" s="181"/>
      <c r="AY372" s="181"/>
      <c r="AZ372" s="181"/>
      <c r="BA372" s="181"/>
      <c r="BB372" s="181"/>
      <c r="BC372" s="181"/>
      <c r="BD372" s="181"/>
      <c r="BE372" s="181"/>
      <c r="BF372" s="181"/>
      <c r="BG372" s="181"/>
      <c r="BH372" s="181"/>
      <c r="BI372" s="181"/>
      <c r="BJ372" s="181"/>
      <c r="BK372" s="181"/>
      <c r="BL372" s="181"/>
      <c r="BM372" s="181"/>
      <c r="BN372" s="181"/>
      <c r="BO372" s="181"/>
      <c r="BP372" s="181"/>
      <c r="BQ372" s="181"/>
      <c r="BR372" s="181"/>
      <c r="BS372" s="181"/>
      <c r="BT372" s="181"/>
      <c r="BU372" s="181"/>
      <c r="BV372" s="181"/>
      <c r="BW372" s="181"/>
      <c r="BX372" s="181"/>
      <c r="BY372" s="181"/>
      <c r="BZ372" s="181"/>
      <c r="CA372" s="181"/>
      <c r="CB372" s="181"/>
      <c r="CC372" s="181"/>
      <c r="CD372" s="181"/>
      <c r="CE372" s="181"/>
      <c r="CF372" s="181"/>
      <c r="CG372" s="181"/>
      <c r="CH372" s="181"/>
      <c r="CI372" s="181"/>
      <c r="CJ372" s="181"/>
      <c r="CK372" s="181"/>
      <c r="CL372" s="181"/>
      <c r="CM372" s="181"/>
      <c r="CN372" s="181"/>
      <c r="CO372" s="181"/>
      <c r="CP372" s="181"/>
      <c r="CQ372" s="181"/>
      <c r="CR372" s="181"/>
      <c r="CS372" s="181"/>
      <c r="CT372" s="181"/>
      <c r="CU372" s="181"/>
      <c r="CV372" s="181"/>
      <c r="CW372" s="181"/>
      <c r="CX372" s="181"/>
      <c r="CY372" s="181"/>
      <c r="CZ372" s="182"/>
    </row>
    <row r="373" spans="1:104" x14ac:dyDescent="0.25">
      <c r="A373" s="180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  <c r="AA373" s="181"/>
      <c r="AB373" s="181"/>
      <c r="AC373" s="181"/>
      <c r="AD373" s="181"/>
      <c r="AE373" s="181"/>
      <c r="AF373" s="181"/>
      <c r="AG373" s="181"/>
      <c r="AH373" s="181"/>
      <c r="AI373" s="181"/>
      <c r="AJ373" s="181"/>
      <c r="AK373" s="181"/>
      <c r="AL373" s="181"/>
      <c r="AM373" s="181"/>
      <c r="AN373" s="181"/>
      <c r="AO373" s="181"/>
      <c r="AP373" s="181"/>
      <c r="AQ373" s="181"/>
      <c r="AR373" s="181"/>
      <c r="AS373" s="181"/>
      <c r="AT373" s="181"/>
      <c r="AU373" s="181"/>
      <c r="AV373" s="181"/>
      <c r="AW373" s="181"/>
      <c r="AX373" s="181"/>
      <c r="AY373" s="181"/>
      <c r="AZ373" s="181"/>
      <c r="BA373" s="181"/>
      <c r="BB373" s="181"/>
      <c r="BC373" s="181"/>
      <c r="BD373" s="181"/>
      <c r="BE373" s="181"/>
      <c r="BF373" s="181"/>
      <c r="BG373" s="181"/>
      <c r="BH373" s="181"/>
      <c r="BI373" s="181"/>
      <c r="BJ373" s="181"/>
      <c r="BK373" s="181"/>
      <c r="BL373" s="181"/>
      <c r="BM373" s="181"/>
      <c r="BN373" s="181"/>
      <c r="BO373" s="181"/>
      <c r="BP373" s="181"/>
      <c r="BQ373" s="181"/>
      <c r="BR373" s="181"/>
      <c r="BS373" s="181"/>
      <c r="BT373" s="181"/>
      <c r="BU373" s="181"/>
      <c r="BV373" s="181"/>
      <c r="BW373" s="181"/>
      <c r="BX373" s="181"/>
      <c r="BY373" s="181"/>
      <c r="BZ373" s="181"/>
      <c r="CA373" s="181"/>
      <c r="CB373" s="181"/>
      <c r="CC373" s="181"/>
      <c r="CD373" s="181"/>
      <c r="CE373" s="181"/>
      <c r="CF373" s="181"/>
      <c r="CG373" s="181"/>
      <c r="CH373" s="181"/>
      <c r="CI373" s="181"/>
      <c r="CJ373" s="181"/>
      <c r="CK373" s="181"/>
      <c r="CL373" s="181"/>
      <c r="CM373" s="181"/>
      <c r="CN373" s="181"/>
      <c r="CO373" s="181"/>
      <c r="CP373" s="181"/>
      <c r="CQ373" s="181"/>
      <c r="CR373" s="181"/>
      <c r="CS373" s="181"/>
      <c r="CT373" s="181"/>
      <c r="CU373" s="181"/>
      <c r="CV373" s="181"/>
      <c r="CW373" s="181"/>
      <c r="CX373" s="181"/>
      <c r="CY373" s="181"/>
      <c r="CZ373" s="182"/>
    </row>
    <row r="374" spans="1:104" x14ac:dyDescent="0.25">
      <c r="A374" s="180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  <c r="AA374" s="181"/>
      <c r="AB374" s="181"/>
      <c r="AC374" s="181"/>
      <c r="AD374" s="181"/>
      <c r="AE374" s="181"/>
      <c r="AF374" s="181"/>
      <c r="AG374" s="181"/>
      <c r="AH374" s="181"/>
      <c r="AI374" s="181"/>
      <c r="AJ374" s="181"/>
      <c r="AK374" s="181"/>
      <c r="AL374" s="181"/>
      <c r="AM374" s="181"/>
      <c r="AN374" s="181"/>
      <c r="AO374" s="181"/>
      <c r="AP374" s="181"/>
      <c r="AQ374" s="181"/>
      <c r="AR374" s="181"/>
      <c r="AS374" s="181"/>
      <c r="AT374" s="181"/>
      <c r="AU374" s="181"/>
      <c r="AV374" s="181"/>
      <c r="AW374" s="181"/>
      <c r="AX374" s="181"/>
      <c r="AY374" s="181"/>
      <c r="AZ374" s="181"/>
      <c r="BA374" s="181"/>
      <c r="BB374" s="181"/>
      <c r="BC374" s="181"/>
      <c r="BD374" s="181"/>
      <c r="BE374" s="181"/>
      <c r="BF374" s="181"/>
      <c r="BG374" s="181"/>
      <c r="BH374" s="181"/>
      <c r="BI374" s="181"/>
      <c r="BJ374" s="181"/>
      <c r="BK374" s="181"/>
      <c r="BL374" s="181"/>
      <c r="BM374" s="181"/>
      <c r="BN374" s="181"/>
      <c r="BO374" s="181"/>
      <c r="BP374" s="181"/>
      <c r="BQ374" s="181"/>
      <c r="BR374" s="181"/>
      <c r="BS374" s="181"/>
      <c r="BT374" s="181"/>
      <c r="BU374" s="181"/>
      <c r="BV374" s="181"/>
      <c r="BW374" s="181"/>
      <c r="BX374" s="181"/>
      <c r="BY374" s="181"/>
      <c r="BZ374" s="181"/>
      <c r="CA374" s="181"/>
      <c r="CB374" s="181"/>
      <c r="CC374" s="181"/>
      <c r="CD374" s="181"/>
      <c r="CE374" s="181"/>
      <c r="CF374" s="181"/>
      <c r="CG374" s="181"/>
      <c r="CH374" s="181"/>
      <c r="CI374" s="181"/>
      <c r="CJ374" s="181"/>
      <c r="CK374" s="181"/>
      <c r="CL374" s="181"/>
      <c r="CM374" s="181"/>
      <c r="CN374" s="181"/>
      <c r="CO374" s="181"/>
      <c r="CP374" s="181"/>
      <c r="CQ374" s="181"/>
      <c r="CR374" s="181"/>
      <c r="CS374" s="181"/>
      <c r="CT374" s="181"/>
      <c r="CU374" s="181"/>
      <c r="CV374" s="181"/>
      <c r="CW374" s="181"/>
      <c r="CX374" s="181"/>
      <c r="CY374" s="181"/>
      <c r="CZ374" s="182"/>
    </row>
    <row r="375" spans="1:104" x14ac:dyDescent="0.25">
      <c r="A375" s="180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  <c r="AA375" s="181"/>
      <c r="AB375" s="181"/>
      <c r="AC375" s="181"/>
      <c r="AD375" s="181"/>
      <c r="AE375" s="181"/>
      <c r="AF375" s="181"/>
      <c r="AG375" s="181"/>
      <c r="AH375" s="181"/>
      <c r="AI375" s="181"/>
      <c r="AJ375" s="181"/>
      <c r="AK375" s="181"/>
      <c r="AL375" s="181"/>
      <c r="AM375" s="181"/>
      <c r="AN375" s="181"/>
      <c r="AO375" s="181"/>
      <c r="AP375" s="181"/>
      <c r="AQ375" s="181"/>
      <c r="AR375" s="181"/>
      <c r="AS375" s="181"/>
      <c r="AT375" s="181"/>
      <c r="AU375" s="181"/>
      <c r="AV375" s="181"/>
      <c r="AW375" s="181"/>
      <c r="AX375" s="181"/>
      <c r="AY375" s="181"/>
      <c r="AZ375" s="181"/>
      <c r="BA375" s="181"/>
      <c r="BB375" s="181"/>
      <c r="BC375" s="181"/>
      <c r="BD375" s="181"/>
      <c r="BE375" s="181"/>
      <c r="BF375" s="181"/>
      <c r="BG375" s="181"/>
      <c r="BH375" s="181"/>
      <c r="BI375" s="181"/>
      <c r="BJ375" s="181"/>
      <c r="BK375" s="181"/>
      <c r="BL375" s="181"/>
      <c r="BM375" s="181"/>
      <c r="BN375" s="181"/>
      <c r="BO375" s="181"/>
      <c r="BP375" s="181"/>
      <c r="BQ375" s="181"/>
      <c r="BR375" s="181"/>
      <c r="BS375" s="181"/>
      <c r="BT375" s="181"/>
      <c r="BU375" s="181"/>
      <c r="BV375" s="181"/>
      <c r="BW375" s="181"/>
      <c r="BX375" s="181"/>
      <c r="BY375" s="181"/>
      <c r="BZ375" s="181"/>
      <c r="CA375" s="181"/>
      <c r="CB375" s="181"/>
      <c r="CC375" s="181"/>
      <c r="CD375" s="181"/>
      <c r="CE375" s="181"/>
      <c r="CF375" s="181"/>
      <c r="CG375" s="181"/>
      <c r="CH375" s="181"/>
      <c r="CI375" s="181"/>
      <c r="CJ375" s="181"/>
      <c r="CK375" s="181"/>
      <c r="CL375" s="181"/>
      <c r="CM375" s="181"/>
      <c r="CN375" s="181"/>
      <c r="CO375" s="181"/>
      <c r="CP375" s="181"/>
      <c r="CQ375" s="181"/>
      <c r="CR375" s="181"/>
      <c r="CS375" s="181"/>
      <c r="CT375" s="181"/>
      <c r="CU375" s="181"/>
      <c r="CV375" s="181"/>
      <c r="CW375" s="181"/>
      <c r="CX375" s="181"/>
      <c r="CY375" s="181"/>
      <c r="CZ375" s="182"/>
    </row>
    <row r="376" spans="1:104" x14ac:dyDescent="0.25">
      <c r="A376" s="180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  <c r="AA376" s="181"/>
      <c r="AB376" s="181"/>
      <c r="AC376" s="181"/>
      <c r="AD376" s="181"/>
      <c r="AE376" s="181"/>
      <c r="AF376" s="181"/>
      <c r="AG376" s="181"/>
      <c r="AH376" s="181"/>
      <c r="AI376" s="181"/>
      <c r="AJ376" s="181"/>
      <c r="AK376" s="181"/>
      <c r="AL376" s="181"/>
      <c r="AM376" s="181"/>
      <c r="AN376" s="181"/>
      <c r="AO376" s="181"/>
      <c r="AP376" s="181"/>
      <c r="AQ376" s="181"/>
      <c r="AR376" s="181"/>
      <c r="AS376" s="181"/>
      <c r="AT376" s="181"/>
      <c r="AU376" s="181"/>
      <c r="AV376" s="181"/>
      <c r="AW376" s="181"/>
      <c r="AX376" s="181"/>
      <c r="AY376" s="181"/>
      <c r="AZ376" s="181"/>
      <c r="BA376" s="181"/>
      <c r="BB376" s="181"/>
      <c r="BC376" s="181"/>
      <c r="BD376" s="181"/>
      <c r="BE376" s="181"/>
      <c r="BF376" s="181"/>
      <c r="BG376" s="181"/>
      <c r="BH376" s="181"/>
      <c r="BI376" s="181"/>
      <c r="BJ376" s="181"/>
      <c r="BK376" s="181"/>
      <c r="BL376" s="181"/>
      <c r="BM376" s="181"/>
      <c r="BN376" s="181"/>
      <c r="BO376" s="181"/>
      <c r="BP376" s="181"/>
      <c r="BQ376" s="181"/>
      <c r="BR376" s="181"/>
      <c r="BS376" s="181"/>
      <c r="BT376" s="181"/>
      <c r="BU376" s="181"/>
      <c r="BV376" s="181"/>
      <c r="BW376" s="181"/>
      <c r="BX376" s="181"/>
      <c r="BY376" s="181"/>
      <c r="BZ376" s="181"/>
      <c r="CA376" s="181"/>
      <c r="CB376" s="181"/>
      <c r="CC376" s="181"/>
      <c r="CD376" s="181"/>
      <c r="CE376" s="181"/>
      <c r="CF376" s="181"/>
      <c r="CG376" s="181"/>
      <c r="CH376" s="181"/>
      <c r="CI376" s="181"/>
      <c r="CJ376" s="181"/>
      <c r="CK376" s="181"/>
      <c r="CL376" s="181"/>
      <c r="CM376" s="181"/>
      <c r="CN376" s="181"/>
      <c r="CO376" s="181"/>
      <c r="CP376" s="181"/>
      <c r="CQ376" s="181"/>
      <c r="CR376" s="181"/>
      <c r="CS376" s="181"/>
      <c r="CT376" s="181"/>
      <c r="CU376" s="181"/>
      <c r="CV376" s="181"/>
      <c r="CW376" s="181"/>
      <c r="CX376" s="181"/>
      <c r="CY376" s="181"/>
      <c r="CZ376" s="182"/>
    </row>
    <row r="377" spans="1:104" x14ac:dyDescent="0.25">
      <c r="A377" s="180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  <c r="AA377" s="181"/>
      <c r="AB377" s="181"/>
      <c r="AC377" s="181"/>
      <c r="AD377" s="181"/>
      <c r="AE377" s="181"/>
      <c r="AF377" s="181"/>
      <c r="AG377" s="181"/>
      <c r="AH377" s="181"/>
      <c r="AI377" s="181"/>
      <c r="AJ377" s="181"/>
      <c r="AK377" s="181"/>
      <c r="AL377" s="181"/>
      <c r="AM377" s="181"/>
      <c r="AN377" s="181"/>
      <c r="AO377" s="181"/>
      <c r="AP377" s="181"/>
      <c r="AQ377" s="181"/>
      <c r="AR377" s="181"/>
      <c r="AS377" s="181"/>
      <c r="AT377" s="181"/>
      <c r="AU377" s="181"/>
      <c r="AV377" s="181"/>
      <c r="AW377" s="181"/>
      <c r="AX377" s="181"/>
      <c r="AY377" s="181"/>
      <c r="AZ377" s="181"/>
      <c r="BA377" s="181"/>
      <c r="BB377" s="181"/>
      <c r="BC377" s="181"/>
      <c r="BD377" s="181"/>
      <c r="BE377" s="181"/>
      <c r="BF377" s="181"/>
      <c r="BG377" s="181"/>
      <c r="BH377" s="181"/>
      <c r="BI377" s="181"/>
      <c r="BJ377" s="181"/>
      <c r="BK377" s="181"/>
      <c r="BL377" s="181"/>
      <c r="BM377" s="181"/>
      <c r="BN377" s="181"/>
      <c r="BO377" s="181"/>
      <c r="BP377" s="181"/>
      <c r="BQ377" s="181"/>
      <c r="BR377" s="181"/>
      <c r="BS377" s="181"/>
      <c r="BT377" s="181"/>
      <c r="BU377" s="181"/>
      <c r="BV377" s="181"/>
      <c r="BW377" s="181"/>
      <c r="BX377" s="181"/>
      <c r="BY377" s="181"/>
      <c r="BZ377" s="181"/>
      <c r="CA377" s="181"/>
      <c r="CB377" s="181"/>
      <c r="CC377" s="181"/>
      <c r="CD377" s="181"/>
      <c r="CE377" s="181"/>
      <c r="CF377" s="181"/>
      <c r="CG377" s="181"/>
      <c r="CH377" s="181"/>
      <c r="CI377" s="181"/>
      <c r="CJ377" s="181"/>
      <c r="CK377" s="181"/>
      <c r="CL377" s="181"/>
      <c r="CM377" s="181"/>
      <c r="CN377" s="181"/>
      <c r="CO377" s="181"/>
      <c r="CP377" s="181"/>
      <c r="CQ377" s="181"/>
      <c r="CR377" s="181"/>
      <c r="CS377" s="181"/>
      <c r="CT377" s="181"/>
      <c r="CU377" s="181"/>
      <c r="CV377" s="181"/>
      <c r="CW377" s="181"/>
      <c r="CX377" s="181"/>
      <c r="CY377" s="181"/>
      <c r="CZ377" s="182"/>
    </row>
    <row r="378" spans="1:104" x14ac:dyDescent="0.25">
      <c r="A378" s="180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  <c r="AA378" s="181"/>
      <c r="AB378" s="181"/>
      <c r="AC378" s="181"/>
      <c r="AD378" s="181"/>
      <c r="AE378" s="181"/>
      <c r="AF378" s="181"/>
      <c r="AG378" s="181"/>
      <c r="AH378" s="181"/>
      <c r="AI378" s="181"/>
      <c r="AJ378" s="181"/>
      <c r="AK378" s="181"/>
      <c r="AL378" s="181"/>
      <c r="AM378" s="181"/>
      <c r="AN378" s="181"/>
      <c r="AO378" s="181"/>
      <c r="AP378" s="181"/>
      <c r="AQ378" s="181"/>
      <c r="AR378" s="181"/>
      <c r="AS378" s="181"/>
      <c r="AT378" s="181"/>
      <c r="AU378" s="181"/>
      <c r="AV378" s="181"/>
      <c r="AW378" s="181"/>
      <c r="AX378" s="181"/>
      <c r="AY378" s="181"/>
      <c r="AZ378" s="181"/>
      <c r="BA378" s="181"/>
      <c r="BB378" s="181"/>
      <c r="BC378" s="181"/>
      <c r="BD378" s="181"/>
      <c r="BE378" s="181"/>
      <c r="BF378" s="181"/>
      <c r="BG378" s="181"/>
      <c r="BH378" s="181"/>
      <c r="BI378" s="181"/>
      <c r="BJ378" s="181"/>
      <c r="BK378" s="181"/>
      <c r="BL378" s="181"/>
      <c r="BM378" s="181"/>
      <c r="BN378" s="181"/>
      <c r="BO378" s="181"/>
      <c r="BP378" s="181"/>
      <c r="BQ378" s="181"/>
      <c r="BR378" s="181"/>
      <c r="BS378" s="181"/>
      <c r="BT378" s="181"/>
      <c r="BU378" s="181"/>
      <c r="BV378" s="181"/>
      <c r="BW378" s="181"/>
      <c r="BX378" s="181"/>
      <c r="BY378" s="181"/>
      <c r="BZ378" s="181"/>
      <c r="CA378" s="181"/>
      <c r="CB378" s="181"/>
      <c r="CC378" s="181"/>
      <c r="CD378" s="181"/>
      <c r="CE378" s="181"/>
      <c r="CF378" s="181"/>
      <c r="CG378" s="181"/>
      <c r="CH378" s="181"/>
      <c r="CI378" s="181"/>
      <c r="CJ378" s="181"/>
      <c r="CK378" s="181"/>
      <c r="CL378" s="181"/>
      <c r="CM378" s="181"/>
      <c r="CN378" s="181"/>
      <c r="CO378" s="181"/>
      <c r="CP378" s="181"/>
      <c r="CQ378" s="181"/>
      <c r="CR378" s="181"/>
      <c r="CS378" s="181"/>
      <c r="CT378" s="181"/>
      <c r="CU378" s="181"/>
      <c r="CV378" s="181"/>
      <c r="CW378" s="181"/>
      <c r="CX378" s="181"/>
      <c r="CY378" s="181"/>
      <c r="CZ378" s="182"/>
    </row>
    <row r="379" spans="1:104" x14ac:dyDescent="0.25">
      <c r="A379" s="180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  <c r="AA379" s="181"/>
      <c r="AB379" s="181"/>
      <c r="AC379" s="181"/>
      <c r="AD379" s="181"/>
      <c r="AE379" s="181"/>
      <c r="AF379" s="181"/>
      <c r="AG379" s="181"/>
      <c r="AH379" s="181"/>
      <c r="AI379" s="181"/>
      <c r="AJ379" s="181"/>
      <c r="AK379" s="181"/>
      <c r="AL379" s="181"/>
      <c r="AM379" s="181"/>
      <c r="AN379" s="181"/>
      <c r="AO379" s="181"/>
      <c r="AP379" s="181"/>
      <c r="AQ379" s="181"/>
      <c r="AR379" s="181"/>
      <c r="AS379" s="181"/>
      <c r="AT379" s="181"/>
      <c r="AU379" s="181"/>
      <c r="AV379" s="181"/>
      <c r="AW379" s="181"/>
      <c r="AX379" s="181"/>
      <c r="AY379" s="181"/>
      <c r="AZ379" s="181"/>
      <c r="BA379" s="181"/>
      <c r="BB379" s="181"/>
      <c r="BC379" s="181"/>
      <c r="BD379" s="181"/>
      <c r="BE379" s="181"/>
      <c r="BF379" s="181"/>
      <c r="BG379" s="181"/>
      <c r="BH379" s="181"/>
      <c r="BI379" s="181"/>
      <c r="BJ379" s="181"/>
      <c r="BK379" s="181"/>
      <c r="BL379" s="181"/>
      <c r="BM379" s="181"/>
      <c r="BN379" s="181"/>
      <c r="BO379" s="181"/>
      <c r="BP379" s="181"/>
      <c r="BQ379" s="181"/>
      <c r="BR379" s="181"/>
      <c r="BS379" s="181"/>
      <c r="BT379" s="181"/>
      <c r="BU379" s="181"/>
      <c r="BV379" s="181"/>
      <c r="BW379" s="181"/>
      <c r="BX379" s="181"/>
      <c r="BY379" s="181"/>
      <c r="BZ379" s="181"/>
      <c r="CA379" s="181"/>
      <c r="CB379" s="181"/>
      <c r="CC379" s="181"/>
      <c r="CD379" s="181"/>
      <c r="CE379" s="181"/>
      <c r="CF379" s="181"/>
      <c r="CG379" s="181"/>
      <c r="CH379" s="181"/>
      <c r="CI379" s="181"/>
      <c r="CJ379" s="181"/>
      <c r="CK379" s="181"/>
      <c r="CL379" s="181"/>
      <c r="CM379" s="181"/>
      <c r="CN379" s="181"/>
      <c r="CO379" s="181"/>
      <c r="CP379" s="181"/>
      <c r="CQ379" s="181"/>
      <c r="CR379" s="181"/>
      <c r="CS379" s="181"/>
      <c r="CT379" s="181"/>
      <c r="CU379" s="181"/>
      <c r="CV379" s="181"/>
      <c r="CW379" s="181"/>
      <c r="CX379" s="181"/>
      <c r="CY379" s="181"/>
      <c r="CZ379" s="182"/>
    </row>
    <row r="380" spans="1:104" x14ac:dyDescent="0.25">
      <c r="A380" s="180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  <c r="AA380" s="181"/>
      <c r="AB380" s="181"/>
      <c r="AC380" s="181"/>
      <c r="AD380" s="181"/>
      <c r="AE380" s="181"/>
      <c r="AF380" s="181"/>
      <c r="AG380" s="181"/>
      <c r="AH380" s="181"/>
      <c r="AI380" s="181"/>
      <c r="AJ380" s="181"/>
      <c r="AK380" s="181"/>
      <c r="AL380" s="181"/>
      <c r="AM380" s="181"/>
      <c r="AN380" s="181"/>
      <c r="AO380" s="181"/>
      <c r="AP380" s="181"/>
      <c r="AQ380" s="181"/>
      <c r="AR380" s="181"/>
      <c r="AS380" s="181"/>
      <c r="AT380" s="181"/>
      <c r="AU380" s="181"/>
      <c r="AV380" s="181"/>
      <c r="AW380" s="181"/>
      <c r="AX380" s="181"/>
      <c r="AY380" s="181"/>
      <c r="AZ380" s="181"/>
      <c r="BA380" s="181"/>
      <c r="BB380" s="181"/>
      <c r="BC380" s="181"/>
      <c r="BD380" s="181"/>
      <c r="BE380" s="181"/>
      <c r="BF380" s="181"/>
      <c r="BG380" s="181"/>
      <c r="BH380" s="181"/>
      <c r="BI380" s="181"/>
      <c r="BJ380" s="181"/>
      <c r="BK380" s="181"/>
      <c r="BL380" s="181"/>
      <c r="BM380" s="181"/>
      <c r="BN380" s="181"/>
      <c r="BO380" s="181"/>
      <c r="BP380" s="181"/>
      <c r="BQ380" s="181"/>
      <c r="BR380" s="181"/>
      <c r="BS380" s="181"/>
      <c r="BT380" s="181"/>
      <c r="BU380" s="181"/>
      <c r="BV380" s="181"/>
      <c r="BW380" s="181"/>
      <c r="BX380" s="181"/>
      <c r="BY380" s="181"/>
      <c r="BZ380" s="181"/>
      <c r="CA380" s="181"/>
      <c r="CB380" s="181"/>
      <c r="CC380" s="181"/>
      <c r="CD380" s="181"/>
      <c r="CE380" s="181"/>
      <c r="CF380" s="181"/>
      <c r="CG380" s="181"/>
      <c r="CH380" s="181"/>
      <c r="CI380" s="181"/>
      <c r="CJ380" s="181"/>
      <c r="CK380" s="181"/>
      <c r="CL380" s="181"/>
      <c r="CM380" s="181"/>
      <c r="CN380" s="181"/>
      <c r="CO380" s="181"/>
      <c r="CP380" s="181"/>
      <c r="CQ380" s="181"/>
      <c r="CR380" s="181"/>
      <c r="CS380" s="181"/>
      <c r="CT380" s="181"/>
      <c r="CU380" s="181"/>
      <c r="CV380" s="181"/>
      <c r="CW380" s="181"/>
      <c r="CX380" s="181"/>
      <c r="CY380" s="181"/>
      <c r="CZ380" s="182"/>
    </row>
    <row r="381" spans="1:104" x14ac:dyDescent="0.25">
      <c r="A381" s="180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  <c r="AA381" s="181"/>
      <c r="AB381" s="181"/>
      <c r="AC381" s="181"/>
      <c r="AD381" s="181"/>
      <c r="AE381" s="181"/>
      <c r="AF381" s="181"/>
      <c r="AG381" s="181"/>
      <c r="AH381" s="181"/>
      <c r="AI381" s="181"/>
      <c r="AJ381" s="181"/>
      <c r="AK381" s="181"/>
      <c r="AL381" s="181"/>
      <c r="AM381" s="181"/>
      <c r="AN381" s="181"/>
      <c r="AO381" s="181"/>
      <c r="AP381" s="181"/>
      <c r="AQ381" s="181"/>
      <c r="AR381" s="181"/>
      <c r="AS381" s="181"/>
      <c r="AT381" s="181"/>
      <c r="AU381" s="181"/>
      <c r="AV381" s="181"/>
      <c r="AW381" s="181"/>
      <c r="AX381" s="181"/>
      <c r="AY381" s="181"/>
      <c r="AZ381" s="181"/>
      <c r="BA381" s="181"/>
      <c r="BB381" s="181"/>
      <c r="BC381" s="181"/>
      <c r="BD381" s="181"/>
      <c r="BE381" s="181"/>
      <c r="BF381" s="181"/>
      <c r="BG381" s="181"/>
      <c r="BH381" s="181"/>
      <c r="BI381" s="181"/>
      <c r="BJ381" s="181"/>
      <c r="BK381" s="181"/>
      <c r="BL381" s="181"/>
      <c r="BM381" s="181"/>
      <c r="BN381" s="181"/>
      <c r="BO381" s="181"/>
      <c r="BP381" s="181"/>
      <c r="BQ381" s="181"/>
      <c r="BR381" s="181"/>
      <c r="BS381" s="181"/>
      <c r="BT381" s="181"/>
      <c r="BU381" s="181"/>
      <c r="BV381" s="181"/>
      <c r="BW381" s="181"/>
      <c r="BX381" s="181"/>
      <c r="BY381" s="181"/>
      <c r="BZ381" s="181"/>
      <c r="CA381" s="181"/>
      <c r="CB381" s="181"/>
      <c r="CC381" s="181"/>
      <c r="CD381" s="181"/>
      <c r="CE381" s="181"/>
      <c r="CF381" s="181"/>
      <c r="CG381" s="181"/>
      <c r="CH381" s="181"/>
      <c r="CI381" s="181"/>
      <c r="CJ381" s="181"/>
      <c r="CK381" s="181"/>
      <c r="CL381" s="181"/>
      <c r="CM381" s="181"/>
      <c r="CN381" s="181"/>
      <c r="CO381" s="181"/>
      <c r="CP381" s="181"/>
      <c r="CQ381" s="181"/>
      <c r="CR381" s="181"/>
      <c r="CS381" s="181"/>
      <c r="CT381" s="181"/>
      <c r="CU381" s="181"/>
      <c r="CV381" s="181"/>
      <c r="CW381" s="181"/>
      <c r="CX381" s="181"/>
      <c r="CY381" s="181"/>
      <c r="CZ381" s="182"/>
    </row>
    <row r="382" spans="1:104" x14ac:dyDescent="0.25">
      <c r="A382" s="180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  <c r="AA382" s="181"/>
      <c r="AB382" s="181"/>
      <c r="AC382" s="181"/>
      <c r="AD382" s="181"/>
      <c r="AE382" s="181"/>
      <c r="AF382" s="181"/>
      <c r="AG382" s="181"/>
      <c r="AH382" s="181"/>
      <c r="AI382" s="181"/>
      <c r="AJ382" s="181"/>
      <c r="AK382" s="181"/>
      <c r="AL382" s="181"/>
      <c r="AM382" s="181"/>
      <c r="AN382" s="181"/>
      <c r="AO382" s="181"/>
      <c r="AP382" s="181"/>
      <c r="AQ382" s="181"/>
      <c r="AR382" s="181"/>
      <c r="AS382" s="181"/>
      <c r="AT382" s="181"/>
      <c r="AU382" s="181"/>
      <c r="AV382" s="181"/>
      <c r="AW382" s="181"/>
      <c r="AX382" s="181"/>
      <c r="AY382" s="181"/>
      <c r="AZ382" s="181"/>
      <c r="BA382" s="181"/>
      <c r="BB382" s="181"/>
      <c r="BC382" s="181"/>
      <c r="BD382" s="181"/>
      <c r="BE382" s="181"/>
      <c r="BF382" s="181"/>
      <c r="BG382" s="181"/>
      <c r="BH382" s="181"/>
      <c r="BI382" s="181"/>
      <c r="BJ382" s="181"/>
      <c r="BK382" s="181"/>
      <c r="BL382" s="181"/>
      <c r="BM382" s="181"/>
      <c r="BN382" s="181"/>
      <c r="BO382" s="181"/>
      <c r="BP382" s="181"/>
      <c r="BQ382" s="181"/>
      <c r="BR382" s="181"/>
      <c r="BS382" s="181"/>
      <c r="BT382" s="181"/>
      <c r="BU382" s="181"/>
      <c r="BV382" s="181"/>
      <c r="BW382" s="181"/>
      <c r="BX382" s="181"/>
      <c r="BY382" s="181"/>
      <c r="BZ382" s="181"/>
      <c r="CA382" s="181"/>
      <c r="CB382" s="181"/>
      <c r="CC382" s="181"/>
      <c r="CD382" s="181"/>
      <c r="CE382" s="181"/>
      <c r="CF382" s="181"/>
      <c r="CG382" s="181"/>
      <c r="CH382" s="181"/>
      <c r="CI382" s="181"/>
      <c r="CJ382" s="181"/>
      <c r="CK382" s="181"/>
      <c r="CL382" s="181"/>
      <c r="CM382" s="181"/>
      <c r="CN382" s="181"/>
      <c r="CO382" s="181"/>
      <c r="CP382" s="181"/>
      <c r="CQ382" s="181"/>
      <c r="CR382" s="181"/>
      <c r="CS382" s="181"/>
      <c r="CT382" s="181"/>
      <c r="CU382" s="181"/>
      <c r="CV382" s="181"/>
      <c r="CW382" s="181"/>
      <c r="CX382" s="181"/>
      <c r="CY382" s="181"/>
      <c r="CZ382" s="182"/>
    </row>
    <row r="383" spans="1:104" x14ac:dyDescent="0.25">
      <c r="A383" s="180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  <c r="AA383" s="181"/>
      <c r="AB383" s="181"/>
      <c r="AC383" s="181"/>
      <c r="AD383" s="181"/>
      <c r="AE383" s="181"/>
      <c r="AF383" s="181"/>
      <c r="AG383" s="181"/>
      <c r="AH383" s="181"/>
      <c r="AI383" s="181"/>
      <c r="AJ383" s="181"/>
      <c r="AK383" s="181"/>
      <c r="AL383" s="181"/>
      <c r="AM383" s="181"/>
      <c r="AN383" s="181"/>
      <c r="AO383" s="181"/>
      <c r="AP383" s="181"/>
      <c r="AQ383" s="181"/>
      <c r="AR383" s="181"/>
      <c r="AS383" s="181"/>
      <c r="AT383" s="181"/>
      <c r="AU383" s="181"/>
      <c r="AV383" s="181"/>
      <c r="AW383" s="181"/>
      <c r="AX383" s="181"/>
      <c r="AY383" s="181"/>
      <c r="AZ383" s="181"/>
      <c r="BA383" s="181"/>
      <c r="BB383" s="181"/>
      <c r="BC383" s="181"/>
      <c r="BD383" s="181"/>
      <c r="BE383" s="181"/>
      <c r="BF383" s="181"/>
      <c r="BG383" s="181"/>
      <c r="BH383" s="181"/>
      <c r="BI383" s="181"/>
      <c r="BJ383" s="181"/>
      <c r="BK383" s="181"/>
      <c r="BL383" s="181"/>
      <c r="BM383" s="181"/>
      <c r="BN383" s="181"/>
      <c r="BO383" s="181"/>
      <c r="BP383" s="181"/>
      <c r="BQ383" s="181"/>
      <c r="BR383" s="181"/>
      <c r="BS383" s="181"/>
      <c r="BT383" s="181"/>
      <c r="BU383" s="181"/>
      <c r="BV383" s="181"/>
      <c r="BW383" s="181"/>
      <c r="BX383" s="181"/>
      <c r="BY383" s="181"/>
      <c r="BZ383" s="181"/>
      <c r="CA383" s="181"/>
      <c r="CB383" s="181"/>
      <c r="CC383" s="181"/>
      <c r="CD383" s="181"/>
      <c r="CE383" s="181"/>
      <c r="CF383" s="181"/>
      <c r="CG383" s="181"/>
      <c r="CH383" s="181"/>
      <c r="CI383" s="181"/>
      <c r="CJ383" s="181"/>
      <c r="CK383" s="181"/>
      <c r="CL383" s="181"/>
      <c r="CM383" s="181"/>
      <c r="CN383" s="181"/>
      <c r="CO383" s="181"/>
      <c r="CP383" s="181"/>
      <c r="CQ383" s="181"/>
      <c r="CR383" s="181"/>
      <c r="CS383" s="181"/>
      <c r="CT383" s="181"/>
      <c r="CU383" s="181"/>
      <c r="CV383" s="181"/>
      <c r="CW383" s="181"/>
      <c r="CX383" s="181"/>
      <c r="CY383" s="181"/>
      <c r="CZ383" s="182"/>
    </row>
    <row r="384" spans="1:104" x14ac:dyDescent="0.25">
      <c r="A384" s="180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  <c r="AA384" s="181"/>
      <c r="AB384" s="181"/>
      <c r="AC384" s="181"/>
      <c r="AD384" s="181"/>
      <c r="AE384" s="181"/>
      <c r="AF384" s="181"/>
      <c r="AG384" s="181"/>
      <c r="AH384" s="181"/>
      <c r="AI384" s="181"/>
      <c r="AJ384" s="181"/>
      <c r="AK384" s="181"/>
      <c r="AL384" s="181"/>
      <c r="AM384" s="181"/>
      <c r="AN384" s="181"/>
      <c r="AO384" s="181"/>
      <c r="AP384" s="181"/>
      <c r="AQ384" s="181"/>
      <c r="AR384" s="181"/>
      <c r="AS384" s="181"/>
      <c r="AT384" s="181"/>
      <c r="AU384" s="181"/>
      <c r="AV384" s="181"/>
      <c r="AW384" s="181"/>
      <c r="AX384" s="181"/>
      <c r="AY384" s="181"/>
      <c r="AZ384" s="181"/>
      <c r="BA384" s="181"/>
      <c r="BB384" s="181"/>
      <c r="BC384" s="181"/>
      <c r="BD384" s="181"/>
      <c r="BE384" s="181"/>
      <c r="BF384" s="181"/>
      <c r="BG384" s="181"/>
      <c r="BH384" s="181"/>
      <c r="BI384" s="181"/>
      <c r="BJ384" s="181"/>
      <c r="BK384" s="181"/>
      <c r="BL384" s="181"/>
      <c r="BM384" s="181"/>
      <c r="BN384" s="181"/>
      <c r="BO384" s="181"/>
      <c r="BP384" s="181"/>
      <c r="BQ384" s="181"/>
      <c r="BR384" s="181"/>
      <c r="BS384" s="181"/>
      <c r="BT384" s="181"/>
      <c r="BU384" s="181"/>
      <c r="BV384" s="181"/>
      <c r="BW384" s="181"/>
      <c r="BX384" s="181"/>
      <c r="BY384" s="181"/>
      <c r="BZ384" s="181"/>
      <c r="CA384" s="181"/>
      <c r="CB384" s="181"/>
      <c r="CC384" s="181"/>
      <c r="CD384" s="181"/>
      <c r="CE384" s="181"/>
      <c r="CF384" s="181"/>
      <c r="CG384" s="181"/>
      <c r="CH384" s="181"/>
      <c r="CI384" s="181"/>
      <c r="CJ384" s="181"/>
      <c r="CK384" s="181"/>
      <c r="CL384" s="181"/>
      <c r="CM384" s="181"/>
      <c r="CN384" s="181"/>
      <c r="CO384" s="181"/>
      <c r="CP384" s="181"/>
      <c r="CQ384" s="181"/>
      <c r="CR384" s="181"/>
      <c r="CS384" s="181"/>
      <c r="CT384" s="181"/>
      <c r="CU384" s="181"/>
      <c r="CV384" s="181"/>
      <c r="CW384" s="181"/>
      <c r="CX384" s="181"/>
      <c r="CY384" s="181"/>
      <c r="CZ384" s="182"/>
    </row>
    <row r="385" spans="1:104" x14ac:dyDescent="0.25">
      <c r="A385" s="180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  <c r="AA385" s="181"/>
      <c r="AB385" s="181"/>
      <c r="AC385" s="181"/>
      <c r="AD385" s="181"/>
      <c r="AE385" s="181"/>
      <c r="AF385" s="181"/>
      <c r="AG385" s="181"/>
      <c r="AH385" s="181"/>
      <c r="AI385" s="181"/>
      <c r="AJ385" s="181"/>
      <c r="AK385" s="181"/>
      <c r="AL385" s="181"/>
      <c r="AM385" s="181"/>
      <c r="AN385" s="181"/>
      <c r="AO385" s="181"/>
      <c r="AP385" s="181"/>
      <c r="AQ385" s="181"/>
      <c r="AR385" s="181"/>
      <c r="AS385" s="181"/>
      <c r="AT385" s="181"/>
      <c r="AU385" s="181"/>
      <c r="AV385" s="181"/>
      <c r="AW385" s="181"/>
      <c r="AX385" s="181"/>
      <c r="AY385" s="181"/>
      <c r="AZ385" s="181"/>
      <c r="BA385" s="181"/>
      <c r="BB385" s="181"/>
      <c r="BC385" s="181"/>
      <c r="BD385" s="181"/>
      <c r="BE385" s="181"/>
      <c r="BF385" s="181"/>
      <c r="BG385" s="181"/>
      <c r="BH385" s="181"/>
      <c r="BI385" s="181"/>
      <c r="BJ385" s="181"/>
      <c r="BK385" s="181"/>
      <c r="BL385" s="181"/>
      <c r="BM385" s="181"/>
      <c r="BN385" s="181"/>
      <c r="BO385" s="181"/>
      <c r="BP385" s="181"/>
      <c r="BQ385" s="181"/>
      <c r="BR385" s="181"/>
      <c r="BS385" s="181"/>
      <c r="BT385" s="181"/>
      <c r="BU385" s="181"/>
      <c r="BV385" s="181"/>
      <c r="BW385" s="181"/>
      <c r="BX385" s="181"/>
      <c r="BY385" s="181"/>
      <c r="BZ385" s="181"/>
      <c r="CA385" s="181"/>
      <c r="CB385" s="181"/>
      <c r="CC385" s="181"/>
      <c r="CD385" s="181"/>
      <c r="CE385" s="181"/>
      <c r="CF385" s="181"/>
      <c r="CG385" s="181"/>
      <c r="CH385" s="181"/>
      <c r="CI385" s="181"/>
      <c r="CJ385" s="181"/>
      <c r="CK385" s="181"/>
      <c r="CL385" s="181"/>
      <c r="CM385" s="181"/>
      <c r="CN385" s="181"/>
      <c r="CO385" s="181"/>
      <c r="CP385" s="181"/>
      <c r="CQ385" s="181"/>
      <c r="CR385" s="181"/>
      <c r="CS385" s="181"/>
      <c r="CT385" s="181"/>
      <c r="CU385" s="181"/>
      <c r="CV385" s="181"/>
      <c r="CW385" s="181"/>
      <c r="CX385" s="181"/>
      <c r="CY385" s="181"/>
      <c r="CZ385" s="182"/>
    </row>
    <row r="386" spans="1:104" x14ac:dyDescent="0.25">
      <c r="A386" s="180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  <c r="AA386" s="181"/>
      <c r="AB386" s="181"/>
      <c r="AC386" s="181"/>
      <c r="AD386" s="181"/>
      <c r="AE386" s="181"/>
      <c r="AF386" s="181"/>
      <c r="AG386" s="181"/>
      <c r="AH386" s="181"/>
      <c r="AI386" s="181"/>
      <c r="AJ386" s="181"/>
      <c r="AK386" s="181"/>
      <c r="AL386" s="181"/>
      <c r="AM386" s="181"/>
      <c r="AN386" s="181"/>
      <c r="AO386" s="181"/>
      <c r="AP386" s="181"/>
      <c r="AQ386" s="181"/>
      <c r="AR386" s="181"/>
      <c r="AS386" s="181"/>
      <c r="AT386" s="181"/>
      <c r="AU386" s="181"/>
      <c r="AV386" s="181"/>
      <c r="AW386" s="181"/>
      <c r="AX386" s="181"/>
      <c r="AY386" s="181"/>
      <c r="AZ386" s="181"/>
      <c r="BA386" s="181"/>
      <c r="BB386" s="181"/>
      <c r="BC386" s="181"/>
      <c r="BD386" s="181"/>
      <c r="BE386" s="181"/>
      <c r="BF386" s="181"/>
      <c r="BG386" s="181"/>
      <c r="BH386" s="181"/>
      <c r="BI386" s="181"/>
      <c r="BJ386" s="181"/>
      <c r="BK386" s="181"/>
      <c r="BL386" s="181"/>
      <c r="BM386" s="181"/>
      <c r="BN386" s="181"/>
      <c r="BO386" s="181"/>
      <c r="BP386" s="181"/>
      <c r="BQ386" s="181"/>
      <c r="BR386" s="181"/>
      <c r="BS386" s="181"/>
      <c r="BT386" s="181"/>
      <c r="BU386" s="181"/>
      <c r="BV386" s="181"/>
      <c r="BW386" s="181"/>
      <c r="BX386" s="181"/>
      <c r="BY386" s="181"/>
      <c r="BZ386" s="181"/>
      <c r="CA386" s="181"/>
      <c r="CB386" s="181"/>
      <c r="CC386" s="181"/>
      <c r="CD386" s="181"/>
      <c r="CE386" s="181"/>
      <c r="CF386" s="181"/>
      <c r="CG386" s="181"/>
      <c r="CH386" s="181"/>
      <c r="CI386" s="181"/>
      <c r="CJ386" s="181"/>
      <c r="CK386" s="181"/>
      <c r="CL386" s="181"/>
      <c r="CM386" s="181"/>
      <c r="CN386" s="181"/>
      <c r="CO386" s="181"/>
      <c r="CP386" s="181"/>
      <c r="CQ386" s="181"/>
      <c r="CR386" s="181"/>
      <c r="CS386" s="181"/>
      <c r="CT386" s="181"/>
      <c r="CU386" s="181"/>
      <c r="CV386" s="181"/>
      <c r="CW386" s="181"/>
      <c r="CX386" s="181"/>
      <c r="CY386" s="181"/>
      <c r="CZ386" s="182"/>
    </row>
    <row r="387" spans="1:104" x14ac:dyDescent="0.25">
      <c r="A387" s="180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  <c r="AA387" s="181"/>
      <c r="AB387" s="181"/>
      <c r="AC387" s="181"/>
      <c r="AD387" s="181"/>
      <c r="AE387" s="181"/>
      <c r="AF387" s="181"/>
      <c r="AG387" s="181"/>
      <c r="AH387" s="181"/>
      <c r="AI387" s="181"/>
      <c r="AJ387" s="181"/>
      <c r="AK387" s="181"/>
      <c r="AL387" s="181"/>
      <c r="AM387" s="181"/>
      <c r="AN387" s="181"/>
      <c r="AO387" s="181"/>
      <c r="AP387" s="181"/>
      <c r="AQ387" s="181"/>
      <c r="AR387" s="181"/>
      <c r="AS387" s="181"/>
      <c r="AT387" s="181"/>
      <c r="AU387" s="181"/>
      <c r="AV387" s="181"/>
      <c r="AW387" s="181"/>
      <c r="AX387" s="181"/>
      <c r="AY387" s="181"/>
      <c r="AZ387" s="181"/>
      <c r="BA387" s="181"/>
      <c r="BB387" s="181"/>
      <c r="BC387" s="181"/>
      <c r="BD387" s="181"/>
      <c r="BE387" s="181"/>
      <c r="BF387" s="181"/>
      <c r="BG387" s="181"/>
      <c r="BH387" s="181"/>
      <c r="BI387" s="181"/>
      <c r="BJ387" s="181"/>
      <c r="BK387" s="181"/>
      <c r="BL387" s="181"/>
      <c r="BM387" s="181"/>
      <c r="BN387" s="181"/>
      <c r="BO387" s="181"/>
      <c r="BP387" s="181"/>
      <c r="BQ387" s="181"/>
      <c r="BR387" s="181"/>
      <c r="BS387" s="181"/>
      <c r="BT387" s="181"/>
      <c r="BU387" s="181"/>
      <c r="BV387" s="181"/>
      <c r="BW387" s="181"/>
      <c r="BX387" s="181"/>
      <c r="BY387" s="181"/>
      <c r="BZ387" s="181"/>
      <c r="CA387" s="181"/>
      <c r="CB387" s="181"/>
      <c r="CC387" s="181"/>
      <c r="CD387" s="181"/>
      <c r="CE387" s="181"/>
      <c r="CF387" s="181"/>
      <c r="CG387" s="181"/>
      <c r="CH387" s="181"/>
      <c r="CI387" s="181"/>
      <c r="CJ387" s="181"/>
      <c r="CK387" s="181"/>
      <c r="CL387" s="181"/>
      <c r="CM387" s="181"/>
      <c r="CN387" s="181"/>
      <c r="CO387" s="181"/>
      <c r="CP387" s="181"/>
      <c r="CQ387" s="181"/>
      <c r="CR387" s="181"/>
      <c r="CS387" s="181"/>
      <c r="CT387" s="181"/>
      <c r="CU387" s="181"/>
      <c r="CV387" s="181"/>
      <c r="CW387" s="181"/>
      <c r="CX387" s="181"/>
      <c r="CY387" s="181"/>
      <c r="CZ387" s="182"/>
    </row>
    <row r="388" spans="1:104" x14ac:dyDescent="0.25">
      <c r="A388" s="180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  <c r="AA388" s="181"/>
      <c r="AB388" s="181"/>
      <c r="AC388" s="181"/>
      <c r="AD388" s="181"/>
      <c r="AE388" s="181"/>
      <c r="AF388" s="181"/>
      <c r="AG388" s="181"/>
      <c r="AH388" s="181"/>
      <c r="AI388" s="181"/>
      <c r="AJ388" s="181"/>
      <c r="AK388" s="181"/>
      <c r="AL388" s="181"/>
      <c r="AM388" s="181"/>
      <c r="AN388" s="181"/>
      <c r="AO388" s="181"/>
      <c r="AP388" s="181"/>
      <c r="AQ388" s="181"/>
      <c r="AR388" s="181"/>
      <c r="AS388" s="181"/>
      <c r="AT388" s="181"/>
      <c r="AU388" s="181"/>
      <c r="AV388" s="181"/>
      <c r="AW388" s="181"/>
      <c r="AX388" s="181"/>
      <c r="AY388" s="181"/>
      <c r="AZ388" s="181"/>
      <c r="BA388" s="181"/>
      <c r="BB388" s="181"/>
      <c r="BC388" s="181"/>
      <c r="BD388" s="181"/>
      <c r="BE388" s="181"/>
      <c r="BF388" s="181"/>
      <c r="BG388" s="181"/>
      <c r="BH388" s="181"/>
      <c r="BI388" s="181"/>
      <c r="BJ388" s="181"/>
      <c r="BK388" s="181"/>
      <c r="BL388" s="181"/>
      <c r="BM388" s="181"/>
      <c r="BN388" s="181"/>
      <c r="BO388" s="181"/>
      <c r="BP388" s="181"/>
      <c r="BQ388" s="181"/>
      <c r="BR388" s="181"/>
      <c r="BS388" s="181"/>
      <c r="BT388" s="181"/>
      <c r="BU388" s="181"/>
      <c r="BV388" s="181"/>
      <c r="BW388" s="181"/>
      <c r="BX388" s="181"/>
      <c r="BY388" s="181"/>
      <c r="BZ388" s="181"/>
      <c r="CA388" s="181"/>
      <c r="CB388" s="181"/>
      <c r="CC388" s="181"/>
      <c r="CD388" s="181"/>
      <c r="CE388" s="181"/>
      <c r="CF388" s="181"/>
      <c r="CG388" s="181"/>
      <c r="CH388" s="181"/>
      <c r="CI388" s="181"/>
      <c r="CJ388" s="181"/>
      <c r="CK388" s="181"/>
      <c r="CL388" s="181"/>
      <c r="CM388" s="181"/>
      <c r="CN388" s="181"/>
      <c r="CO388" s="181"/>
      <c r="CP388" s="181"/>
      <c r="CQ388" s="181"/>
      <c r="CR388" s="181"/>
      <c r="CS388" s="181"/>
      <c r="CT388" s="181"/>
      <c r="CU388" s="181"/>
      <c r="CV388" s="181"/>
      <c r="CW388" s="181"/>
      <c r="CX388" s="181"/>
      <c r="CY388" s="181"/>
      <c r="CZ388" s="182"/>
    </row>
    <row r="389" spans="1:104" x14ac:dyDescent="0.25">
      <c r="A389" s="180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  <c r="AA389" s="181"/>
      <c r="AB389" s="181"/>
      <c r="AC389" s="181"/>
      <c r="AD389" s="181"/>
      <c r="AE389" s="181"/>
      <c r="AF389" s="181"/>
      <c r="AG389" s="181"/>
      <c r="AH389" s="181"/>
      <c r="AI389" s="181"/>
      <c r="AJ389" s="181"/>
      <c r="AK389" s="181"/>
      <c r="AL389" s="181"/>
      <c r="AM389" s="181"/>
      <c r="AN389" s="181"/>
      <c r="AO389" s="181"/>
      <c r="AP389" s="181"/>
      <c r="AQ389" s="181"/>
      <c r="AR389" s="181"/>
      <c r="AS389" s="181"/>
      <c r="AT389" s="181"/>
      <c r="AU389" s="181"/>
      <c r="AV389" s="181"/>
      <c r="AW389" s="181"/>
      <c r="AX389" s="181"/>
      <c r="AY389" s="181"/>
      <c r="AZ389" s="181"/>
      <c r="BA389" s="181"/>
      <c r="BB389" s="181"/>
      <c r="BC389" s="181"/>
      <c r="BD389" s="181"/>
      <c r="BE389" s="181"/>
      <c r="BF389" s="181"/>
      <c r="BG389" s="181"/>
      <c r="BH389" s="181"/>
      <c r="BI389" s="181"/>
      <c r="BJ389" s="181"/>
      <c r="BK389" s="181"/>
      <c r="BL389" s="181"/>
      <c r="BM389" s="181"/>
      <c r="BN389" s="181"/>
      <c r="BO389" s="181"/>
      <c r="BP389" s="181"/>
      <c r="BQ389" s="181"/>
      <c r="BR389" s="181"/>
      <c r="BS389" s="181"/>
      <c r="BT389" s="181"/>
      <c r="BU389" s="181"/>
      <c r="BV389" s="181"/>
      <c r="BW389" s="181"/>
      <c r="BX389" s="181"/>
      <c r="BY389" s="181"/>
      <c r="BZ389" s="181"/>
      <c r="CA389" s="181"/>
      <c r="CB389" s="181"/>
      <c r="CC389" s="181"/>
      <c r="CD389" s="181"/>
      <c r="CE389" s="181"/>
      <c r="CF389" s="181"/>
      <c r="CG389" s="181"/>
      <c r="CH389" s="181"/>
      <c r="CI389" s="181"/>
      <c r="CJ389" s="181"/>
      <c r="CK389" s="181"/>
      <c r="CL389" s="181"/>
      <c r="CM389" s="181"/>
      <c r="CN389" s="181"/>
      <c r="CO389" s="181"/>
      <c r="CP389" s="181"/>
      <c r="CQ389" s="181"/>
      <c r="CR389" s="181"/>
      <c r="CS389" s="181"/>
      <c r="CT389" s="181"/>
      <c r="CU389" s="181"/>
      <c r="CV389" s="181"/>
      <c r="CW389" s="181"/>
      <c r="CX389" s="181"/>
      <c r="CY389" s="181"/>
      <c r="CZ389" s="182"/>
    </row>
    <row r="390" spans="1:104" x14ac:dyDescent="0.25">
      <c r="A390" s="180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  <c r="AA390" s="181"/>
      <c r="AB390" s="181"/>
      <c r="AC390" s="181"/>
      <c r="AD390" s="181"/>
      <c r="AE390" s="181"/>
      <c r="AF390" s="181"/>
      <c r="AG390" s="181"/>
      <c r="AH390" s="181"/>
      <c r="AI390" s="181"/>
      <c r="AJ390" s="181"/>
      <c r="AK390" s="181"/>
      <c r="AL390" s="181"/>
      <c r="AM390" s="181"/>
      <c r="AN390" s="181"/>
      <c r="AO390" s="181"/>
      <c r="AP390" s="181"/>
      <c r="AQ390" s="181"/>
      <c r="AR390" s="181"/>
      <c r="AS390" s="181"/>
      <c r="AT390" s="181"/>
      <c r="AU390" s="181"/>
      <c r="AV390" s="181"/>
      <c r="AW390" s="181"/>
      <c r="AX390" s="181"/>
      <c r="AY390" s="181"/>
      <c r="AZ390" s="181"/>
      <c r="BA390" s="181"/>
      <c r="BB390" s="181"/>
      <c r="BC390" s="181"/>
      <c r="BD390" s="181"/>
      <c r="BE390" s="181"/>
      <c r="BF390" s="181"/>
      <c r="BG390" s="181"/>
      <c r="BH390" s="181"/>
      <c r="BI390" s="181"/>
      <c r="BJ390" s="181"/>
      <c r="BK390" s="181"/>
      <c r="BL390" s="181"/>
      <c r="BM390" s="181"/>
      <c r="BN390" s="181"/>
      <c r="BO390" s="181"/>
      <c r="BP390" s="181"/>
      <c r="BQ390" s="181"/>
      <c r="BR390" s="181"/>
      <c r="BS390" s="181"/>
      <c r="BT390" s="181"/>
      <c r="BU390" s="181"/>
      <c r="BV390" s="181"/>
      <c r="BW390" s="181"/>
      <c r="BX390" s="181"/>
      <c r="BY390" s="181"/>
      <c r="BZ390" s="181"/>
      <c r="CA390" s="181"/>
      <c r="CB390" s="181"/>
      <c r="CC390" s="181"/>
      <c r="CD390" s="181"/>
      <c r="CE390" s="181"/>
      <c r="CF390" s="181"/>
      <c r="CG390" s="181"/>
      <c r="CH390" s="181"/>
      <c r="CI390" s="181"/>
      <c r="CJ390" s="181"/>
      <c r="CK390" s="181"/>
      <c r="CL390" s="181"/>
      <c r="CM390" s="181"/>
      <c r="CN390" s="181"/>
      <c r="CO390" s="181"/>
      <c r="CP390" s="181"/>
      <c r="CQ390" s="181"/>
      <c r="CR390" s="181"/>
      <c r="CS390" s="181"/>
      <c r="CT390" s="181"/>
      <c r="CU390" s="181"/>
      <c r="CV390" s="181"/>
      <c r="CW390" s="181"/>
      <c r="CX390" s="181"/>
      <c r="CY390" s="181"/>
      <c r="CZ390" s="182"/>
    </row>
    <row r="391" spans="1:104" x14ac:dyDescent="0.25">
      <c r="A391" s="180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  <c r="AA391" s="181"/>
      <c r="AB391" s="181"/>
      <c r="AC391" s="181"/>
      <c r="AD391" s="181"/>
      <c r="AE391" s="181"/>
      <c r="AF391" s="181"/>
      <c r="AG391" s="181"/>
      <c r="AH391" s="181"/>
      <c r="AI391" s="181"/>
      <c r="AJ391" s="181"/>
      <c r="AK391" s="181"/>
      <c r="AL391" s="181"/>
      <c r="AM391" s="181"/>
      <c r="AN391" s="181"/>
      <c r="AO391" s="181"/>
      <c r="AP391" s="181"/>
      <c r="AQ391" s="181"/>
      <c r="AR391" s="181"/>
      <c r="AS391" s="181"/>
      <c r="AT391" s="181"/>
      <c r="AU391" s="181"/>
      <c r="AV391" s="181"/>
      <c r="AW391" s="181"/>
      <c r="AX391" s="181"/>
      <c r="AY391" s="181"/>
      <c r="AZ391" s="181"/>
      <c r="BA391" s="181"/>
      <c r="BB391" s="181"/>
      <c r="BC391" s="181"/>
      <c r="BD391" s="181"/>
      <c r="BE391" s="181"/>
      <c r="BF391" s="181"/>
      <c r="BG391" s="181"/>
      <c r="BH391" s="181"/>
      <c r="BI391" s="181"/>
      <c r="BJ391" s="181"/>
      <c r="BK391" s="181"/>
      <c r="BL391" s="181"/>
      <c r="BM391" s="181"/>
      <c r="BN391" s="181"/>
      <c r="BO391" s="181"/>
      <c r="BP391" s="181"/>
      <c r="BQ391" s="181"/>
      <c r="BR391" s="181"/>
      <c r="BS391" s="181"/>
      <c r="BT391" s="181"/>
      <c r="BU391" s="181"/>
      <c r="BV391" s="181"/>
      <c r="BW391" s="181"/>
      <c r="BX391" s="181"/>
      <c r="BY391" s="181"/>
      <c r="BZ391" s="181"/>
      <c r="CA391" s="181"/>
      <c r="CB391" s="181"/>
      <c r="CC391" s="181"/>
      <c r="CD391" s="181"/>
      <c r="CE391" s="181"/>
      <c r="CF391" s="181"/>
      <c r="CG391" s="181"/>
      <c r="CH391" s="181"/>
      <c r="CI391" s="181"/>
      <c r="CJ391" s="181"/>
      <c r="CK391" s="181"/>
      <c r="CL391" s="181"/>
      <c r="CM391" s="181"/>
      <c r="CN391" s="181"/>
      <c r="CO391" s="181"/>
      <c r="CP391" s="181"/>
      <c r="CQ391" s="181"/>
      <c r="CR391" s="181"/>
      <c r="CS391" s="181"/>
      <c r="CT391" s="181"/>
      <c r="CU391" s="181"/>
      <c r="CV391" s="181"/>
      <c r="CW391" s="181"/>
      <c r="CX391" s="181"/>
      <c r="CY391" s="181"/>
      <c r="CZ391" s="182"/>
    </row>
    <row r="392" spans="1:104" x14ac:dyDescent="0.25">
      <c r="A392" s="180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  <c r="AA392" s="181"/>
      <c r="AB392" s="181"/>
      <c r="AC392" s="181"/>
      <c r="AD392" s="181"/>
      <c r="AE392" s="181"/>
      <c r="AF392" s="181"/>
      <c r="AG392" s="181"/>
      <c r="AH392" s="181"/>
      <c r="AI392" s="181"/>
      <c r="AJ392" s="181"/>
      <c r="AK392" s="181"/>
      <c r="AL392" s="181"/>
      <c r="AM392" s="181"/>
      <c r="AN392" s="181"/>
      <c r="AO392" s="181"/>
      <c r="AP392" s="181"/>
      <c r="AQ392" s="181"/>
      <c r="AR392" s="181"/>
      <c r="AS392" s="181"/>
      <c r="AT392" s="181"/>
      <c r="AU392" s="181"/>
      <c r="AV392" s="181"/>
      <c r="AW392" s="181"/>
      <c r="AX392" s="181"/>
      <c r="AY392" s="181"/>
      <c r="AZ392" s="181"/>
      <c r="BA392" s="181"/>
      <c r="BB392" s="181"/>
      <c r="BC392" s="181"/>
      <c r="BD392" s="181"/>
      <c r="BE392" s="181"/>
      <c r="BF392" s="181"/>
      <c r="BG392" s="181"/>
      <c r="BH392" s="181"/>
      <c r="BI392" s="181"/>
      <c r="BJ392" s="181"/>
      <c r="BK392" s="181"/>
      <c r="BL392" s="181"/>
      <c r="BM392" s="181"/>
      <c r="BN392" s="181"/>
      <c r="BO392" s="181"/>
      <c r="BP392" s="181"/>
      <c r="BQ392" s="181"/>
      <c r="BR392" s="181"/>
      <c r="BS392" s="181"/>
      <c r="BT392" s="181"/>
      <c r="BU392" s="181"/>
      <c r="BV392" s="181"/>
      <c r="BW392" s="181"/>
      <c r="BX392" s="181"/>
      <c r="BY392" s="181"/>
      <c r="BZ392" s="181"/>
      <c r="CA392" s="181"/>
      <c r="CB392" s="181"/>
      <c r="CC392" s="181"/>
      <c r="CD392" s="181"/>
      <c r="CE392" s="181"/>
      <c r="CF392" s="181"/>
      <c r="CG392" s="181"/>
      <c r="CH392" s="181"/>
      <c r="CI392" s="181"/>
      <c r="CJ392" s="181"/>
      <c r="CK392" s="181"/>
      <c r="CL392" s="181"/>
      <c r="CM392" s="181"/>
      <c r="CN392" s="181"/>
      <c r="CO392" s="181"/>
      <c r="CP392" s="181"/>
      <c r="CQ392" s="181"/>
      <c r="CR392" s="181"/>
      <c r="CS392" s="181"/>
      <c r="CT392" s="181"/>
      <c r="CU392" s="181"/>
      <c r="CV392" s="181"/>
      <c r="CW392" s="181"/>
      <c r="CX392" s="181"/>
      <c r="CY392" s="181"/>
      <c r="CZ392" s="182"/>
    </row>
    <row r="393" spans="1:104" x14ac:dyDescent="0.25">
      <c r="A393" s="180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  <c r="AA393" s="181"/>
      <c r="AB393" s="181"/>
      <c r="AC393" s="181"/>
      <c r="AD393" s="181"/>
      <c r="AE393" s="181"/>
      <c r="AF393" s="181"/>
      <c r="AG393" s="181"/>
      <c r="AH393" s="181"/>
      <c r="AI393" s="181"/>
      <c r="AJ393" s="181"/>
      <c r="AK393" s="181"/>
      <c r="AL393" s="181"/>
      <c r="AM393" s="181"/>
      <c r="AN393" s="181"/>
      <c r="AO393" s="181"/>
      <c r="AP393" s="181"/>
      <c r="AQ393" s="181"/>
      <c r="AR393" s="181"/>
      <c r="AS393" s="181"/>
      <c r="AT393" s="181"/>
      <c r="AU393" s="181"/>
      <c r="AV393" s="181"/>
      <c r="AW393" s="181"/>
      <c r="AX393" s="181"/>
      <c r="AY393" s="181"/>
      <c r="AZ393" s="181"/>
      <c r="BA393" s="181"/>
      <c r="BB393" s="181"/>
      <c r="BC393" s="181"/>
      <c r="BD393" s="181"/>
      <c r="BE393" s="181"/>
      <c r="BF393" s="181"/>
      <c r="BG393" s="181"/>
      <c r="BH393" s="181"/>
      <c r="BI393" s="181"/>
      <c r="BJ393" s="181"/>
      <c r="BK393" s="181"/>
      <c r="BL393" s="181"/>
      <c r="BM393" s="181"/>
      <c r="BN393" s="181"/>
      <c r="BO393" s="181"/>
      <c r="BP393" s="181"/>
      <c r="BQ393" s="181"/>
      <c r="BR393" s="181"/>
      <c r="BS393" s="181"/>
      <c r="BT393" s="181"/>
      <c r="BU393" s="181"/>
      <c r="BV393" s="181"/>
      <c r="BW393" s="181"/>
      <c r="BX393" s="181"/>
      <c r="BY393" s="181"/>
      <c r="BZ393" s="181"/>
      <c r="CA393" s="181"/>
      <c r="CB393" s="181"/>
      <c r="CC393" s="181"/>
      <c r="CD393" s="181"/>
      <c r="CE393" s="181"/>
      <c r="CF393" s="181"/>
      <c r="CG393" s="181"/>
      <c r="CH393" s="181"/>
      <c r="CI393" s="181"/>
      <c r="CJ393" s="181"/>
      <c r="CK393" s="181"/>
      <c r="CL393" s="181"/>
      <c r="CM393" s="181"/>
      <c r="CN393" s="181"/>
      <c r="CO393" s="181"/>
      <c r="CP393" s="181"/>
      <c r="CQ393" s="181"/>
      <c r="CR393" s="181"/>
      <c r="CS393" s="181"/>
      <c r="CT393" s="181"/>
      <c r="CU393" s="181"/>
      <c r="CV393" s="181"/>
      <c r="CW393" s="181"/>
      <c r="CX393" s="181"/>
      <c r="CY393" s="181"/>
      <c r="CZ393" s="182"/>
    </row>
    <row r="394" spans="1:104" x14ac:dyDescent="0.25">
      <c r="A394" s="180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  <c r="AA394" s="181"/>
      <c r="AB394" s="181"/>
      <c r="AC394" s="181"/>
      <c r="AD394" s="181"/>
      <c r="AE394" s="181"/>
      <c r="AF394" s="181"/>
      <c r="AG394" s="181"/>
      <c r="AH394" s="181"/>
      <c r="AI394" s="181"/>
      <c r="AJ394" s="181"/>
      <c r="AK394" s="181"/>
      <c r="AL394" s="181"/>
      <c r="AM394" s="181"/>
      <c r="AN394" s="181"/>
      <c r="AO394" s="181"/>
      <c r="AP394" s="181"/>
      <c r="AQ394" s="181"/>
      <c r="AR394" s="181"/>
      <c r="AS394" s="181"/>
      <c r="AT394" s="181"/>
      <c r="AU394" s="181"/>
      <c r="AV394" s="181"/>
      <c r="AW394" s="181"/>
      <c r="AX394" s="181"/>
      <c r="AY394" s="181"/>
      <c r="AZ394" s="181"/>
      <c r="BA394" s="181"/>
      <c r="BB394" s="181"/>
      <c r="BC394" s="181"/>
      <c r="BD394" s="181"/>
      <c r="BE394" s="181"/>
      <c r="BF394" s="181"/>
      <c r="BG394" s="181"/>
      <c r="BH394" s="181"/>
      <c r="BI394" s="181"/>
      <c r="BJ394" s="181"/>
      <c r="BK394" s="181"/>
      <c r="BL394" s="181"/>
      <c r="BM394" s="181"/>
      <c r="BN394" s="181"/>
      <c r="BO394" s="181"/>
      <c r="BP394" s="181"/>
      <c r="BQ394" s="181"/>
      <c r="BR394" s="181"/>
      <c r="BS394" s="181"/>
      <c r="BT394" s="181"/>
      <c r="BU394" s="181"/>
      <c r="BV394" s="181"/>
      <c r="BW394" s="181"/>
      <c r="BX394" s="181"/>
      <c r="BY394" s="181"/>
      <c r="BZ394" s="181"/>
      <c r="CA394" s="181"/>
      <c r="CB394" s="181"/>
      <c r="CC394" s="181"/>
      <c r="CD394" s="181"/>
      <c r="CE394" s="181"/>
      <c r="CF394" s="181"/>
      <c r="CG394" s="181"/>
      <c r="CH394" s="181"/>
      <c r="CI394" s="181"/>
      <c r="CJ394" s="181"/>
      <c r="CK394" s="181"/>
      <c r="CL394" s="181"/>
      <c r="CM394" s="181"/>
      <c r="CN394" s="181"/>
      <c r="CO394" s="181"/>
      <c r="CP394" s="181"/>
      <c r="CQ394" s="181"/>
      <c r="CR394" s="181"/>
      <c r="CS394" s="181"/>
      <c r="CT394" s="181"/>
      <c r="CU394" s="181"/>
      <c r="CV394" s="181"/>
      <c r="CW394" s="181"/>
      <c r="CX394" s="181"/>
      <c r="CY394" s="181"/>
      <c r="CZ394" s="182"/>
    </row>
    <row r="395" spans="1:104" x14ac:dyDescent="0.25">
      <c r="A395" s="180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  <c r="AA395" s="181"/>
      <c r="AB395" s="181"/>
      <c r="AC395" s="181"/>
      <c r="AD395" s="181"/>
      <c r="AE395" s="181"/>
      <c r="AF395" s="181"/>
      <c r="AG395" s="181"/>
      <c r="AH395" s="181"/>
      <c r="AI395" s="181"/>
      <c r="AJ395" s="181"/>
      <c r="AK395" s="181"/>
      <c r="AL395" s="181"/>
      <c r="AM395" s="181"/>
      <c r="AN395" s="181"/>
      <c r="AO395" s="181"/>
      <c r="AP395" s="181"/>
      <c r="AQ395" s="181"/>
      <c r="AR395" s="181"/>
      <c r="AS395" s="181"/>
      <c r="AT395" s="181"/>
      <c r="AU395" s="181"/>
      <c r="AV395" s="181"/>
      <c r="AW395" s="181"/>
      <c r="AX395" s="181"/>
      <c r="AY395" s="181"/>
      <c r="AZ395" s="181"/>
      <c r="BA395" s="181"/>
      <c r="BB395" s="181"/>
      <c r="BC395" s="181"/>
      <c r="BD395" s="181"/>
      <c r="BE395" s="181"/>
      <c r="BF395" s="181"/>
      <c r="BG395" s="181"/>
      <c r="BH395" s="181"/>
      <c r="BI395" s="181"/>
      <c r="BJ395" s="181"/>
      <c r="BK395" s="181"/>
      <c r="BL395" s="181"/>
      <c r="BM395" s="181"/>
      <c r="BN395" s="181"/>
      <c r="BO395" s="181"/>
      <c r="BP395" s="181"/>
      <c r="BQ395" s="181"/>
      <c r="BR395" s="181"/>
      <c r="BS395" s="181"/>
      <c r="BT395" s="181"/>
      <c r="BU395" s="181"/>
      <c r="BV395" s="181"/>
      <c r="BW395" s="181"/>
      <c r="BX395" s="181"/>
      <c r="BY395" s="181"/>
      <c r="BZ395" s="181"/>
      <c r="CA395" s="181"/>
      <c r="CB395" s="181"/>
      <c r="CC395" s="181"/>
      <c r="CD395" s="181"/>
      <c r="CE395" s="181"/>
      <c r="CF395" s="181"/>
      <c r="CG395" s="181"/>
      <c r="CH395" s="181"/>
      <c r="CI395" s="181"/>
      <c r="CJ395" s="181"/>
      <c r="CK395" s="181"/>
      <c r="CL395" s="181"/>
      <c r="CM395" s="181"/>
      <c r="CN395" s="181"/>
      <c r="CO395" s="181"/>
      <c r="CP395" s="181"/>
      <c r="CQ395" s="181"/>
      <c r="CR395" s="181"/>
      <c r="CS395" s="181"/>
      <c r="CT395" s="181"/>
      <c r="CU395" s="181"/>
      <c r="CV395" s="181"/>
      <c r="CW395" s="181"/>
      <c r="CX395" s="181"/>
      <c r="CY395" s="181"/>
      <c r="CZ395" s="182"/>
    </row>
    <row r="396" spans="1:104" x14ac:dyDescent="0.25">
      <c r="A396" s="180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  <c r="AA396" s="181"/>
      <c r="AB396" s="181"/>
      <c r="AC396" s="181"/>
      <c r="AD396" s="181"/>
      <c r="AE396" s="181"/>
      <c r="AF396" s="181"/>
      <c r="AG396" s="181"/>
      <c r="AH396" s="181"/>
      <c r="AI396" s="181"/>
      <c r="AJ396" s="181"/>
      <c r="AK396" s="181"/>
      <c r="AL396" s="181"/>
      <c r="AM396" s="181"/>
      <c r="AN396" s="181"/>
      <c r="AO396" s="181"/>
      <c r="AP396" s="181"/>
      <c r="AQ396" s="181"/>
      <c r="AR396" s="181"/>
      <c r="AS396" s="181"/>
      <c r="AT396" s="181"/>
      <c r="AU396" s="181"/>
      <c r="AV396" s="181"/>
      <c r="AW396" s="181"/>
      <c r="AX396" s="181"/>
      <c r="AY396" s="181"/>
      <c r="AZ396" s="181"/>
      <c r="BA396" s="181"/>
      <c r="BB396" s="181"/>
      <c r="BC396" s="181"/>
      <c r="BD396" s="181"/>
      <c r="BE396" s="181"/>
      <c r="BF396" s="181"/>
      <c r="BG396" s="181"/>
      <c r="BH396" s="181"/>
      <c r="BI396" s="181"/>
      <c r="BJ396" s="181"/>
      <c r="BK396" s="181"/>
      <c r="BL396" s="181"/>
      <c r="BM396" s="181"/>
      <c r="BN396" s="181"/>
      <c r="BO396" s="181"/>
      <c r="BP396" s="181"/>
      <c r="BQ396" s="181"/>
      <c r="BR396" s="181"/>
      <c r="BS396" s="181"/>
      <c r="BT396" s="181"/>
      <c r="BU396" s="181"/>
      <c r="BV396" s="181"/>
      <c r="BW396" s="181"/>
      <c r="BX396" s="181"/>
      <c r="BY396" s="181"/>
      <c r="BZ396" s="181"/>
      <c r="CA396" s="181"/>
      <c r="CB396" s="181"/>
      <c r="CC396" s="181"/>
      <c r="CD396" s="181"/>
      <c r="CE396" s="181"/>
      <c r="CF396" s="181"/>
      <c r="CG396" s="181"/>
      <c r="CH396" s="181"/>
      <c r="CI396" s="181"/>
      <c r="CJ396" s="181"/>
      <c r="CK396" s="181"/>
      <c r="CL396" s="181"/>
      <c r="CM396" s="181"/>
      <c r="CN396" s="181"/>
      <c r="CO396" s="181"/>
      <c r="CP396" s="181"/>
      <c r="CQ396" s="181"/>
      <c r="CR396" s="181"/>
      <c r="CS396" s="181"/>
      <c r="CT396" s="181"/>
      <c r="CU396" s="181"/>
      <c r="CV396" s="181"/>
      <c r="CW396" s="181"/>
      <c r="CX396" s="181"/>
      <c r="CY396" s="181"/>
      <c r="CZ396" s="182"/>
    </row>
    <row r="397" spans="1:104" x14ac:dyDescent="0.25">
      <c r="A397" s="180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  <c r="AA397" s="181"/>
      <c r="AB397" s="181"/>
      <c r="AC397" s="181"/>
      <c r="AD397" s="181"/>
      <c r="AE397" s="181"/>
      <c r="AF397" s="181"/>
      <c r="AG397" s="181"/>
      <c r="AH397" s="181"/>
      <c r="AI397" s="181"/>
      <c r="AJ397" s="181"/>
      <c r="AK397" s="181"/>
      <c r="AL397" s="181"/>
      <c r="AM397" s="181"/>
      <c r="AN397" s="181"/>
      <c r="AO397" s="181"/>
      <c r="AP397" s="181"/>
      <c r="AQ397" s="181"/>
      <c r="AR397" s="181"/>
      <c r="AS397" s="181"/>
      <c r="AT397" s="181"/>
      <c r="AU397" s="181"/>
      <c r="AV397" s="181"/>
      <c r="AW397" s="181"/>
      <c r="AX397" s="181"/>
      <c r="AY397" s="181"/>
      <c r="AZ397" s="181"/>
      <c r="BA397" s="181"/>
      <c r="BB397" s="181"/>
      <c r="BC397" s="181"/>
      <c r="BD397" s="181"/>
      <c r="BE397" s="181"/>
      <c r="BF397" s="181"/>
      <c r="BG397" s="181"/>
      <c r="BH397" s="181"/>
      <c r="BI397" s="181"/>
      <c r="BJ397" s="181"/>
      <c r="BK397" s="181"/>
      <c r="BL397" s="181"/>
      <c r="BM397" s="181"/>
      <c r="BN397" s="181"/>
      <c r="BO397" s="181"/>
      <c r="BP397" s="181"/>
      <c r="BQ397" s="181"/>
      <c r="BR397" s="181"/>
      <c r="BS397" s="181"/>
      <c r="BT397" s="181"/>
      <c r="BU397" s="181"/>
      <c r="BV397" s="181"/>
      <c r="BW397" s="181"/>
      <c r="BX397" s="181"/>
      <c r="BY397" s="181"/>
      <c r="BZ397" s="181"/>
      <c r="CA397" s="181"/>
      <c r="CB397" s="181"/>
      <c r="CC397" s="181"/>
      <c r="CD397" s="181"/>
      <c r="CE397" s="181"/>
      <c r="CF397" s="181"/>
      <c r="CG397" s="181"/>
      <c r="CH397" s="181"/>
      <c r="CI397" s="181"/>
      <c r="CJ397" s="181"/>
      <c r="CK397" s="181"/>
      <c r="CL397" s="181"/>
      <c r="CM397" s="181"/>
      <c r="CN397" s="181"/>
      <c r="CO397" s="181"/>
      <c r="CP397" s="181"/>
      <c r="CQ397" s="181"/>
      <c r="CR397" s="181"/>
      <c r="CS397" s="181"/>
      <c r="CT397" s="181"/>
      <c r="CU397" s="181"/>
      <c r="CV397" s="181"/>
      <c r="CW397" s="181"/>
      <c r="CX397" s="181"/>
      <c r="CY397" s="181"/>
      <c r="CZ397" s="182"/>
    </row>
    <row r="398" spans="1:104" x14ac:dyDescent="0.25">
      <c r="A398" s="180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  <c r="AA398" s="181"/>
      <c r="AB398" s="181"/>
      <c r="AC398" s="181"/>
      <c r="AD398" s="181"/>
      <c r="AE398" s="181"/>
      <c r="AF398" s="181"/>
      <c r="AG398" s="181"/>
      <c r="AH398" s="181"/>
      <c r="AI398" s="181"/>
      <c r="AJ398" s="181"/>
      <c r="AK398" s="181"/>
      <c r="AL398" s="181"/>
      <c r="AM398" s="181"/>
      <c r="AN398" s="181"/>
      <c r="AO398" s="181"/>
      <c r="AP398" s="181"/>
      <c r="AQ398" s="181"/>
      <c r="AR398" s="181"/>
      <c r="AS398" s="181"/>
      <c r="AT398" s="181"/>
      <c r="AU398" s="181"/>
      <c r="AV398" s="181"/>
      <c r="AW398" s="181"/>
      <c r="AX398" s="181"/>
      <c r="AY398" s="181"/>
      <c r="AZ398" s="181"/>
      <c r="BA398" s="181"/>
      <c r="BB398" s="181"/>
      <c r="BC398" s="181"/>
      <c r="BD398" s="181"/>
      <c r="BE398" s="181"/>
      <c r="BF398" s="181"/>
      <c r="BG398" s="181"/>
      <c r="BH398" s="181"/>
      <c r="BI398" s="181"/>
      <c r="BJ398" s="181"/>
      <c r="BK398" s="181"/>
      <c r="BL398" s="181"/>
      <c r="BM398" s="181"/>
      <c r="BN398" s="181"/>
      <c r="BO398" s="181"/>
      <c r="BP398" s="181"/>
      <c r="BQ398" s="181"/>
      <c r="BR398" s="181"/>
      <c r="BS398" s="181"/>
      <c r="BT398" s="181"/>
      <c r="BU398" s="181"/>
      <c r="BV398" s="181"/>
      <c r="BW398" s="181"/>
      <c r="BX398" s="181"/>
      <c r="BY398" s="181"/>
      <c r="BZ398" s="181"/>
      <c r="CA398" s="181"/>
      <c r="CB398" s="181"/>
      <c r="CC398" s="181"/>
      <c r="CD398" s="181"/>
      <c r="CE398" s="181"/>
      <c r="CF398" s="181"/>
      <c r="CG398" s="181"/>
      <c r="CH398" s="181"/>
      <c r="CI398" s="181"/>
      <c r="CJ398" s="181"/>
      <c r="CK398" s="181"/>
      <c r="CL398" s="181"/>
      <c r="CM398" s="181"/>
      <c r="CN398" s="181"/>
      <c r="CO398" s="181"/>
      <c r="CP398" s="181"/>
      <c r="CQ398" s="181"/>
      <c r="CR398" s="181"/>
      <c r="CS398" s="181"/>
      <c r="CT398" s="181"/>
      <c r="CU398" s="181"/>
      <c r="CV398" s="181"/>
      <c r="CW398" s="181"/>
      <c r="CX398" s="181"/>
      <c r="CY398" s="181"/>
      <c r="CZ398" s="182"/>
    </row>
    <row r="399" spans="1:104" x14ac:dyDescent="0.25">
      <c r="A399" s="180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  <c r="AA399" s="181"/>
      <c r="AB399" s="181"/>
      <c r="AC399" s="181"/>
      <c r="AD399" s="181"/>
      <c r="AE399" s="181"/>
      <c r="AF399" s="181"/>
      <c r="AG399" s="181"/>
      <c r="AH399" s="181"/>
      <c r="AI399" s="181"/>
      <c r="AJ399" s="181"/>
      <c r="AK399" s="181"/>
      <c r="AL399" s="181"/>
      <c r="AM399" s="181"/>
      <c r="AN399" s="181"/>
      <c r="AO399" s="181"/>
      <c r="AP399" s="181"/>
      <c r="AQ399" s="181"/>
      <c r="AR399" s="181"/>
      <c r="AS399" s="181"/>
      <c r="AT399" s="181"/>
      <c r="AU399" s="181"/>
      <c r="AV399" s="181"/>
      <c r="AW399" s="181"/>
      <c r="AX399" s="181"/>
      <c r="AY399" s="181"/>
      <c r="AZ399" s="181"/>
      <c r="BA399" s="181"/>
      <c r="BB399" s="181"/>
      <c r="BC399" s="181"/>
      <c r="BD399" s="181"/>
      <c r="BE399" s="181"/>
      <c r="BF399" s="181"/>
      <c r="BG399" s="181"/>
      <c r="BH399" s="181"/>
      <c r="BI399" s="181"/>
      <c r="BJ399" s="181"/>
      <c r="BK399" s="181"/>
      <c r="BL399" s="181"/>
      <c r="BM399" s="181"/>
      <c r="BN399" s="181"/>
      <c r="BO399" s="181"/>
      <c r="BP399" s="181"/>
      <c r="BQ399" s="181"/>
      <c r="BR399" s="181"/>
      <c r="BS399" s="181"/>
      <c r="BT399" s="181"/>
      <c r="BU399" s="181"/>
      <c r="BV399" s="181"/>
      <c r="BW399" s="181"/>
      <c r="BX399" s="181"/>
      <c r="BY399" s="181"/>
      <c r="BZ399" s="181"/>
      <c r="CA399" s="181"/>
      <c r="CB399" s="181"/>
      <c r="CC399" s="181"/>
      <c r="CD399" s="181"/>
      <c r="CE399" s="181"/>
      <c r="CF399" s="181"/>
      <c r="CG399" s="181"/>
      <c r="CH399" s="181"/>
      <c r="CI399" s="181"/>
      <c r="CJ399" s="181"/>
      <c r="CK399" s="181"/>
      <c r="CL399" s="181"/>
      <c r="CM399" s="181"/>
      <c r="CN399" s="181"/>
      <c r="CO399" s="181"/>
      <c r="CP399" s="181"/>
      <c r="CQ399" s="181"/>
      <c r="CR399" s="181"/>
      <c r="CS399" s="181"/>
      <c r="CT399" s="181"/>
      <c r="CU399" s="181"/>
      <c r="CV399" s="181"/>
      <c r="CW399" s="181"/>
      <c r="CX399" s="181"/>
      <c r="CY399" s="181"/>
      <c r="CZ399" s="182"/>
    </row>
    <row r="400" spans="1:104" x14ac:dyDescent="0.25">
      <c r="A400" s="180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  <c r="AA400" s="181"/>
      <c r="AB400" s="181"/>
      <c r="AC400" s="181"/>
      <c r="AD400" s="181"/>
      <c r="AE400" s="181"/>
      <c r="AF400" s="181"/>
      <c r="AG400" s="181"/>
      <c r="AH400" s="181"/>
      <c r="AI400" s="181"/>
      <c r="AJ400" s="181"/>
      <c r="AK400" s="181"/>
      <c r="AL400" s="181"/>
      <c r="AM400" s="181"/>
      <c r="AN400" s="181"/>
      <c r="AO400" s="181"/>
      <c r="AP400" s="181"/>
      <c r="AQ400" s="181"/>
      <c r="AR400" s="181"/>
      <c r="AS400" s="181"/>
      <c r="AT400" s="181"/>
      <c r="AU400" s="181"/>
      <c r="AV400" s="181"/>
      <c r="AW400" s="181"/>
      <c r="AX400" s="181"/>
      <c r="AY400" s="181"/>
      <c r="AZ400" s="181"/>
      <c r="BA400" s="181"/>
      <c r="BB400" s="181"/>
      <c r="BC400" s="181"/>
      <c r="BD400" s="181"/>
      <c r="BE400" s="181"/>
      <c r="BF400" s="181"/>
      <c r="BG400" s="181"/>
      <c r="BH400" s="181"/>
      <c r="BI400" s="181"/>
      <c r="BJ400" s="181"/>
      <c r="BK400" s="181"/>
      <c r="BL400" s="181"/>
      <c r="BM400" s="181"/>
      <c r="BN400" s="181"/>
      <c r="BO400" s="181"/>
      <c r="BP400" s="181"/>
      <c r="BQ400" s="181"/>
      <c r="BR400" s="181"/>
      <c r="BS400" s="181"/>
      <c r="BT400" s="181"/>
      <c r="BU400" s="181"/>
      <c r="BV400" s="181"/>
      <c r="BW400" s="181"/>
      <c r="BX400" s="181"/>
      <c r="BY400" s="181"/>
      <c r="BZ400" s="181"/>
      <c r="CA400" s="181"/>
      <c r="CB400" s="181"/>
      <c r="CC400" s="181"/>
      <c r="CD400" s="181"/>
      <c r="CE400" s="181"/>
      <c r="CF400" s="181"/>
      <c r="CG400" s="181"/>
      <c r="CH400" s="181"/>
      <c r="CI400" s="181"/>
      <c r="CJ400" s="181"/>
      <c r="CK400" s="181"/>
      <c r="CL400" s="181"/>
      <c r="CM400" s="181"/>
      <c r="CN400" s="181"/>
      <c r="CO400" s="181"/>
      <c r="CP400" s="181"/>
      <c r="CQ400" s="181"/>
      <c r="CR400" s="181"/>
      <c r="CS400" s="181"/>
      <c r="CT400" s="181"/>
      <c r="CU400" s="181"/>
      <c r="CV400" s="181"/>
      <c r="CW400" s="181"/>
      <c r="CX400" s="181"/>
      <c r="CY400" s="181"/>
      <c r="CZ400" s="182"/>
    </row>
    <row r="401" spans="1:104" x14ac:dyDescent="0.25">
      <c r="A401" s="180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  <c r="AA401" s="181"/>
      <c r="AB401" s="181"/>
      <c r="AC401" s="181"/>
      <c r="AD401" s="181"/>
      <c r="AE401" s="181"/>
      <c r="AF401" s="181"/>
      <c r="AG401" s="181"/>
      <c r="AH401" s="181"/>
      <c r="AI401" s="181"/>
      <c r="AJ401" s="181"/>
      <c r="AK401" s="181"/>
      <c r="AL401" s="181"/>
      <c r="AM401" s="181"/>
      <c r="AN401" s="181"/>
      <c r="AO401" s="181"/>
      <c r="AP401" s="181"/>
      <c r="AQ401" s="181"/>
      <c r="AR401" s="181"/>
      <c r="AS401" s="181"/>
      <c r="AT401" s="181"/>
      <c r="AU401" s="181"/>
      <c r="AV401" s="181"/>
      <c r="AW401" s="181"/>
      <c r="AX401" s="181"/>
      <c r="AY401" s="181"/>
      <c r="AZ401" s="181"/>
      <c r="BA401" s="181"/>
      <c r="BB401" s="181"/>
      <c r="BC401" s="181"/>
      <c r="BD401" s="181"/>
      <c r="BE401" s="181"/>
      <c r="BF401" s="181"/>
      <c r="BG401" s="181"/>
      <c r="BH401" s="181"/>
      <c r="BI401" s="181"/>
      <c r="BJ401" s="181"/>
      <c r="BK401" s="181"/>
      <c r="BL401" s="181"/>
      <c r="BM401" s="181"/>
      <c r="BN401" s="181"/>
      <c r="BO401" s="181"/>
      <c r="BP401" s="181"/>
      <c r="BQ401" s="181"/>
      <c r="BR401" s="181"/>
      <c r="BS401" s="181"/>
      <c r="BT401" s="181"/>
      <c r="BU401" s="181"/>
      <c r="BV401" s="181"/>
      <c r="BW401" s="181"/>
      <c r="BX401" s="181"/>
      <c r="BY401" s="181"/>
      <c r="BZ401" s="181"/>
      <c r="CA401" s="181"/>
      <c r="CB401" s="181"/>
      <c r="CC401" s="181"/>
      <c r="CD401" s="181"/>
      <c r="CE401" s="181"/>
      <c r="CF401" s="181"/>
      <c r="CG401" s="181"/>
      <c r="CH401" s="181"/>
      <c r="CI401" s="181"/>
      <c r="CJ401" s="181"/>
      <c r="CK401" s="181"/>
      <c r="CL401" s="181"/>
      <c r="CM401" s="181"/>
      <c r="CN401" s="181"/>
      <c r="CO401" s="181"/>
      <c r="CP401" s="181"/>
      <c r="CQ401" s="181"/>
      <c r="CR401" s="181"/>
      <c r="CS401" s="181"/>
      <c r="CT401" s="181"/>
      <c r="CU401" s="181"/>
      <c r="CV401" s="181"/>
      <c r="CW401" s="181"/>
      <c r="CX401" s="181"/>
      <c r="CY401" s="181"/>
      <c r="CZ401" s="182"/>
    </row>
    <row r="402" spans="1:104" x14ac:dyDescent="0.25">
      <c r="A402" s="183"/>
      <c r="B402" s="184"/>
      <c r="C402" s="184"/>
      <c r="D402" s="184"/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P402" s="184"/>
      <c r="Q402" s="184"/>
      <c r="R402" s="184"/>
      <c r="S402" s="184"/>
      <c r="T402" s="184"/>
      <c r="U402" s="184"/>
      <c r="V402" s="184"/>
      <c r="W402" s="184"/>
      <c r="X402" s="184"/>
      <c r="Y402" s="184"/>
      <c r="Z402" s="184"/>
      <c r="AA402" s="184"/>
      <c r="AB402" s="184"/>
      <c r="AC402" s="184"/>
      <c r="AD402" s="184"/>
      <c r="AE402" s="184"/>
      <c r="AF402" s="184"/>
      <c r="AG402" s="184"/>
      <c r="AH402" s="184"/>
      <c r="AI402" s="184"/>
      <c r="AJ402" s="184"/>
      <c r="AK402" s="184"/>
      <c r="AL402" s="184"/>
      <c r="AM402" s="184"/>
      <c r="AN402" s="184"/>
      <c r="AO402" s="184"/>
      <c r="AP402" s="184"/>
      <c r="AQ402" s="184"/>
      <c r="AR402" s="184"/>
      <c r="AS402" s="184"/>
      <c r="AT402" s="184"/>
      <c r="AU402" s="184"/>
      <c r="AV402" s="184"/>
      <c r="AW402" s="184"/>
      <c r="AX402" s="184"/>
      <c r="AY402" s="184"/>
      <c r="AZ402" s="184"/>
      <c r="BA402" s="184"/>
      <c r="BB402" s="184"/>
      <c r="BC402" s="184"/>
      <c r="BD402" s="184"/>
      <c r="BE402" s="184"/>
      <c r="BF402" s="184"/>
      <c r="BG402" s="184"/>
      <c r="BH402" s="184"/>
      <c r="BI402" s="184"/>
      <c r="BJ402" s="184"/>
      <c r="BK402" s="184"/>
      <c r="BL402" s="184"/>
      <c r="BM402" s="184"/>
      <c r="BN402" s="184"/>
      <c r="BO402" s="184"/>
      <c r="BP402" s="184"/>
      <c r="BQ402" s="184"/>
      <c r="BR402" s="184"/>
      <c r="BS402" s="184"/>
      <c r="BT402" s="184"/>
      <c r="BU402" s="184"/>
      <c r="BV402" s="184"/>
      <c r="BW402" s="184"/>
      <c r="BX402" s="184"/>
      <c r="BY402" s="184"/>
      <c r="BZ402" s="184"/>
      <c r="CA402" s="184"/>
      <c r="CB402" s="184"/>
      <c r="CC402" s="184"/>
      <c r="CD402" s="184"/>
      <c r="CE402" s="184"/>
      <c r="CF402" s="184"/>
      <c r="CG402" s="184"/>
      <c r="CH402" s="184"/>
      <c r="CI402" s="184"/>
      <c r="CJ402" s="184"/>
      <c r="CK402" s="184"/>
      <c r="CL402" s="184"/>
      <c r="CM402" s="184"/>
      <c r="CN402" s="184"/>
      <c r="CO402" s="184"/>
      <c r="CP402" s="184"/>
      <c r="CQ402" s="184"/>
      <c r="CR402" s="184"/>
      <c r="CS402" s="184"/>
      <c r="CT402" s="184"/>
      <c r="CU402" s="184"/>
      <c r="CV402" s="184"/>
      <c r="CW402" s="184"/>
      <c r="CX402" s="184"/>
      <c r="CY402" s="184"/>
      <c r="CZ402" s="185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49</vt:i4>
      </vt:variant>
    </vt:vector>
  </HeadingPairs>
  <TitlesOfParts>
    <vt:vector size="6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uparivanje</vt:lpstr>
      <vt:lpstr>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natjecanje_kategorija</vt:lpstr>
      <vt:lpstr>natjecanje_katnatid</vt:lpstr>
      <vt:lpstr>natjecanjeKategorija_kategorija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2021-05-01T20:24:22Z</dcterms:modified>
</cp:coreProperties>
</file>